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rsh" sheetId="1" state="visible" r:id="rId1"/>
    <sheet name="Schnider" sheetId="2" state="visible" r:id="rId2"/>
    <sheet name="Eleveld" sheetId="3" state="visible" r:id="rId3"/>
    <sheet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0.000"/>
    <numFmt numFmtId="166" formatCode="0.0000"/>
    <numFmt numFmtId="167" formatCode="0.000000"/>
    <numFmt numFmtId="168" formatCode="0.000000E+0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</font>
    <font>
      <name val="Arial"/>
    </font>
    <font>
      <name val="Arial"/>
      <color rgb="000000FF"/>
    </font>
    <font>
      <name val="Arial"/>
      <color rgb="00C00000"/>
    </font>
    <font>
      <name val="Arial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D9E1F2"/>
      </patternFill>
    </fill>
    <fill>
      <patternFill patternType="solid">
        <fgColor rgb="0044546A"/>
      </patternFill>
    </fill>
    <fill>
      <patternFill patternType="solid">
        <fgColor rgb="0080808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4" fillId="0" borderId="0" pivotButton="0" quotePrefix="0" xfId="0"/>
    <xf numFmtId="168" fontId="4" fillId="0" borderId="0" pivotButton="0" quotePrefix="0" xfId="0"/>
    <xf numFmtId="1" fontId="5" fillId="2" borderId="1" pivotButton="0" quotePrefix="0" xfId="0"/>
    <xf numFmtId="1" fontId="4" fillId="0" borderId="0" pivotButton="0" quotePrefix="0" xfId="0"/>
    <xf numFmtId="2" fontId="4" fillId="0" borderId="0" pivotButton="0" quotePrefix="0" xfId="0"/>
    <xf numFmtId="165" fontId="4" fillId="0" borderId="0" pivotButton="0" quotePrefix="0" xfId="0"/>
    <xf numFmtId="164" fontId="4" fillId="0" borderId="0" pivotButton="0" quotePrefix="0" xfId="0"/>
    <xf numFmtId="167" fontId="4" fillId="0" borderId="0" pivotButton="0" quotePrefix="0" xfId="0"/>
    <xf numFmtId="166" fontId="4" fillId="0" borderId="0" pivotButton="0" quotePrefix="0" xfId="0"/>
    <xf numFmtId="11" fontId="4" fillId="0" borderId="0" pivotButton="0" quotePrefix="0" xfId="0"/>
    <xf numFmtId="164" fontId="5" fillId="2" borderId="1" pivotButton="0" quotePrefix="0" xfId="0"/>
    <xf numFmtId="49" fontId="5" fillId="2" borderId="1" pivotButton="0" quotePrefix="0" xfId="0"/>
    <xf numFmtId="165" fontId="5" fillId="2" borderId="1" pivotButton="0" quotePrefix="0" xfId="0"/>
    <xf numFmtId="165" fontId="3" fillId="0" borderId="0" pivotButton="0" quotePrefix="0" xfId="0"/>
    <xf numFmtId="2" fontId="3" fillId="0" borderId="0" pivotButton="0" quotePrefix="0" xfId="0"/>
    <xf numFmtId="2" fontId="5" fillId="2" borderId="1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Marsh: plasma and effect-site concentration</a:t>
            </a:r>
          </a:p>
        </rich>
      </tx>
      <overlay val="0"/>
    </title>
    <plotArea>
      <scatterChart>
        <ser>
          <idx val="0"/>
          <order val="0"/>
          <tx>
            <v>Cp</v>
          </tx>
          <spPr>
            <a:ln w="22000">
              <a:solidFill>
                <a:srgbClr val="1F4E7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'Marsh'!$F$5:$F$365</f>
            </numRef>
          </xVal>
          <yVal>
            <numRef>
              <f>'Marsh'!$O$5:$O$365</f>
            </numRef>
          </yVal>
          <smooth val="0"/>
        </ser>
        <ser>
          <idx val="1"/>
          <order val="1"/>
          <tx>
            <v>Ce</v>
          </tx>
          <spPr>
            <a:ln w="22000">
              <a:solidFill>
                <a:srgbClr val="C000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'Marsh'!$F$5:$F$365</f>
            </numRef>
          </xVal>
          <yVal>
            <numRef>
              <f>'Marsh'!$R$5:$R$365</f>
            </numRef>
          </yVal>
          <smooth val="0"/>
        </ser>
        <ser>
          <idx val="2"/>
          <order val="2"/>
          <tx>
            <v>Target</v>
          </tx>
          <spPr>
            <a:ln w="22000">
              <a:solidFill>
                <a:srgbClr val="7F7F7F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'Marsh'!$F$5:$F$365</f>
            </numRef>
          </xVal>
          <yVal>
            <numRef>
              <f>'Marsh'!$G$5:$G$365</f>
            </numRef>
          </yVal>
          <smooth val="0"/>
        </ser>
        <axId val="10"/>
        <axId val="20"/>
      </scatterChart>
      <valAx>
        <axId val="1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Time (min)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20"/>
        <majorUnit val="10"/>
      </valAx>
      <valAx>
        <axId val="2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Concentration (µg/mL)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10"/>
      </valAx>
    </plotArea>
    <legend>
      <legendPos val="tr"/>
      <layout>
        <manualLayout>
          <xMode val="edge"/>
          <yMode val="edge"/>
          <wMode val="factor"/>
          <hMode val="factor"/>
          <x val="0.78"/>
          <y val="0.14"/>
          <w val="0.17"/>
          <h val="0.2"/>
        </manualLayout>
      </layout>
      <overlay val="1"/>
      <spPr>
        <a:solidFill>
          <a:srgbClr val="FFFFFF"/>
        </a:solidFill>
        <a:ln>
          <a:prstDash val="solid"/>
        </a:ln>
      </spPr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Schnider: plasma and effect-site concentration</a:t>
            </a:r>
          </a:p>
        </rich>
      </tx>
      <overlay val="0"/>
    </title>
    <plotArea>
      <scatterChart>
        <ser>
          <idx val="0"/>
          <order val="0"/>
          <tx>
            <v>Cp</v>
          </tx>
          <spPr>
            <a:ln w="22000">
              <a:solidFill>
                <a:srgbClr val="1F4E7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'Schnider'!$F$5:$F$365</f>
            </numRef>
          </xVal>
          <yVal>
            <numRef>
              <f>'Schnider'!$O$5:$O$365</f>
            </numRef>
          </yVal>
          <smooth val="0"/>
        </ser>
        <ser>
          <idx val="1"/>
          <order val="1"/>
          <tx>
            <v>Ce</v>
          </tx>
          <spPr>
            <a:ln w="22000">
              <a:solidFill>
                <a:srgbClr val="C000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'Schnider'!$F$5:$F$365</f>
            </numRef>
          </xVal>
          <yVal>
            <numRef>
              <f>'Schnider'!$R$5:$R$365</f>
            </numRef>
          </yVal>
          <smooth val="0"/>
        </ser>
        <ser>
          <idx val="2"/>
          <order val="2"/>
          <tx>
            <v>Target</v>
          </tx>
          <spPr>
            <a:ln w="22000">
              <a:solidFill>
                <a:srgbClr val="7F7F7F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'Schnider'!$F$5:$F$365</f>
            </numRef>
          </xVal>
          <yVal>
            <numRef>
              <f>'Schnider'!$G$5:$G$365</f>
            </numRef>
          </yVal>
          <smooth val="0"/>
        </ser>
        <axId val="10"/>
        <axId val="20"/>
      </scatterChart>
      <valAx>
        <axId val="1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Time (min)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20"/>
        <majorUnit val="10"/>
      </valAx>
      <valAx>
        <axId val="2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Concentration (µg/mL)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10"/>
      </valAx>
    </plotArea>
    <legend>
      <legendPos val="tr"/>
      <layout>
        <manualLayout>
          <xMode val="edge"/>
          <yMode val="edge"/>
          <wMode val="factor"/>
          <hMode val="factor"/>
          <x val="0.78"/>
          <y val="0.14"/>
          <w val="0.17"/>
          <h val="0.2"/>
        </manualLayout>
      </layout>
      <overlay val="1"/>
      <spPr>
        <a:solidFill>
          <a:srgbClr val="FFFFFF"/>
        </a:solidFill>
        <a:ln>
          <a:prstDash val="solid"/>
        </a:ln>
      </spPr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Eleveld: plasma and effect-site concentration</a:t>
            </a:r>
          </a:p>
        </rich>
      </tx>
      <overlay val="0"/>
    </title>
    <plotArea>
      <scatterChart>
        <ser>
          <idx val="0"/>
          <order val="0"/>
          <tx>
            <v>Cp</v>
          </tx>
          <spPr>
            <a:ln w="22000">
              <a:solidFill>
                <a:srgbClr val="1F4E7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'Eleveld'!$F$5:$F$365</f>
            </numRef>
          </xVal>
          <yVal>
            <numRef>
              <f>'Eleveld'!$O$5:$O$365</f>
            </numRef>
          </yVal>
          <smooth val="0"/>
        </ser>
        <ser>
          <idx val="1"/>
          <order val="1"/>
          <tx>
            <v>Ce</v>
          </tx>
          <spPr>
            <a:ln w="22000">
              <a:solidFill>
                <a:srgbClr val="C000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'Eleveld'!$F$5:$F$365</f>
            </numRef>
          </xVal>
          <yVal>
            <numRef>
              <f>'Eleveld'!$R$5:$R$365</f>
            </numRef>
          </yVal>
          <smooth val="0"/>
        </ser>
        <ser>
          <idx val="2"/>
          <order val="2"/>
          <tx>
            <v>Target</v>
          </tx>
          <spPr>
            <a:ln w="22000">
              <a:solidFill>
                <a:srgbClr val="7F7F7F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'Eleveld'!$F$5:$F$365</f>
            </numRef>
          </xVal>
          <yVal>
            <numRef>
              <f>'Eleveld'!$G$5:$G$365</f>
            </numRef>
          </yVal>
          <smooth val="0"/>
        </ser>
        <axId val="10"/>
        <axId val="20"/>
      </scatterChart>
      <valAx>
        <axId val="1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Time (min)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20"/>
        <majorUnit val="10"/>
      </valAx>
      <valAx>
        <axId val="2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Concentration (µg/mL)</a:t>
                </a:r>
              </a:p>
            </rich>
          </tx>
          <overlay val="0"/>
        </title>
        <numFmt formatCode="0" sourceLinked="0"/>
        <majorTickMark val="out"/>
        <minorTickMark val="none"/>
        <tickLblPos val="low"/>
        <crossAx val="10"/>
      </valAx>
    </plotArea>
    <legend>
      <legendPos val="tr"/>
      <layout>
        <manualLayout>
          <xMode val="edge"/>
          <yMode val="edge"/>
          <wMode val="factor"/>
          <hMode val="factor"/>
          <x val="0.78"/>
          <y val="0.14"/>
          <w val="0.17"/>
          <h val="0.2"/>
        </manualLayout>
      </layout>
      <overlay val="1"/>
      <spPr>
        <a:solidFill>
          <a:srgbClr val="FFFFFF"/>
        </a:solidFill>
        <a:ln>
          <a:prstDash val="solid"/>
        </a:ln>
      </spPr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Claude</author>
  </authors>
  <commentList>
    <comment ref="B8" authorId="0" shapeId="0">
      <text>
        <t>Male or Female</t>
      </text>
    </comment>
    <comment ref="B9" authorId="0" shapeId="0">
      <text>
        <t>Effect site: the bolus is sized so Ce peaks at target at TTPE (as on puggle.net). Plasma: Cp is driven to target each step.</t>
      </text>
    </comment>
    <comment ref="B10" authorId="0" shapeId="0">
      <text>
        <t>Caps the rate while loading, like a real TCI pump. Set very high (e.g. 1E9) for an instantaneous bolus.</t>
      </text>
    </comment>
    <comment ref="B15" authorId="0" shapeId="0">
      <text>
        <t>Type a ke0 (/min) or a TTPE (min) and pick which in the next cell; the other is solved. The default is the model's own ke0.</t>
      </text>
    </comment>
    <comment ref="C15" authorId="0" shapeId="0">
      <text>
        <t>ke0 or TTPE: what the number to the left is.</t>
      </text>
    </comment>
    <comment ref="B21" authorId="0" shapeId="0">
      <text>
        <t>Initial target</t>
      </text>
    </comment>
    <comment ref="A22" authorId="0" shapeId="0">
      <text>
        <t>Example change - clear or edit. Times must be at or after TTPE and in increasing order.</t>
      </text>
    </comment>
    <comment ref="B30" authorId="0" shapeId="0">
      <text>
        <t>0.228 L/kg x weight</t>
      </text>
    </comment>
    <comment ref="B38" authorId="0" shapeId="0">
      <text>
        <t>Nominal effect-site volume, V1/10000 as on puggle.net, so it takes negligible drug. A4 = Ce x V4.</t>
      </text>
    </comment>
  </commentList>
</comments>
</file>

<file path=xl/comments/comment2.xml><?xml version="1.0" encoding="utf-8"?>
<comments xmlns="http://schemas.openxmlformats.org/spreadsheetml/2006/main">
  <authors>
    <author>Claude</author>
  </authors>
  <commentList>
    <comment ref="B8" authorId="0" shapeId="0">
      <text>
        <t>Male or Female</t>
      </text>
    </comment>
    <comment ref="B9" authorId="0" shapeId="0">
      <text>
        <t>Effect site: the bolus is sized so Ce peaks at target at TTPE (as on puggle.net). Plasma: Cp is driven to target each step.</t>
      </text>
    </comment>
    <comment ref="B10" authorId="0" shapeId="0">
      <text>
        <t>Caps the rate while loading, like a real TCI pump. Set very high (e.g. 1E9) for an instantaneous bolus.</t>
      </text>
    </comment>
    <comment ref="B14" authorId="0" shapeId="0">
      <text>
        <t>Type a ke0 (/min) or a TTPE (min) and pick which in the next cell; the other is solved. The default is the model's own ke0.</t>
      </text>
    </comment>
    <comment ref="C14" authorId="0" shapeId="0">
      <text>
        <t>ke0 or TTPE: what the number to the left is.</t>
      </text>
    </comment>
    <comment ref="B20" authorId="0" shapeId="0">
      <text>
        <t>Initial target</t>
      </text>
    </comment>
    <comment ref="A21" authorId="0" shapeId="0">
      <text>
        <t>Example change - clear or edit. Times must be at or after TTPE and in increasing order.</t>
      </text>
    </comment>
    <comment ref="B29" authorId="0" shapeId="0">
      <text>
        <t>Male 1.1W - 128(W/H)^2; female 1.07W - 148(W/H)^2</t>
      </text>
    </comment>
    <comment ref="B30" authorId="0" shapeId="0">
      <text>
        <t>Fixed 4.27 L</t>
      </text>
    </comment>
    <comment ref="B41" authorId="0" shapeId="0">
      <text>
        <t>Nominal effect-site volume, V1/10000 as on puggle.net, so it takes negligible drug. A4 = Ce x V4.</t>
      </text>
    </comment>
  </commentList>
</comments>
</file>

<file path=xl/comments/comment3.xml><?xml version="1.0" encoding="utf-8"?>
<comments xmlns="http://schemas.openxmlformats.org/spreadsheetml/2006/main">
  <authors>
    <author>Claude</author>
  </authors>
  <commentList>
    <comment ref="B8" authorId="0" shapeId="0">
      <text>
        <t>Male or Female</t>
      </text>
    </comment>
    <comment ref="B9" authorId="0" shapeId="0">
      <text>
        <t>Effect site: the bolus is sized so Ce peaks at target at TTPE (as on puggle.net). Plasma: Cp is driven to target each step.</t>
      </text>
    </comment>
    <comment ref="B10" authorId="0" shapeId="0">
      <text>
        <t>Caps the rate while loading, like a real TCI pump. Set very high (e.g. 1E9) for an instantaneous bolus.</t>
      </text>
    </comment>
    <comment ref="B14" authorId="0" shapeId="0">
      <text>
        <t>Type a ke0 (/min) or a TTPE (min) and pick which in the next cell; the other is solved. The default is the model's own ke0.</t>
      </text>
    </comment>
    <comment ref="C14" authorId="0" shapeId="0">
      <text>
        <t>ke0 or TTPE: what the number to the left is.</t>
      </text>
    </comment>
    <comment ref="B20" authorId="0" shapeId="0">
      <text>
        <t>Initial target</t>
      </text>
    </comment>
    <comment ref="A21" authorId="0" shapeId="0">
      <text>
        <t>Example change - clear or edit. Times must be at or after TTPE and in increasing order.</t>
      </text>
    </comment>
    <comment ref="B30" authorId="0" shapeId="0">
      <text>
        <t>age x 52.143 + 40 weeks</t>
      </text>
    </comment>
    <comment ref="B36" authorId="0" shapeId="0">
      <text>
        <t>Male, 35 y, 70 kg, 170 cm</t>
      </text>
    </comment>
    <comment ref="B40" authorId="0" shapeId="0">
      <text>
        <t>1.79 male / 2.10 female</t>
      </text>
    </comment>
    <comment ref="B48" authorId="0" shapeId="0">
      <text>
        <t>Nominal effect-site volume, V1/10000 as on puggle.net, so it takes negligible drug. A4 = Ce x V4.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51</row>
      <rowOff>0</rowOff>
    </from>
    <ext cx="396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54</row>
      <rowOff>0</rowOff>
    </from>
    <ext cx="396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61</row>
      <rowOff>0</rowOff>
    </from>
    <ext cx="396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65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3" customWidth="1" min="4" max="4"/>
    <col width="8" customWidth="1" min="5" max="5"/>
    <col width="9" customWidth="1" min="6" max="6"/>
    <col width="10" customWidth="1" min="7" max="7"/>
    <col width="11" customWidth="1" min="8" max="8"/>
    <col width="12" customWidth="1" min="9" max="9"/>
    <col width="12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12" customWidth="1" min="18" max="18"/>
    <col hidden="1" outlineLevel="1" width="10" customWidth="1" min="19" max="44"/>
  </cols>
  <sheetData>
    <row r="1">
      <c r="A1" s="1" t="inlineStr">
        <is>
          <t>Propofol TCI - Marsh (modified)</t>
        </is>
      </c>
    </row>
    <row r="2">
      <c r="A2" s="2" t="inlineStr">
        <is>
          <t>Yellow cells with blue text are inputs - change them. Everything else is calculated.</t>
        </is>
      </c>
    </row>
    <row r="3">
      <c r="E3" s="3" t="inlineStr">
        <is>
          <t>Change the target in the Target schedule (left), not in the table.</t>
        </is>
      </c>
      <c r="R3" s="3" t="inlineStr">
        <is>
          <t>Engine columns hidden to the right →</t>
        </is>
      </c>
      <c r="AH3" s="4" t="inlineStr">
        <is>
          <t>Calculation engine (constants)</t>
        </is>
      </c>
      <c r="AK3" s="4" t="inlineStr">
        <is>
          <t>Solve ke0 from TTPE (entered)</t>
        </is>
      </c>
      <c r="AO3" s="4" t="inlineStr">
        <is>
          <t>Solve TTPE from ke0</t>
        </is>
      </c>
    </row>
    <row r="4" ht="45" customHeight="1">
      <c r="A4" s="5" t="inlineStr">
        <is>
          <t>Patient &amp; TCI settings</t>
        </is>
      </c>
      <c r="B4" s="6" t="n"/>
      <c r="C4" s="6" t="n"/>
      <c r="E4" s="7" t="inlineStr">
        <is>
          <t>Time (s)</t>
        </is>
      </c>
      <c r="F4" s="7" t="inlineStr">
        <is>
          <t>Time (min)</t>
        </is>
      </c>
      <c r="G4" s="7" t="inlineStr">
        <is>
          <t>Target (µg/mL)</t>
        </is>
      </c>
      <c r="H4" s="7" t="inlineStr">
        <is>
          <t>Dose this step (mg)</t>
        </is>
      </c>
      <c r="I4" s="7" t="inlineStr">
        <is>
          <t>Infusion rate (mL/h, 1%)</t>
        </is>
      </c>
      <c r="J4" s="7" t="inlineStr">
        <is>
          <t>Cumulative dose (mg)</t>
        </is>
      </c>
      <c r="K4" s="7" t="inlineStr">
        <is>
          <t>A1 central (mg)</t>
        </is>
      </c>
      <c r="L4" s="7" t="inlineStr">
        <is>
          <t>A2 fast periph (mg)</t>
        </is>
      </c>
      <c r="M4" s="7" t="inlineStr">
        <is>
          <t>A3 slow periph (mg)</t>
        </is>
      </c>
      <c r="N4" s="7" t="inlineStr">
        <is>
          <t>A4 effect site (mg)</t>
        </is>
      </c>
      <c r="O4" s="7" t="inlineStr">
        <is>
          <t>C1 plasma (µg/mL)</t>
        </is>
      </c>
      <c r="P4" s="7" t="inlineStr">
        <is>
          <t>C2 fast periph (µg/mL)</t>
        </is>
      </c>
      <c r="Q4" s="7" t="inlineStr">
        <is>
          <t>C3 slow periph (µg/mL)</t>
        </is>
      </c>
      <c r="R4" s="7" t="inlineStr">
        <is>
          <t>Ce effect site (µg/mL)</t>
        </is>
      </c>
      <c r="S4" s="8" t="inlineStr">
        <is>
          <t>Cp coef λ1</t>
        </is>
      </c>
      <c r="T4" s="8" t="inlineStr">
        <is>
          <t>Cp coef λ2</t>
        </is>
      </c>
      <c r="U4" s="8" t="inlineStr">
        <is>
          <t>Cp coef λ3</t>
        </is>
      </c>
      <c r="V4" s="8" t="inlineStr">
        <is>
          <t>Ce free +1/10 TTPE</t>
        </is>
      </c>
      <c r="W4" s="8" t="inlineStr">
        <is>
          <t>Ce free +2/10 TTPE</t>
        </is>
      </c>
      <c r="X4" s="8" t="inlineStr">
        <is>
          <t>Ce free +3/10 TTPE</t>
        </is>
      </c>
      <c r="Y4" s="8" t="inlineStr">
        <is>
          <t>Ce free +4/10 TTPE</t>
        </is>
      </c>
      <c r="Z4" s="8" t="inlineStr">
        <is>
          <t>Ce free +5/10 TTPE</t>
        </is>
      </c>
      <c r="AA4" s="8" t="inlineStr">
        <is>
          <t>Ce free +6/10 TTPE</t>
        </is>
      </c>
      <c r="AB4" s="8" t="inlineStr">
        <is>
          <t>Ce free +7/10 TTPE</t>
        </is>
      </c>
      <c r="AC4" s="8" t="inlineStr">
        <is>
          <t>Ce free +8/10 TTPE</t>
        </is>
      </c>
      <c r="AD4" s="8" t="inlineStr">
        <is>
          <t>Ce free +9/10 TTPE</t>
        </is>
      </c>
      <c r="AE4" s="8" t="inlineStr">
        <is>
          <t>Ce free +10/10 TTPE</t>
        </is>
      </c>
      <c r="AF4" s="8" t="inlineStr">
        <is>
          <t>Largest dose keeping Ce ≤ target</t>
        </is>
      </c>
      <c r="AH4" s="9" t="inlineStr">
        <is>
          <t>Step (min)</t>
        </is>
      </c>
      <c r="AI4" s="10">
        <f>$B$11/60</f>
        <v/>
      </c>
      <c r="AK4" s="4" t="inlineStr">
        <is>
          <t>ke0 lo</t>
        </is>
      </c>
      <c r="AL4" s="4" t="inlineStr">
        <is>
          <t>ke0 hi</t>
        </is>
      </c>
      <c r="AM4" s="4" t="inlineStr">
        <is>
          <t>ke0 mid</t>
        </is>
      </c>
      <c r="AN4" s="4" t="inlineStr">
        <is>
          <t>slope at TTPE</t>
        </is>
      </c>
      <c r="AO4" s="4" t="inlineStr">
        <is>
          <t>t lo</t>
        </is>
      </c>
      <c r="AP4" s="4" t="inlineStr">
        <is>
          <t>t hi</t>
        </is>
      </c>
      <c r="AQ4" s="4" t="inlineStr">
        <is>
          <t>t mid</t>
        </is>
      </c>
      <c r="AR4" s="4" t="inlineStr">
        <is>
          <t>slope at t</t>
        </is>
      </c>
    </row>
    <row r="5">
      <c r="A5" s="9" t="inlineStr">
        <is>
          <t>Age</t>
        </is>
      </c>
      <c r="B5" s="11" t="n">
        <v>40</v>
      </c>
      <c r="C5" s="9" t="inlineStr">
        <is>
          <t>years</t>
        </is>
      </c>
      <c r="E5" s="12" t="n">
        <v>0</v>
      </c>
      <c r="F5" s="13">
        <f>E5/60</f>
        <v/>
      </c>
      <c r="G5" s="13">
        <f>IF(F5&gt;=$AI$66,$B$27,IF(F5&gt;=$AI$65,$B$26,IF(F5&gt;=$AI$64,$B$25,IF(F5&gt;=$AI$63,$B$24,IF(F5&gt;=$AI$62,$B$23,IF(F5&gt;=$AI$61,$B$22,$B$21))))))</f>
        <v/>
      </c>
      <c r="H5" s="14">
        <f>MAX(0,MIN($AI$59,IF($B$9="Plasma",(G5-(S5*$AI$18+T5*$AI$19+U5*$AI$20))/$AI$46,AF5)))</f>
        <v/>
      </c>
      <c r="I5" s="15">
        <f>H5/10*3600/$B$11</f>
        <v/>
      </c>
      <c r="J5" s="15">
        <f>H5</f>
        <v/>
      </c>
      <c r="K5" s="14" t="n">
        <v>0</v>
      </c>
      <c r="L5" s="14" t="n">
        <v>0</v>
      </c>
      <c r="M5" s="14" t="n">
        <v>0</v>
      </c>
      <c r="N5" s="16">
        <f>R5*$B$38</f>
        <v/>
      </c>
      <c r="O5" s="14">
        <f>K5/$B$30</f>
        <v/>
      </c>
      <c r="P5" s="14">
        <f>L5/$B$31</f>
        <v/>
      </c>
      <c r="Q5" s="14">
        <f>M5/$B$32</f>
        <v/>
      </c>
      <c r="R5" s="14" t="n">
        <v>0</v>
      </c>
      <c r="S5" s="17">
        <f>$AI$33*K5+$AI$34*L5+$AI$35*M5</f>
        <v/>
      </c>
      <c r="T5" s="17">
        <f>$AI$36*K5+$AI$37*L5+$AI$38*M5</f>
        <v/>
      </c>
      <c r="U5" s="17">
        <f>$AI$39*K5+$AI$40*L5+$AI$41*M5</f>
        <v/>
      </c>
      <c r="V5" s="17">
        <f>R5*EXP(-$B$16*(($B$17+$AI$4)*0.1))+S5*$B$16/($B$16-$AI$12)*(EXP(-$AI$12*(($B$17+$AI$4)*0.1))-EXP(-$B$16*(($B$17+$AI$4)*0.1)))+T5*$B$16/($B$16-$AI$13)*(EXP(-$AI$13*(($B$17+$AI$4)*0.1))-EXP(-$B$16*(($B$17+$AI$4)*0.1)))+U5*$B$16/($B$16-$AI$14)*(EXP(-$AI$14*(($B$17+$AI$4)*0.1))-EXP(-$B$16*(($B$17+$AI$4)*0.1)))</f>
        <v/>
      </c>
      <c r="W5" s="17">
        <f>R5*EXP(-$B$16*(($B$17+$AI$4)*0.2))+S5*$B$16/($B$16-$AI$12)*(EXP(-$AI$12*(($B$17+$AI$4)*0.2))-EXP(-$B$16*(($B$17+$AI$4)*0.2)))+T5*$B$16/($B$16-$AI$13)*(EXP(-$AI$13*(($B$17+$AI$4)*0.2))-EXP(-$B$16*(($B$17+$AI$4)*0.2)))+U5*$B$16/($B$16-$AI$14)*(EXP(-$AI$14*(($B$17+$AI$4)*0.2))-EXP(-$B$16*(($B$17+$AI$4)*0.2)))</f>
        <v/>
      </c>
      <c r="X5" s="17">
        <f>R5*EXP(-$B$16*(($B$17+$AI$4)*0.3))+S5*$B$16/($B$16-$AI$12)*(EXP(-$AI$12*(($B$17+$AI$4)*0.3))-EXP(-$B$16*(($B$17+$AI$4)*0.3)))+T5*$B$16/($B$16-$AI$13)*(EXP(-$AI$13*(($B$17+$AI$4)*0.3))-EXP(-$B$16*(($B$17+$AI$4)*0.3)))+U5*$B$16/($B$16-$AI$14)*(EXP(-$AI$14*(($B$17+$AI$4)*0.3))-EXP(-$B$16*(($B$17+$AI$4)*0.3)))</f>
        <v/>
      </c>
      <c r="Y5" s="17">
        <f>R5*EXP(-$B$16*(($B$17+$AI$4)*0.4))+S5*$B$16/($B$16-$AI$12)*(EXP(-$AI$12*(($B$17+$AI$4)*0.4))-EXP(-$B$16*(($B$17+$AI$4)*0.4)))+T5*$B$16/($B$16-$AI$13)*(EXP(-$AI$13*(($B$17+$AI$4)*0.4))-EXP(-$B$16*(($B$17+$AI$4)*0.4)))+U5*$B$16/($B$16-$AI$14)*(EXP(-$AI$14*(($B$17+$AI$4)*0.4))-EXP(-$B$16*(($B$17+$AI$4)*0.4)))</f>
        <v/>
      </c>
      <c r="Z5" s="17">
        <f>R5*EXP(-$B$16*(($B$17+$AI$4)*0.5))+S5*$B$16/($B$16-$AI$12)*(EXP(-$AI$12*(($B$17+$AI$4)*0.5))-EXP(-$B$16*(($B$17+$AI$4)*0.5)))+T5*$B$16/($B$16-$AI$13)*(EXP(-$AI$13*(($B$17+$AI$4)*0.5))-EXP(-$B$16*(($B$17+$AI$4)*0.5)))+U5*$B$16/($B$16-$AI$14)*(EXP(-$AI$14*(($B$17+$AI$4)*0.5))-EXP(-$B$16*(($B$17+$AI$4)*0.5)))</f>
        <v/>
      </c>
      <c r="AA5" s="17">
        <f>R5*EXP(-$B$16*(($B$17+$AI$4)*0.6))+S5*$B$16/($B$16-$AI$12)*(EXP(-$AI$12*(($B$17+$AI$4)*0.6))-EXP(-$B$16*(($B$17+$AI$4)*0.6)))+T5*$B$16/($B$16-$AI$13)*(EXP(-$AI$13*(($B$17+$AI$4)*0.6))-EXP(-$B$16*(($B$17+$AI$4)*0.6)))+U5*$B$16/($B$16-$AI$14)*(EXP(-$AI$14*(($B$17+$AI$4)*0.6))-EXP(-$B$16*(($B$17+$AI$4)*0.6)))</f>
        <v/>
      </c>
      <c r="AB5" s="17">
        <f>R5*EXP(-$B$16*(($B$17+$AI$4)*0.7))+S5*$B$16/($B$16-$AI$12)*(EXP(-$AI$12*(($B$17+$AI$4)*0.7))-EXP(-$B$16*(($B$17+$AI$4)*0.7)))+T5*$B$16/($B$16-$AI$13)*(EXP(-$AI$13*(($B$17+$AI$4)*0.7))-EXP(-$B$16*(($B$17+$AI$4)*0.7)))+U5*$B$16/($B$16-$AI$14)*(EXP(-$AI$14*(($B$17+$AI$4)*0.7))-EXP(-$B$16*(($B$17+$AI$4)*0.7)))</f>
        <v/>
      </c>
      <c r="AC5" s="17">
        <f>R5*EXP(-$B$16*(($B$17+$AI$4)*0.8))+S5*$B$16/($B$16-$AI$12)*(EXP(-$AI$12*(($B$17+$AI$4)*0.8))-EXP(-$B$16*(($B$17+$AI$4)*0.8)))+T5*$B$16/($B$16-$AI$13)*(EXP(-$AI$13*(($B$17+$AI$4)*0.8))-EXP(-$B$16*(($B$17+$AI$4)*0.8)))+U5*$B$16/($B$16-$AI$14)*(EXP(-$AI$14*(($B$17+$AI$4)*0.8))-EXP(-$B$16*(($B$17+$AI$4)*0.8)))</f>
        <v/>
      </c>
      <c r="AD5" s="17">
        <f>R5*EXP(-$B$16*(($B$17+$AI$4)*0.9))+S5*$B$16/($B$16-$AI$12)*(EXP(-$AI$12*(($B$17+$AI$4)*0.9))-EXP(-$B$16*(($B$17+$AI$4)*0.9)))+T5*$B$16/($B$16-$AI$13)*(EXP(-$AI$13*(($B$17+$AI$4)*0.9))-EXP(-$B$16*(($B$17+$AI$4)*0.9)))+U5*$B$16/($B$16-$AI$14)*(EXP(-$AI$14*(($B$17+$AI$4)*0.9))-EXP(-$B$16*(($B$17+$AI$4)*0.9)))</f>
        <v/>
      </c>
      <c r="AE5" s="17">
        <f>R5*EXP(-$B$16*(($B$17+$AI$4)*1.0))+S5*$B$16/($B$16-$AI$12)*(EXP(-$AI$12*(($B$17+$AI$4)*1.0))-EXP(-$B$16*(($B$17+$AI$4)*1.0)))+T5*$B$16/($B$16-$AI$13)*(EXP(-$AI$13*(($B$17+$AI$4)*1.0))-EXP(-$B$16*(($B$17+$AI$4)*1.0)))+U5*$B$16/($B$16-$AI$14)*(EXP(-$AI$14*(($B$17+$AI$4)*1.0))-EXP(-$B$16*(($B$17+$AI$4)*1.0)))</f>
        <v/>
      </c>
      <c r="AF5" s="17">
        <f>MIN((G5-V5)/$AI$48,(G5-W5)/$AI$49,(G5-X5)/$AI$50,(G5-Y5)/$AI$51,(G5-Z5)/$AI$52,(G5-AA5)/$AI$53,(G5-AB5)/$AI$54,(G5-AC5)/$AI$55,(G5-AD5)/$AI$56,(G5-AE5)/$AI$57)</f>
        <v/>
      </c>
      <c r="AH5" s="9" t="inlineStr">
        <is>
          <t>k10+k12+k13</t>
        </is>
      </c>
      <c r="AI5" s="10">
        <f>$B$33+$B$34+$B$36</f>
        <v/>
      </c>
      <c r="AK5" s="9" t="n">
        <v>0.005</v>
      </c>
      <c r="AL5" s="9" t="n">
        <v>50</v>
      </c>
      <c r="AM5" s="16">
        <f>SQRT(AK5*AL5)</f>
        <v/>
      </c>
      <c r="AN5" s="18">
        <f>$AI$33/(AM5-$AI$12)*(AM5*EXP(-AM5*$B$15)-$AI$12*EXP(-$AI$12*$B$15))+$AI$36/(AM5-$AI$13)*(AM5*EXP(-AM5*$B$15)-$AI$13*EXP(-$AI$13*$B$15))+$AI$39/(AM5-$AI$14)*(AM5*EXP(-AM5*$B$15)-$AI$14*EXP(-$AI$14*$B$15))</f>
        <v/>
      </c>
      <c r="AO5" s="9" t="n">
        <v>0.001</v>
      </c>
      <c r="AP5" s="9" t="n">
        <v>60</v>
      </c>
      <c r="AQ5" s="16">
        <f>(AO5+AP5)/2</f>
        <v/>
      </c>
      <c r="AR5" s="18">
        <f>$AI$33/($B$16-$AI$12)*($B$16*EXP(-$B$16*AQ5)-$AI$12*EXP(-$AI$12*AQ5))+$AI$36/($B$16-$AI$13)*($B$16*EXP(-$B$16*AQ5)-$AI$13*EXP(-$AI$13*AQ5))+$AI$39/($B$16-$AI$14)*($B$16*EXP(-$B$16*AQ5)-$AI$14*EXP(-$AI$14*AQ5))</f>
        <v/>
      </c>
    </row>
    <row r="6">
      <c r="A6" s="9" t="inlineStr">
        <is>
          <t>Total body weight</t>
        </is>
      </c>
      <c r="B6" s="19" t="n">
        <v>70</v>
      </c>
      <c r="C6" s="9" t="inlineStr">
        <is>
          <t>kg</t>
        </is>
      </c>
      <c r="E6" s="12">
        <f>E5+$B$11</f>
        <v/>
      </c>
      <c r="F6" s="13">
        <f>E6/60</f>
        <v/>
      </c>
      <c r="G6" s="13">
        <f>IF(F6&gt;=$AI$66,$B$27,IF(F6&gt;=$AI$65,$B$26,IF(F6&gt;=$AI$64,$B$25,IF(F6&gt;=$AI$63,$B$24,IF(F6&gt;=$AI$62,$B$23,IF(F6&gt;=$AI$61,$B$22,$B$21))))))</f>
        <v/>
      </c>
      <c r="H6" s="14">
        <f>MAX(0,MIN($AI$59,IF($B$9="Plasma",(G6-(S6*$AI$18+T6*$AI$19+U6*$AI$20))/$AI$46,AF6)))</f>
        <v/>
      </c>
      <c r="I6" s="15">
        <f>H6/10*3600/$B$11</f>
        <v/>
      </c>
      <c r="J6" s="15">
        <f>J5+H6</f>
        <v/>
      </c>
      <c r="K6" s="14">
        <f>$AI$21*K5+$AI$22*L5+$AI$23*M5+$AI$30*H5</f>
        <v/>
      </c>
      <c r="L6" s="14">
        <f>$AI$24*K5+$AI$25*L5+$AI$26*M5+$AI$31*H5</f>
        <v/>
      </c>
      <c r="M6" s="14">
        <f>$AI$27*K5+$AI$28*L5+$AI$29*M5+$AI$32*H5</f>
        <v/>
      </c>
      <c r="N6" s="16">
        <f>R6*$B$38</f>
        <v/>
      </c>
      <c r="O6" s="14">
        <f>K6/$B$30</f>
        <v/>
      </c>
      <c r="P6" s="14">
        <f>L6/$B$31</f>
        <v/>
      </c>
      <c r="Q6" s="14">
        <f>M6/$B$32</f>
        <v/>
      </c>
      <c r="R6" s="14">
        <f>R5*$AI$42+S5*$AI$43+T5*$AI$44+U5*$AI$45+$AI$47*H5</f>
        <v/>
      </c>
      <c r="S6" s="17">
        <f>$AI$33*K6+$AI$34*L6+$AI$35*M6</f>
        <v/>
      </c>
      <c r="T6" s="17">
        <f>$AI$36*K6+$AI$37*L6+$AI$38*M6</f>
        <v/>
      </c>
      <c r="U6" s="17">
        <f>$AI$39*K6+$AI$40*L6+$AI$41*M6</f>
        <v/>
      </c>
      <c r="V6" s="17">
        <f>R6*EXP(-$B$16*(($B$17+$AI$4)*0.1))+S6*$B$16/($B$16-$AI$12)*(EXP(-$AI$12*(($B$17+$AI$4)*0.1))-EXP(-$B$16*(($B$17+$AI$4)*0.1)))+T6*$B$16/($B$16-$AI$13)*(EXP(-$AI$13*(($B$17+$AI$4)*0.1))-EXP(-$B$16*(($B$17+$AI$4)*0.1)))+U6*$B$16/($B$16-$AI$14)*(EXP(-$AI$14*(($B$17+$AI$4)*0.1))-EXP(-$B$16*(($B$17+$AI$4)*0.1)))</f>
        <v/>
      </c>
      <c r="W6" s="17">
        <f>R6*EXP(-$B$16*(($B$17+$AI$4)*0.2))+S6*$B$16/($B$16-$AI$12)*(EXP(-$AI$12*(($B$17+$AI$4)*0.2))-EXP(-$B$16*(($B$17+$AI$4)*0.2)))+T6*$B$16/($B$16-$AI$13)*(EXP(-$AI$13*(($B$17+$AI$4)*0.2))-EXP(-$B$16*(($B$17+$AI$4)*0.2)))+U6*$B$16/($B$16-$AI$14)*(EXP(-$AI$14*(($B$17+$AI$4)*0.2))-EXP(-$B$16*(($B$17+$AI$4)*0.2)))</f>
        <v/>
      </c>
      <c r="X6" s="17">
        <f>R6*EXP(-$B$16*(($B$17+$AI$4)*0.3))+S6*$B$16/($B$16-$AI$12)*(EXP(-$AI$12*(($B$17+$AI$4)*0.3))-EXP(-$B$16*(($B$17+$AI$4)*0.3)))+T6*$B$16/($B$16-$AI$13)*(EXP(-$AI$13*(($B$17+$AI$4)*0.3))-EXP(-$B$16*(($B$17+$AI$4)*0.3)))+U6*$B$16/($B$16-$AI$14)*(EXP(-$AI$14*(($B$17+$AI$4)*0.3))-EXP(-$B$16*(($B$17+$AI$4)*0.3)))</f>
        <v/>
      </c>
      <c r="Y6" s="17">
        <f>R6*EXP(-$B$16*(($B$17+$AI$4)*0.4))+S6*$B$16/($B$16-$AI$12)*(EXP(-$AI$12*(($B$17+$AI$4)*0.4))-EXP(-$B$16*(($B$17+$AI$4)*0.4)))+T6*$B$16/($B$16-$AI$13)*(EXP(-$AI$13*(($B$17+$AI$4)*0.4))-EXP(-$B$16*(($B$17+$AI$4)*0.4)))+U6*$B$16/($B$16-$AI$14)*(EXP(-$AI$14*(($B$17+$AI$4)*0.4))-EXP(-$B$16*(($B$17+$AI$4)*0.4)))</f>
        <v/>
      </c>
      <c r="Z6" s="17">
        <f>R6*EXP(-$B$16*(($B$17+$AI$4)*0.5))+S6*$B$16/($B$16-$AI$12)*(EXP(-$AI$12*(($B$17+$AI$4)*0.5))-EXP(-$B$16*(($B$17+$AI$4)*0.5)))+T6*$B$16/($B$16-$AI$13)*(EXP(-$AI$13*(($B$17+$AI$4)*0.5))-EXP(-$B$16*(($B$17+$AI$4)*0.5)))+U6*$B$16/($B$16-$AI$14)*(EXP(-$AI$14*(($B$17+$AI$4)*0.5))-EXP(-$B$16*(($B$17+$AI$4)*0.5)))</f>
        <v/>
      </c>
      <c r="AA6" s="17">
        <f>R6*EXP(-$B$16*(($B$17+$AI$4)*0.6))+S6*$B$16/($B$16-$AI$12)*(EXP(-$AI$12*(($B$17+$AI$4)*0.6))-EXP(-$B$16*(($B$17+$AI$4)*0.6)))+T6*$B$16/($B$16-$AI$13)*(EXP(-$AI$13*(($B$17+$AI$4)*0.6))-EXP(-$B$16*(($B$17+$AI$4)*0.6)))+U6*$B$16/($B$16-$AI$14)*(EXP(-$AI$14*(($B$17+$AI$4)*0.6))-EXP(-$B$16*(($B$17+$AI$4)*0.6)))</f>
        <v/>
      </c>
      <c r="AB6" s="17">
        <f>R6*EXP(-$B$16*(($B$17+$AI$4)*0.7))+S6*$B$16/($B$16-$AI$12)*(EXP(-$AI$12*(($B$17+$AI$4)*0.7))-EXP(-$B$16*(($B$17+$AI$4)*0.7)))+T6*$B$16/($B$16-$AI$13)*(EXP(-$AI$13*(($B$17+$AI$4)*0.7))-EXP(-$B$16*(($B$17+$AI$4)*0.7)))+U6*$B$16/($B$16-$AI$14)*(EXP(-$AI$14*(($B$17+$AI$4)*0.7))-EXP(-$B$16*(($B$17+$AI$4)*0.7)))</f>
        <v/>
      </c>
      <c r="AC6" s="17">
        <f>R6*EXP(-$B$16*(($B$17+$AI$4)*0.8))+S6*$B$16/($B$16-$AI$12)*(EXP(-$AI$12*(($B$17+$AI$4)*0.8))-EXP(-$B$16*(($B$17+$AI$4)*0.8)))+T6*$B$16/($B$16-$AI$13)*(EXP(-$AI$13*(($B$17+$AI$4)*0.8))-EXP(-$B$16*(($B$17+$AI$4)*0.8)))+U6*$B$16/($B$16-$AI$14)*(EXP(-$AI$14*(($B$17+$AI$4)*0.8))-EXP(-$B$16*(($B$17+$AI$4)*0.8)))</f>
        <v/>
      </c>
      <c r="AD6" s="17">
        <f>R6*EXP(-$B$16*(($B$17+$AI$4)*0.9))+S6*$B$16/($B$16-$AI$12)*(EXP(-$AI$12*(($B$17+$AI$4)*0.9))-EXP(-$B$16*(($B$17+$AI$4)*0.9)))+T6*$B$16/($B$16-$AI$13)*(EXP(-$AI$13*(($B$17+$AI$4)*0.9))-EXP(-$B$16*(($B$17+$AI$4)*0.9)))+U6*$B$16/($B$16-$AI$14)*(EXP(-$AI$14*(($B$17+$AI$4)*0.9))-EXP(-$B$16*(($B$17+$AI$4)*0.9)))</f>
        <v/>
      </c>
      <c r="AE6" s="17">
        <f>R6*EXP(-$B$16*(($B$17+$AI$4)*1.0))+S6*$B$16/($B$16-$AI$12)*(EXP(-$AI$12*(($B$17+$AI$4)*1.0))-EXP(-$B$16*(($B$17+$AI$4)*1.0)))+T6*$B$16/($B$16-$AI$13)*(EXP(-$AI$13*(($B$17+$AI$4)*1.0))-EXP(-$B$16*(($B$17+$AI$4)*1.0)))+U6*$B$16/($B$16-$AI$14)*(EXP(-$AI$14*(($B$17+$AI$4)*1.0))-EXP(-$B$16*(($B$17+$AI$4)*1.0)))</f>
        <v/>
      </c>
      <c r="AF6" s="17">
        <f>MIN((G6-V6)/$AI$48,(G6-W6)/$AI$49,(G6-X6)/$AI$50,(G6-Y6)/$AI$51,(G6-Z6)/$AI$52,(G6-AA6)/$AI$53,(G6-AB6)/$AI$54,(G6-AC6)/$AI$55,(G6-AD6)/$AI$56,(G6-AE6)/$AI$57)</f>
        <v/>
      </c>
      <c r="AH6" s="9" t="inlineStr">
        <is>
          <t>Sum of rates</t>
        </is>
      </c>
      <c r="AI6" s="10">
        <f>$AI$5+$B$35+$B$37</f>
        <v/>
      </c>
      <c r="AK6" s="9">
        <f>IF(AN5&gt;0,AM5,AK5)</f>
        <v/>
      </c>
      <c r="AL6" s="9">
        <f>IF(AN5&gt;0,AL5,AM5)</f>
        <v/>
      </c>
      <c r="AM6" s="16">
        <f>SQRT(AK6*AL6)</f>
        <v/>
      </c>
      <c r="AN6" s="18">
        <f>$AI$33/(AM6-$AI$12)*(AM6*EXP(-AM6*$B$15)-$AI$12*EXP(-$AI$12*$B$15))+$AI$36/(AM6-$AI$13)*(AM6*EXP(-AM6*$B$15)-$AI$13*EXP(-$AI$13*$B$15))+$AI$39/(AM6-$AI$14)*(AM6*EXP(-AM6*$B$15)-$AI$14*EXP(-$AI$14*$B$15))</f>
        <v/>
      </c>
      <c r="AO6" s="9">
        <f>IF(AR5&gt;0,AQ5,AO5)</f>
        <v/>
      </c>
      <c r="AP6" s="9">
        <f>IF(AR5&gt;0,AP5,AQ5)</f>
        <v/>
      </c>
      <c r="AQ6" s="16">
        <f>(AO6+AP6)/2</f>
        <v/>
      </c>
      <c r="AR6" s="18">
        <f>$AI$33/($B$16-$AI$12)*($B$16*EXP(-$B$16*AQ6)-$AI$12*EXP(-$AI$12*AQ6))+$AI$36/($B$16-$AI$13)*($B$16*EXP(-$B$16*AQ6)-$AI$13*EXP(-$AI$13*AQ6))+$AI$39/($B$16-$AI$14)*($B$16*EXP(-$B$16*AQ6)-$AI$14*EXP(-$AI$14*AQ6))</f>
        <v/>
      </c>
    </row>
    <row r="7">
      <c r="A7" s="9" t="inlineStr">
        <is>
          <t>Height</t>
        </is>
      </c>
      <c r="B7" s="11" t="n">
        <v>170</v>
      </c>
      <c r="C7" s="9" t="inlineStr">
        <is>
          <t>cm</t>
        </is>
      </c>
      <c r="E7" s="12">
        <f>E6+$B$11</f>
        <v/>
      </c>
      <c r="F7" s="13">
        <f>E7/60</f>
        <v/>
      </c>
      <c r="G7" s="13">
        <f>IF(F7&gt;=$AI$66,$B$27,IF(F7&gt;=$AI$65,$B$26,IF(F7&gt;=$AI$64,$B$25,IF(F7&gt;=$AI$63,$B$24,IF(F7&gt;=$AI$62,$B$23,IF(F7&gt;=$AI$61,$B$22,$B$21))))))</f>
        <v/>
      </c>
      <c r="H7" s="14">
        <f>MAX(0,MIN($AI$59,IF($B$9="Plasma",(G7-(S7*$AI$18+T7*$AI$19+U7*$AI$20))/$AI$46,AF7)))</f>
        <v/>
      </c>
      <c r="I7" s="15">
        <f>H7/10*3600/$B$11</f>
        <v/>
      </c>
      <c r="J7" s="15">
        <f>J6+H7</f>
        <v/>
      </c>
      <c r="K7" s="14">
        <f>$AI$21*K6+$AI$22*L6+$AI$23*M6+$AI$30*H6</f>
        <v/>
      </c>
      <c r="L7" s="14">
        <f>$AI$24*K6+$AI$25*L6+$AI$26*M6+$AI$31*H6</f>
        <v/>
      </c>
      <c r="M7" s="14">
        <f>$AI$27*K6+$AI$28*L6+$AI$29*M6+$AI$32*H6</f>
        <v/>
      </c>
      <c r="N7" s="16">
        <f>R7*$B$38</f>
        <v/>
      </c>
      <c r="O7" s="14">
        <f>K7/$B$30</f>
        <v/>
      </c>
      <c r="P7" s="14">
        <f>L7/$B$31</f>
        <v/>
      </c>
      <c r="Q7" s="14">
        <f>M7/$B$32</f>
        <v/>
      </c>
      <c r="R7" s="14">
        <f>R6*$AI$42+S6*$AI$43+T6*$AI$44+U6*$AI$45+$AI$47*H6</f>
        <v/>
      </c>
      <c r="S7" s="17">
        <f>$AI$33*K7+$AI$34*L7+$AI$35*M7</f>
        <v/>
      </c>
      <c r="T7" s="17">
        <f>$AI$36*K7+$AI$37*L7+$AI$38*M7</f>
        <v/>
      </c>
      <c r="U7" s="17">
        <f>$AI$39*K7+$AI$40*L7+$AI$41*M7</f>
        <v/>
      </c>
      <c r="V7" s="17">
        <f>R7*EXP(-$B$16*(($B$17+$AI$4)*0.1))+S7*$B$16/($B$16-$AI$12)*(EXP(-$AI$12*(($B$17+$AI$4)*0.1))-EXP(-$B$16*(($B$17+$AI$4)*0.1)))+T7*$B$16/($B$16-$AI$13)*(EXP(-$AI$13*(($B$17+$AI$4)*0.1))-EXP(-$B$16*(($B$17+$AI$4)*0.1)))+U7*$B$16/($B$16-$AI$14)*(EXP(-$AI$14*(($B$17+$AI$4)*0.1))-EXP(-$B$16*(($B$17+$AI$4)*0.1)))</f>
        <v/>
      </c>
      <c r="W7" s="17">
        <f>R7*EXP(-$B$16*(($B$17+$AI$4)*0.2))+S7*$B$16/($B$16-$AI$12)*(EXP(-$AI$12*(($B$17+$AI$4)*0.2))-EXP(-$B$16*(($B$17+$AI$4)*0.2)))+T7*$B$16/($B$16-$AI$13)*(EXP(-$AI$13*(($B$17+$AI$4)*0.2))-EXP(-$B$16*(($B$17+$AI$4)*0.2)))+U7*$B$16/($B$16-$AI$14)*(EXP(-$AI$14*(($B$17+$AI$4)*0.2))-EXP(-$B$16*(($B$17+$AI$4)*0.2)))</f>
        <v/>
      </c>
      <c r="X7" s="17">
        <f>R7*EXP(-$B$16*(($B$17+$AI$4)*0.3))+S7*$B$16/($B$16-$AI$12)*(EXP(-$AI$12*(($B$17+$AI$4)*0.3))-EXP(-$B$16*(($B$17+$AI$4)*0.3)))+T7*$B$16/($B$16-$AI$13)*(EXP(-$AI$13*(($B$17+$AI$4)*0.3))-EXP(-$B$16*(($B$17+$AI$4)*0.3)))+U7*$B$16/($B$16-$AI$14)*(EXP(-$AI$14*(($B$17+$AI$4)*0.3))-EXP(-$B$16*(($B$17+$AI$4)*0.3)))</f>
        <v/>
      </c>
      <c r="Y7" s="17">
        <f>R7*EXP(-$B$16*(($B$17+$AI$4)*0.4))+S7*$B$16/($B$16-$AI$12)*(EXP(-$AI$12*(($B$17+$AI$4)*0.4))-EXP(-$B$16*(($B$17+$AI$4)*0.4)))+T7*$B$16/($B$16-$AI$13)*(EXP(-$AI$13*(($B$17+$AI$4)*0.4))-EXP(-$B$16*(($B$17+$AI$4)*0.4)))+U7*$B$16/($B$16-$AI$14)*(EXP(-$AI$14*(($B$17+$AI$4)*0.4))-EXP(-$B$16*(($B$17+$AI$4)*0.4)))</f>
        <v/>
      </c>
      <c r="Z7" s="17">
        <f>R7*EXP(-$B$16*(($B$17+$AI$4)*0.5))+S7*$B$16/($B$16-$AI$12)*(EXP(-$AI$12*(($B$17+$AI$4)*0.5))-EXP(-$B$16*(($B$17+$AI$4)*0.5)))+T7*$B$16/($B$16-$AI$13)*(EXP(-$AI$13*(($B$17+$AI$4)*0.5))-EXP(-$B$16*(($B$17+$AI$4)*0.5)))+U7*$B$16/($B$16-$AI$14)*(EXP(-$AI$14*(($B$17+$AI$4)*0.5))-EXP(-$B$16*(($B$17+$AI$4)*0.5)))</f>
        <v/>
      </c>
      <c r="AA7" s="17">
        <f>R7*EXP(-$B$16*(($B$17+$AI$4)*0.6))+S7*$B$16/($B$16-$AI$12)*(EXP(-$AI$12*(($B$17+$AI$4)*0.6))-EXP(-$B$16*(($B$17+$AI$4)*0.6)))+T7*$B$16/($B$16-$AI$13)*(EXP(-$AI$13*(($B$17+$AI$4)*0.6))-EXP(-$B$16*(($B$17+$AI$4)*0.6)))+U7*$B$16/($B$16-$AI$14)*(EXP(-$AI$14*(($B$17+$AI$4)*0.6))-EXP(-$B$16*(($B$17+$AI$4)*0.6)))</f>
        <v/>
      </c>
      <c r="AB7" s="17">
        <f>R7*EXP(-$B$16*(($B$17+$AI$4)*0.7))+S7*$B$16/($B$16-$AI$12)*(EXP(-$AI$12*(($B$17+$AI$4)*0.7))-EXP(-$B$16*(($B$17+$AI$4)*0.7)))+T7*$B$16/($B$16-$AI$13)*(EXP(-$AI$13*(($B$17+$AI$4)*0.7))-EXP(-$B$16*(($B$17+$AI$4)*0.7)))+U7*$B$16/($B$16-$AI$14)*(EXP(-$AI$14*(($B$17+$AI$4)*0.7))-EXP(-$B$16*(($B$17+$AI$4)*0.7)))</f>
        <v/>
      </c>
      <c r="AC7" s="17">
        <f>R7*EXP(-$B$16*(($B$17+$AI$4)*0.8))+S7*$B$16/($B$16-$AI$12)*(EXP(-$AI$12*(($B$17+$AI$4)*0.8))-EXP(-$B$16*(($B$17+$AI$4)*0.8)))+T7*$B$16/($B$16-$AI$13)*(EXP(-$AI$13*(($B$17+$AI$4)*0.8))-EXP(-$B$16*(($B$17+$AI$4)*0.8)))+U7*$B$16/($B$16-$AI$14)*(EXP(-$AI$14*(($B$17+$AI$4)*0.8))-EXP(-$B$16*(($B$17+$AI$4)*0.8)))</f>
        <v/>
      </c>
      <c r="AD7" s="17">
        <f>R7*EXP(-$B$16*(($B$17+$AI$4)*0.9))+S7*$B$16/($B$16-$AI$12)*(EXP(-$AI$12*(($B$17+$AI$4)*0.9))-EXP(-$B$16*(($B$17+$AI$4)*0.9)))+T7*$B$16/($B$16-$AI$13)*(EXP(-$AI$13*(($B$17+$AI$4)*0.9))-EXP(-$B$16*(($B$17+$AI$4)*0.9)))+U7*$B$16/($B$16-$AI$14)*(EXP(-$AI$14*(($B$17+$AI$4)*0.9))-EXP(-$B$16*(($B$17+$AI$4)*0.9)))</f>
        <v/>
      </c>
      <c r="AE7" s="17">
        <f>R7*EXP(-$B$16*(($B$17+$AI$4)*1.0))+S7*$B$16/($B$16-$AI$12)*(EXP(-$AI$12*(($B$17+$AI$4)*1.0))-EXP(-$B$16*(($B$17+$AI$4)*1.0)))+T7*$B$16/($B$16-$AI$13)*(EXP(-$AI$13*(($B$17+$AI$4)*1.0))-EXP(-$B$16*(($B$17+$AI$4)*1.0)))+U7*$B$16/($B$16-$AI$14)*(EXP(-$AI$14*(($B$17+$AI$4)*1.0))-EXP(-$B$16*(($B$17+$AI$4)*1.0)))</f>
        <v/>
      </c>
      <c r="AF7" s="17">
        <f>MIN((G7-V7)/$AI$48,(G7-W7)/$AI$49,(G7-X7)/$AI$50,(G7-Y7)/$AI$51,(G7-Z7)/$AI$52,(G7-AA7)/$AI$53,(G7-AB7)/$AI$54,(G7-AC7)/$AI$55,(G7-AD7)/$AI$56,(G7-AE7)/$AI$57)</f>
        <v/>
      </c>
      <c r="AH7" s="9" t="inlineStr">
        <is>
          <t>Pairwise</t>
        </is>
      </c>
      <c r="AI7" s="10">
        <f>$B$33*$B$35+$B$33*$B$37+$B$34*$B$37+$B$36*$B$35+$B$35*$B$37</f>
        <v/>
      </c>
      <c r="AK7" s="9">
        <f>IF(AN6&gt;0,AM6,AK6)</f>
        <v/>
      </c>
      <c r="AL7" s="9">
        <f>IF(AN6&gt;0,AL6,AM6)</f>
        <v/>
      </c>
      <c r="AM7" s="16">
        <f>SQRT(AK7*AL7)</f>
        <v/>
      </c>
      <c r="AN7" s="18">
        <f>$AI$33/(AM7-$AI$12)*(AM7*EXP(-AM7*$B$15)-$AI$12*EXP(-$AI$12*$B$15))+$AI$36/(AM7-$AI$13)*(AM7*EXP(-AM7*$B$15)-$AI$13*EXP(-$AI$13*$B$15))+$AI$39/(AM7-$AI$14)*(AM7*EXP(-AM7*$B$15)-$AI$14*EXP(-$AI$14*$B$15))</f>
        <v/>
      </c>
      <c r="AO7" s="9">
        <f>IF(AR6&gt;0,AQ6,AO6)</f>
        <v/>
      </c>
      <c r="AP7" s="9">
        <f>IF(AR6&gt;0,AP6,AQ6)</f>
        <v/>
      </c>
      <c r="AQ7" s="16">
        <f>(AO7+AP7)/2</f>
        <v/>
      </c>
      <c r="AR7" s="18">
        <f>$AI$33/($B$16-$AI$12)*($B$16*EXP(-$B$16*AQ7)-$AI$12*EXP(-$AI$12*AQ7))+$AI$36/($B$16-$AI$13)*($B$16*EXP(-$B$16*AQ7)-$AI$13*EXP(-$AI$13*AQ7))+$AI$39/($B$16-$AI$14)*($B$16*EXP(-$B$16*AQ7)-$AI$14*EXP(-$AI$14*AQ7))</f>
        <v/>
      </c>
    </row>
    <row r="8">
      <c r="A8" s="9" t="inlineStr">
        <is>
          <t>Sex</t>
        </is>
      </c>
      <c r="B8" s="20" t="inlineStr">
        <is>
          <t>Male</t>
        </is>
      </c>
      <c r="C8" s="9" t="inlineStr"/>
      <c r="E8" s="12">
        <f>E7+$B$11</f>
        <v/>
      </c>
      <c r="F8" s="13">
        <f>E8/60</f>
        <v/>
      </c>
      <c r="G8" s="13">
        <f>IF(F8&gt;=$AI$66,$B$27,IF(F8&gt;=$AI$65,$B$26,IF(F8&gt;=$AI$64,$B$25,IF(F8&gt;=$AI$63,$B$24,IF(F8&gt;=$AI$62,$B$23,IF(F8&gt;=$AI$61,$B$22,$B$21))))))</f>
        <v/>
      </c>
      <c r="H8" s="14">
        <f>MAX(0,MIN($AI$59,IF($B$9="Plasma",(G8-(S8*$AI$18+T8*$AI$19+U8*$AI$20))/$AI$46,AF8)))</f>
        <v/>
      </c>
      <c r="I8" s="15">
        <f>H8/10*3600/$B$11</f>
        <v/>
      </c>
      <c r="J8" s="15">
        <f>J7+H8</f>
        <v/>
      </c>
      <c r="K8" s="14">
        <f>$AI$21*K7+$AI$22*L7+$AI$23*M7+$AI$30*H7</f>
        <v/>
      </c>
      <c r="L8" s="14">
        <f>$AI$24*K7+$AI$25*L7+$AI$26*M7+$AI$31*H7</f>
        <v/>
      </c>
      <c r="M8" s="14">
        <f>$AI$27*K7+$AI$28*L7+$AI$29*M7+$AI$32*H7</f>
        <v/>
      </c>
      <c r="N8" s="16">
        <f>R8*$B$38</f>
        <v/>
      </c>
      <c r="O8" s="14">
        <f>K8/$B$30</f>
        <v/>
      </c>
      <c r="P8" s="14">
        <f>L8/$B$31</f>
        <v/>
      </c>
      <c r="Q8" s="14">
        <f>M8/$B$32</f>
        <v/>
      </c>
      <c r="R8" s="14">
        <f>R7*$AI$42+S7*$AI$43+T7*$AI$44+U7*$AI$45+$AI$47*H7</f>
        <v/>
      </c>
      <c r="S8" s="17">
        <f>$AI$33*K8+$AI$34*L8+$AI$35*M8</f>
        <v/>
      </c>
      <c r="T8" s="17">
        <f>$AI$36*K8+$AI$37*L8+$AI$38*M8</f>
        <v/>
      </c>
      <c r="U8" s="17">
        <f>$AI$39*K8+$AI$40*L8+$AI$41*M8</f>
        <v/>
      </c>
      <c r="V8" s="17">
        <f>R8*EXP(-$B$16*(($B$17+$AI$4)*0.1))+S8*$B$16/($B$16-$AI$12)*(EXP(-$AI$12*(($B$17+$AI$4)*0.1))-EXP(-$B$16*(($B$17+$AI$4)*0.1)))+T8*$B$16/($B$16-$AI$13)*(EXP(-$AI$13*(($B$17+$AI$4)*0.1))-EXP(-$B$16*(($B$17+$AI$4)*0.1)))+U8*$B$16/($B$16-$AI$14)*(EXP(-$AI$14*(($B$17+$AI$4)*0.1))-EXP(-$B$16*(($B$17+$AI$4)*0.1)))</f>
        <v/>
      </c>
      <c r="W8" s="17">
        <f>R8*EXP(-$B$16*(($B$17+$AI$4)*0.2))+S8*$B$16/($B$16-$AI$12)*(EXP(-$AI$12*(($B$17+$AI$4)*0.2))-EXP(-$B$16*(($B$17+$AI$4)*0.2)))+T8*$B$16/($B$16-$AI$13)*(EXP(-$AI$13*(($B$17+$AI$4)*0.2))-EXP(-$B$16*(($B$17+$AI$4)*0.2)))+U8*$B$16/($B$16-$AI$14)*(EXP(-$AI$14*(($B$17+$AI$4)*0.2))-EXP(-$B$16*(($B$17+$AI$4)*0.2)))</f>
        <v/>
      </c>
      <c r="X8" s="17">
        <f>R8*EXP(-$B$16*(($B$17+$AI$4)*0.3))+S8*$B$16/($B$16-$AI$12)*(EXP(-$AI$12*(($B$17+$AI$4)*0.3))-EXP(-$B$16*(($B$17+$AI$4)*0.3)))+T8*$B$16/($B$16-$AI$13)*(EXP(-$AI$13*(($B$17+$AI$4)*0.3))-EXP(-$B$16*(($B$17+$AI$4)*0.3)))+U8*$B$16/($B$16-$AI$14)*(EXP(-$AI$14*(($B$17+$AI$4)*0.3))-EXP(-$B$16*(($B$17+$AI$4)*0.3)))</f>
        <v/>
      </c>
      <c r="Y8" s="17">
        <f>R8*EXP(-$B$16*(($B$17+$AI$4)*0.4))+S8*$B$16/($B$16-$AI$12)*(EXP(-$AI$12*(($B$17+$AI$4)*0.4))-EXP(-$B$16*(($B$17+$AI$4)*0.4)))+T8*$B$16/($B$16-$AI$13)*(EXP(-$AI$13*(($B$17+$AI$4)*0.4))-EXP(-$B$16*(($B$17+$AI$4)*0.4)))+U8*$B$16/($B$16-$AI$14)*(EXP(-$AI$14*(($B$17+$AI$4)*0.4))-EXP(-$B$16*(($B$17+$AI$4)*0.4)))</f>
        <v/>
      </c>
      <c r="Z8" s="17">
        <f>R8*EXP(-$B$16*(($B$17+$AI$4)*0.5))+S8*$B$16/($B$16-$AI$12)*(EXP(-$AI$12*(($B$17+$AI$4)*0.5))-EXP(-$B$16*(($B$17+$AI$4)*0.5)))+T8*$B$16/($B$16-$AI$13)*(EXP(-$AI$13*(($B$17+$AI$4)*0.5))-EXP(-$B$16*(($B$17+$AI$4)*0.5)))+U8*$B$16/($B$16-$AI$14)*(EXP(-$AI$14*(($B$17+$AI$4)*0.5))-EXP(-$B$16*(($B$17+$AI$4)*0.5)))</f>
        <v/>
      </c>
      <c r="AA8" s="17">
        <f>R8*EXP(-$B$16*(($B$17+$AI$4)*0.6))+S8*$B$16/($B$16-$AI$12)*(EXP(-$AI$12*(($B$17+$AI$4)*0.6))-EXP(-$B$16*(($B$17+$AI$4)*0.6)))+T8*$B$16/($B$16-$AI$13)*(EXP(-$AI$13*(($B$17+$AI$4)*0.6))-EXP(-$B$16*(($B$17+$AI$4)*0.6)))+U8*$B$16/($B$16-$AI$14)*(EXP(-$AI$14*(($B$17+$AI$4)*0.6))-EXP(-$B$16*(($B$17+$AI$4)*0.6)))</f>
        <v/>
      </c>
      <c r="AB8" s="17">
        <f>R8*EXP(-$B$16*(($B$17+$AI$4)*0.7))+S8*$B$16/($B$16-$AI$12)*(EXP(-$AI$12*(($B$17+$AI$4)*0.7))-EXP(-$B$16*(($B$17+$AI$4)*0.7)))+T8*$B$16/($B$16-$AI$13)*(EXP(-$AI$13*(($B$17+$AI$4)*0.7))-EXP(-$B$16*(($B$17+$AI$4)*0.7)))+U8*$B$16/($B$16-$AI$14)*(EXP(-$AI$14*(($B$17+$AI$4)*0.7))-EXP(-$B$16*(($B$17+$AI$4)*0.7)))</f>
        <v/>
      </c>
      <c r="AC8" s="17">
        <f>R8*EXP(-$B$16*(($B$17+$AI$4)*0.8))+S8*$B$16/($B$16-$AI$12)*(EXP(-$AI$12*(($B$17+$AI$4)*0.8))-EXP(-$B$16*(($B$17+$AI$4)*0.8)))+T8*$B$16/($B$16-$AI$13)*(EXP(-$AI$13*(($B$17+$AI$4)*0.8))-EXP(-$B$16*(($B$17+$AI$4)*0.8)))+U8*$B$16/($B$16-$AI$14)*(EXP(-$AI$14*(($B$17+$AI$4)*0.8))-EXP(-$B$16*(($B$17+$AI$4)*0.8)))</f>
        <v/>
      </c>
      <c r="AD8" s="17">
        <f>R8*EXP(-$B$16*(($B$17+$AI$4)*0.9))+S8*$B$16/($B$16-$AI$12)*(EXP(-$AI$12*(($B$17+$AI$4)*0.9))-EXP(-$B$16*(($B$17+$AI$4)*0.9)))+T8*$B$16/($B$16-$AI$13)*(EXP(-$AI$13*(($B$17+$AI$4)*0.9))-EXP(-$B$16*(($B$17+$AI$4)*0.9)))+U8*$B$16/($B$16-$AI$14)*(EXP(-$AI$14*(($B$17+$AI$4)*0.9))-EXP(-$B$16*(($B$17+$AI$4)*0.9)))</f>
        <v/>
      </c>
      <c r="AE8" s="17">
        <f>R8*EXP(-$B$16*(($B$17+$AI$4)*1.0))+S8*$B$16/($B$16-$AI$12)*(EXP(-$AI$12*(($B$17+$AI$4)*1.0))-EXP(-$B$16*(($B$17+$AI$4)*1.0)))+T8*$B$16/($B$16-$AI$13)*(EXP(-$AI$13*(($B$17+$AI$4)*1.0))-EXP(-$B$16*(($B$17+$AI$4)*1.0)))+U8*$B$16/($B$16-$AI$14)*(EXP(-$AI$14*(($B$17+$AI$4)*1.0))-EXP(-$B$16*(($B$17+$AI$4)*1.0)))</f>
        <v/>
      </c>
      <c r="AF8" s="17">
        <f>MIN((G8-V8)/$AI$48,(G8-W8)/$AI$49,(G8-X8)/$AI$50,(G8-Y8)/$AI$51,(G8-Z8)/$AI$52,(G8-AA8)/$AI$53,(G8-AB8)/$AI$54,(G8-AC8)/$AI$55,(G8-AD8)/$AI$56,(G8-AE8)/$AI$57)</f>
        <v/>
      </c>
      <c r="AH8" s="9" t="inlineStr">
        <is>
          <t>Product</t>
        </is>
      </c>
      <c r="AI8" s="10">
        <f>$B$33*$B$35*$B$37</f>
        <v/>
      </c>
      <c r="AK8" s="9">
        <f>IF(AN7&gt;0,AM7,AK7)</f>
        <v/>
      </c>
      <c r="AL8" s="9">
        <f>IF(AN7&gt;0,AL7,AM7)</f>
        <v/>
      </c>
      <c r="AM8" s="16">
        <f>SQRT(AK8*AL8)</f>
        <v/>
      </c>
      <c r="AN8" s="18">
        <f>$AI$33/(AM8-$AI$12)*(AM8*EXP(-AM8*$B$15)-$AI$12*EXP(-$AI$12*$B$15))+$AI$36/(AM8-$AI$13)*(AM8*EXP(-AM8*$B$15)-$AI$13*EXP(-$AI$13*$B$15))+$AI$39/(AM8-$AI$14)*(AM8*EXP(-AM8*$B$15)-$AI$14*EXP(-$AI$14*$B$15))</f>
        <v/>
      </c>
      <c r="AO8" s="9">
        <f>IF(AR7&gt;0,AQ7,AO7)</f>
        <v/>
      </c>
      <c r="AP8" s="9">
        <f>IF(AR7&gt;0,AP7,AQ7)</f>
        <v/>
      </c>
      <c r="AQ8" s="16">
        <f>(AO8+AP8)/2</f>
        <v/>
      </c>
      <c r="AR8" s="18">
        <f>$AI$33/($B$16-$AI$12)*($B$16*EXP(-$B$16*AQ8)-$AI$12*EXP(-$AI$12*AQ8))+$AI$36/($B$16-$AI$13)*($B$16*EXP(-$B$16*AQ8)-$AI$13*EXP(-$AI$13*AQ8))+$AI$39/($B$16-$AI$14)*($B$16*EXP(-$B$16*AQ8)-$AI$14*EXP(-$AI$14*AQ8))</f>
        <v/>
      </c>
    </row>
    <row r="9">
      <c r="A9" s="9" t="inlineStr">
        <is>
          <t>Targeting</t>
        </is>
      </c>
      <c r="B9" s="20" t="inlineStr">
        <is>
          <t>Effect site</t>
        </is>
      </c>
      <c r="C9" s="9" t="inlineStr"/>
      <c r="E9" s="12">
        <f>E8+$B$11</f>
        <v/>
      </c>
      <c r="F9" s="13">
        <f>E9/60</f>
        <v/>
      </c>
      <c r="G9" s="13">
        <f>IF(F9&gt;=$AI$66,$B$27,IF(F9&gt;=$AI$65,$B$26,IF(F9&gt;=$AI$64,$B$25,IF(F9&gt;=$AI$63,$B$24,IF(F9&gt;=$AI$62,$B$23,IF(F9&gt;=$AI$61,$B$22,$B$21))))))</f>
        <v/>
      </c>
      <c r="H9" s="14">
        <f>MAX(0,MIN($AI$59,IF($B$9="Plasma",(G9-(S9*$AI$18+T9*$AI$19+U9*$AI$20))/$AI$46,AF9)))</f>
        <v/>
      </c>
      <c r="I9" s="15">
        <f>H9/10*3600/$B$11</f>
        <v/>
      </c>
      <c r="J9" s="15">
        <f>J8+H9</f>
        <v/>
      </c>
      <c r="K9" s="14">
        <f>$AI$21*K8+$AI$22*L8+$AI$23*M8+$AI$30*H8</f>
        <v/>
      </c>
      <c r="L9" s="14">
        <f>$AI$24*K8+$AI$25*L8+$AI$26*M8+$AI$31*H8</f>
        <v/>
      </c>
      <c r="M9" s="14">
        <f>$AI$27*K8+$AI$28*L8+$AI$29*M8+$AI$32*H8</f>
        <v/>
      </c>
      <c r="N9" s="16">
        <f>R9*$B$38</f>
        <v/>
      </c>
      <c r="O9" s="14">
        <f>K9/$B$30</f>
        <v/>
      </c>
      <c r="P9" s="14">
        <f>L9/$B$31</f>
        <v/>
      </c>
      <c r="Q9" s="14">
        <f>M9/$B$32</f>
        <v/>
      </c>
      <c r="R9" s="14">
        <f>R8*$AI$42+S8*$AI$43+T8*$AI$44+U8*$AI$45+$AI$47*H8</f>
        <v/>
      </c>
      <c r="S9" s="17">
        <f>$AI$33*K9+$AI$34*L9+$AI$35*M9</f>
        <v/>
      </c>
      <c r="T9" s="17">
        <f>$AI$36*K9+$AI$37*L9+$AI$38*M9</f>
        <v/>
      </c>
      <c r="U9" s="17">
        <f>$AI$39*K9+$AI$40*L9+$AI$41*M9</f>
        <v/>
      </c>
      <c r="V9" s="17">
        <f>R9*EXP(-$B$16*(($B$17+$AI$4)*0.1))+S9*$B$16/($B$16-$AI$12)*(EXP(-$AI$12*(($B$17+$AI$4)*0.1))-EXP(-$B$16*(($B$17+$AI$4)*0.1)))+T9*$B$16/($B$16-$AI$13)*(EXP(-$AI$13*(($B$17+$AI$4)*0.1))-EXP(-$B$16*(($B$17+$AI$4)*0.1)))+U9*$B$16/($B$16-$AI$14)*(EXP(-$AI$14*(($B$17+$AI$4)*0.1))-EXP(-$B$16*(($B$17+$AI$4)*0.1)))</f>
        <v/>
      </c>
      <c r="W9" s="17">
        <f>R9*EXP(-$B$16*(($B$17+$AI$4)*0.2))+S9*$B$16/($B$16-$AI$12)*(EXP(-$AI$12*(($B$17+$AI$4)*0.2))-EXP(-$B$16*(($B$17+$AI$4)*0.2)))+T9*$B$16/($B$16-$AI$13)*(EXP(-$AI$13*(($B$17+$AI$4)*0.2))-EXP(-$B$16*(($B$17+$AI$4)*0.2)))+U9*$B$16/($B$16-$AI$14)*(EXP(-$AI$14*(($B$17+$AI$4)*0.2))-EXP(-$B$16*(($B$17+$AI$4)*0.2)))</f>
        <v/>
      </c>
      <c r="X9" s="17">
        <f>R9*EXP(-$B$16*(($B$17+$AI$4)*0.3))+S9*$B$16/($B$16-$AI$12)*(EXP(-$AI$12*(($B$17+$AI$4)*0.3))-EXP(-$B$16*(($B$17+$AI$4)*0.3)))+T9*$B$16/($B$16-$AI$13)*(EXP(-$AI$13*(($B$17+$AI$4)*0.3))-EXP(-$B$16*(($B$17+$AI$4)*0.3)))+U9*$B$16/($B$16-$AI$14)*(EXP(-$AI$14*(($B$17+$AI$4)*0.3))-EXP(-$B$16*(($B$17+$AI$4)*0.3)))</f>
        <v/>
      </c>
      <c r="Y9" s="17">
        <f>R9*EXP(-$B$16*(($B$17+$AI$4)*0.4))+S9*$B$16/($B$16-$AI$12)*(EXP(-$AI$12*(($B$17+$AI$4)*0.4))-EXP(-$B$16*(($B$17+$AI$4)*0.4)))+T9*$B$16/($B$16-$AI$13)*(EXP(-$AI$13*(($B$17+$AI$4)*0.4))-EXP(-$B$16*(($B$17+$AI$4)*0.4)))+U9*$B$16/($B$16-$AI$14)*(EXP(-$AI$14*(($B$17+$AI$4)*0.4))-EXP(-$B$16*(($B$17+$AI$4)*0.4)))</f>
        <v/>
      </c>
      <c r="Z9" s="17">
        <f>R9*EXP(-$B$16*(($B$17+$AI$4)*0.5))+S9*$B$16/($B$16-$AI$12)*(EXP(-$AI$12*(($B$17+$AI$4)*0.5))-EXP(-$B$16*(($B$17+$AI$4)*0.5)))+T9*$B$16/($B$16-$AI$13)*(EXP(-$AI$13*(($B$17+$AI$4)*0.5))-EXP(-$B$16*(($B$17+$AI$4)*0.5)))+U9*$B$16/($B$16-$AI$14)*(EXP(-$AI$14*(($B$17+$AI$4)*0.5))-EXP(-$B$16*(($B$17+$AI$4)*0.5)))</f>
        <v/>
      </c>
      <c r="AA9" s="17">
        <f>R9*EXP(-$B$16*(($B$17+$AI$4)*0.6))+S9*$B$16/($B$16-$AI$12)*(EXP(-$AI$12*(($B$17+$AI$4)*0.6))-EXP(-$B$16*(($B$17+$AI$4)*0.6)))+T9*$B$16/($B$16-$AI$13)*(EXP(-$AI$13*(($B$17+$AI$4)*0.6))-EXP(-$B$16*(($B$17+$AI$4)*0.6)))+U9*$B$16/($B$16-$AI$14)*(EXP(-$AI$14*(($B$17+$AI$4)*0.6))-EXP(-$B$16*(($B$17+$AI$4)*0.6)))</f>
        <v/>
      </c>
      <c r="AB9" s="17">
        <f>R9*EXP(-$B$16*(($B$17+$AI$4)*0.7))+S9*$B$16/($B$16-$AI$12)*(EXP(-$AI$12*(($B$17+$AI$4)*0.7))-EXP(-$B$16*(($B$17+$AI$4)*0.7)))+T9*$B$16/($B$16-$AI$13)*(EXP(-$AI$13*(($B$17+$AI$4)*0.7))-EXP(-$B$16*(($B$17+$AI$4)*0.7)))+U9*$B$16/($B$16-$AI$14)*(EXP(-$AI$14*(($B$17+$AI$4)*0.7))-EXP(-$B$16*(($B$17+$AI$4)*0.7)))</f>
        <v/>
      </c>
      <c r="AC9" s="17">
        <f>R9*EXP(-$B$16*(($B$17+$AI$4)*0.8))+S9*$B$16/($B$16-$AI$12)*(EXP(-$AI$12*(($B$17+$AI$4)*0.8))-EXP(-$B$16*(($B$17+$AI$4)*0.8)))+T9*$B$16/($B$16-$AI$13)*(EXP(-$AI$13*(($B$17+$AI$4)*0.8))-EXP(-$B$16*(($B$17+$AI$4)*0.8)))+U9*$B$16/($B$16-$AI$14)*(EXP(-$AI$14*(($B$17+$AI$4)*0.8))-EXP(-$B$16*(($B$17+$AI$4)*0.8)))</f>
        <v/>
      </c>
      <c r="AD9" s="17">
        <f>R9*EXP(-$B$16*(($B$17+$AI$4)*0.9))+S9*$B$16/($B$16-$AI$12)*(EXP(-$AI$12*(($B$17+$AI$4)*0.9))-EXP(-$B$16*(($B$17+$AI$4)*0.9)))+T9*$B$16/($B$16-$AI$13)*(EXP(-$AI$13*(($B$17+$AI$4)*0.9))-EXP(-$B$16*(($B$17+$AI$4)*0.9)))+U9*$B$16/($B$16-$AI$14)*(EXP(-$AI$14*(($B$17+$AI$4)*0.9))-EXP(-$B$16*(($B$17+$AI$4)*0.9)))</f>
        <v/>
      </c>
      <c r="AE9" s="17">
        <f>R9*EXP(-$B$16*(($B$17+$AI$4)*1.0))+S9*$B$16/($B$16-$AI$12)*(EXP(-$AI$12*(($B$17+$AI$4)*1.0))-EXP(-$B$16*(($B$17+$AI$4)*1.0)))+T9*$B$16/($B$16-$AI$13)*(EXP(-$AI$13*(($B$17+$AI$4)*1.0))-EXP(-$B$16*(($B$17+$AI$4)*1.0)))+U9*$B$16/($B$16-$AI$14)*(EXP(-$AI$14*(($B$17+$AI$4)*1.0))-EXP(-$B$16*(($B$17+$AI$4)*1.0)))</f>
        <v/>
      </c>
      <c r="AF9" s="17">
        <f>MIN((G9-V9)/$AI$48,(G9-W9)/$AI$49,(G9-X9)/$AI$50,(G9-Y9)/$AI$51,(G9-Z9)/$AI$52,(G9-AA9)/$AI$53,(G9-AB9)/$AI$54,(G9-AC9)/$AI$55,(G9-AD9)/$AI$56,(G9-AE9)/$AI$57)</f>
        <v/>
      </c>
      <c r="AH9" s="9" t="inlineStr">
        <is>
          <t>Depressed cubic p</t>
        </is>
      </c>
      <c r="AI9" s="10">
        <f>$AI$7-$AI$6^2/3</f>
        <v/>
      </c>
      <c r="AK9" s="9">
        <f>IF(AN8&gt;0,AM8,AK8)</f>
        <v/>
      </c>
      <c r="AL9" s="9">
        <f>IF(AN8&gt;0,AL8,AM8)</f>
        <v/>
      </c>
      <c r="AM9" s="16">
        <f>SQRT(AK9*AL9)</f>
        <v/>
      </c>
      <c r="AN9" s="18">
        <f>$AI$33/(AM9-$AI$12)*(AM9*EXP(-AM9*$B$15)-$AI$12*EXP(-$AI$12*$B$15))+$AI$36/(AM9-$AI$13)*(AM9*EXP(-AM9*$B$15)-$AI$13*EXP(-$AI$13*$B$15))+$AI$39/(AM9-$AI$14)*(AM9*EXP(-AM9*$B$15)-$AI$14*EXP(-$AI$14*$B$15))</f>
        <v/>
      </c>
      <c r="AO9" s="9">
        <f>IF(AR8&gt;0,AQ8,AO8)</f>
        <v/>
      </c>
      <c r="AP9" s="9">
        <f>IF(AR8&gt;0,AP8,AQ8)</f>
        <v/>
      </c>
      <c r="AQ9" s="16">
        <f>(AO9+AP9)/2</f>
        <v/>
      </c>
      <c r="AR9" s="18">
        <f>$AI$33/($B$16-$AI$12)*($B$16*EXP(-$B$16*AQ9)-$AI$12*EXP(-$AI$12*AQ9))+$AI$36/($B$16-$AI$13)*($B$16*EXP(-$B$16*AQ9)-$AI$13*EXP(-$AI$13*AQ9))+$AI$39/($B$16-$AI$14)*($B$16*EXP(-$B$16*AQ9)-$AI$14*EXP(-$AI$14*AQ9))</f>
        <v/>
      </c>
    </row>
    <row r="10">
      <c r="A10" s="9" t="inlineStr">
        <is>
          <t>Max pump rate (1% propofol)</t>
        </is>
      </c>
      <c r="B10" s="11" t="n">
        <v>1200</v>
      </c>
      <c r="C10" s="9" t="inlineStr">
        <is>
          <t>mL/h</t>
        </is>
      </c>
      <c r="E10" s="12">
        <f>E9+$B$11</f>
        <v/>
      </c>
      <c r="F10" s="13">
        <f>E10/60</f>
        <v/>
      </c>
      <c r="G10" s="13">
        <f>IF(F10&gt;=$AI$66,$B$27,IF(F10&gt;=$AI$65,$B$26,IF(F10&gt;=$AI$64,$B$25,IF(F10&gt;=$AI$63,$B$24,IF(F10&gt;=$AI$62,$B$23,IF(F10&gt;=$AI$61,$B$22,$B$21))))))</f>
        <v/>
      </c>
      <c r="H10" s="14">
        <f>MAX(0,MIN($AI$59,IF($B$9="Plasma",(G10-(S10*$AI$18+T10*$AI$19+U10*$AI$20))/$AI$46,AF10)))</f>
        <v/>
      </c>
      <c r="I10" s="15">
        <f>H10/10*3600/$B$11</f>
        <v/>
      </c>
      <c r="J10" s="15">
        <f>J9+H10</f>
        <v/>
      </c>
      <c r="K10" s="14">
        <f>$AI$21*K9+$AI$22*L9+$AI$23*M9+$AI$30*H9</f>
        <v/>
      </c>
      <c r="L10" s="14">
        <f>$AI$24*K9+$AI$25*L9+$AI$26*M9+$AI$31*H9</f>
        <v/>
      </c>
      <c r="M10" s="14">
        <f>$AI$27*K9+$AI$28*L9+$AI$29*M9+$AI$32*H9</f>
        <v/>
      </c>
      <c r="N10" s="16">
        <f>R10*$B$38</f>
        <v/>
      </c>
      <c r="O10" s="14">
        <f>K10/$B$30</f>
        <v/>
      </c>
      <c r="P10" s="14">
        <f>L10/$B$31</f>
        <v/>
      </c>
      <c r="Q10" s="14">
        <f>M10/$B$32</f>
        <v/>
      </c>
      <c r="R10" s="14">
        <f>R9*$AI$42+S9*$AI$43+T9*$AI$44+U9*$AI$45+$AI$47*H9</f>
        <v/>
      </c>
      <c r="S10" s="17">
        <f>$AI$33*K10+$AI$34*L10+$AI$35*M10</f>
        <v/>
      </c>
      <c r="T10" s="17">
        <f>$AI$36*K10+$AI$37*L10+$AI$38*M10</f>
        <v/>
      </c>
      <c r="U10" s="17">
        <f>$AI$39*K10+$AI$40*L10+$AI$41*M10</f>
        <v/>
      </c>
      <c r="V10" s="17">
        <f>R10*EXP(-$B$16*(($B$17+$AI$4)*0.1))+S10*$B$16/($B$16-$AI$12)*(EXP(-$AI$12*(($B$17+$AI$4)*0.1))-EXP(-$B$16*(($B$17+$AI$4)*0.1)))+T10*$B$16/($B$16-$AI$13)*(EXP(-$AI$13*(($B$17+$AI$4)*0.1))-EXP(-$B$16*(($B$17+$AI$4)*0.1)))+U10*$B$16/($B$16-$AI$14)*(EXP(-$AI$14*(($B$17+$AI$4)*0.1))-EXP(-$B$16*(($B$17+$AI$4)*0.1)))</f>
        <v/>
      </c>
      <c r="W10" s="17">
        <f>R10*EXP(-$B$16*(($B$17+$AI$4)*0.2))+S10*$B$16/($B$16-$AI$12)*(EXP(-$AI$12*(($B$17+$AI$4)*0.2))-EXP(-$B$16*(($B$17+$AI$4)*0.2)))+T10*$B$16/($B$16-$AI$13)*(EXP(-$AI$13*(($B$17+$AI$4)*0.2))-EXP(-$B$16*(($B$17+$AI$4)*0.2)))+U10*$B$16/($B$16-$AI$14)*(EXP(-$AI$14*(($B$17+$AI$4)*0.2))-EXP(-$B$16*(($B$17+$AI$4)*0.2)))</f>
        <v/>
      </c>
      <c r="X10" s="17">
        <f>R10*EXP(-$B$16*(($B$17+$AI$4)*0.3))+S10*$B$16/($B$16-$AI$12)*(EXP(-$AI$12*(($B$17+$AI$4)*0.3))-EXP(-$B$16*(($B$17+$AI$4)*0.3)))+T10*$B$16/($B$16-$AI$13)*(EXP(-$AI$13*(($B$17+$AI$4)*0.3))-EXP(-$B$16*(($B$17+$AI$4)*0.3)))+U10*$B$16/($B$16-$AI$14)*(EXP(-$AI$14*(($B$17+$AI$4)*0.3))-EXP(-$B$16*(($B$17+$AI$4)*0.3)))</f>
        <v/>
      </c>
      <c r="Y10" s="17">
        <f>R10*EXP(-$B$16*(($B$17+$AI$4)*0.4))+S10*$B$16/($B$16-$AI$12)*(EXP(-$AI$12*(($B$17+$AI$4)*0.4))-EXP(-$B$16*(($B$17+$AI$4)*0.4)))+T10*$B$16/($B$16-$AI$13)*(EXP(-$AI$13*(($B$17+$AI$4)*0.4))-EXP(-$B$16*(($B$17+$AI$4)*0.4)))+U10*$B$16/($B$16-$AI$14)*(EXP(-$AI$14*(($B$17+$AI$4)*0.4))-EXP(-$B$16*(($B$17+$AI$4)*0.4)))</f>
        <v/>
      </c>
      <c r="Z10" s="17">
        <f>R10*EXP(-$B$16*(($B$17+$AI$4)*0.5))+S10*$B$16/($B$16-$AI$12)*(EXP(-$AI$12*(($B$17+$AI$4)*0.5))-EXP(-$B$16*(($B$17+$AI$4)*0.5)))+T10*$B$16/($B$16-$AI$13)*(EXP(-$AI$13*(($B$17+$AI$4)*0.5))-EXP(-$B$16*(($B$17+$AI$4)*0.5)))+U10*$B$16/($B$16-$AI$14)*(EXP(-$AI$14*(($B$17+$AI$4)*0.5))-EXP(-$B$16*(($B$17+$AI$4)*0.5)))</f>
        <v/>
      </c>
      <c r="AA10" s="17">
        <f>R10*EXP(-$B$16*(($B$17+$AI$4)*0.6))+S10*$B$16/($B$16-$AI$12)*(EXP(-$AI$12*(($B$17+$AI$4)*0.6))-EXP(-$B$16*(($B$17+$AI$4)*0.6)))+T10*$B$16/($B$16-$AI$13)*(EXP(-$AI$13*(($B$17+$AI$4)*0.6))-EXP(-$B$16*(($B$17+$AI$4)*0.6)))+U10*$B$16/($B$16-$AI$14)*(EXP(-$AI$14*(($B$17+$AI$4)*0.6))-EXP(-$B$16*(($B$17+$AI$4)*0.6)))</f>
        <v/>
      </c>
      <c r="AB10" s="17">
        <f>R10*EXP(-$B$16*(($B$17+$AI$4)*0.7))+S10*$B$16/($B$16-$AI$12)*(EXP(-$AI$12*(($B$17+$AI$4)*0.7))-EXP(-$B$16*(($B$17+$AI$4)*0.7)))+T10*$B$16/($B$16-$AI$13)*(EXP(-$AI$13*(($B$17+$AI$4)*0.7))-EXP(-$B$16*(($B$17+$AI$4)*0.7)))+U10*$B$16/($B$16-$AI$14)*(EXP(-$AI$14*(($B$17+$AI$4)*0.7))-EXP(-$B$16*(($B$17+$AI$4)*0.7)))</f>
        <v/>
      </c>
      <c r="AC10" s="17">
        <f>R10*EXP(-$B$16*(($B$17+$AI$4)*0.8))+S10*$B$16/($B$16-$AI$12)*(EXP(-$AI$12*(($B$17+$AI$4)*0.8))-EXP(-$B$16*(($B$17+$AI$4)*0.8)))+T10*$B$16/($B$16-$AI$13)*(EXP(-$AI$13*(($B$17+$AI$4)*0.8))-EXP(-$B$16*(($B$17+$AI$4)*0.8)))+U10*$B$16/($B$16-$AI$14)*(EXP(-$AI$14*(($B$17+$AI$4)*0.8))-EXP(-$B$16*(($B$17+$AI$4)*0.8)))</f>
        <v/>
      </c>
      <c r="AD10" s="17">
        <f>R10*EXP(-$B$16*(($B$17+$AI$4)*0.9))+S10*$B$16/($B$16-$AI$12)*(EXP(-$AI$12*(($B$17+$AI$4)*0.9))-EXP(-$B$16*(($B$17+$AI$4)*0.9)))+T10*$B$16/($B$16-$AI$13)*(EXP(-$AI$13*(($B$17+$AI$4)*0.9))-EXP(-$B$16*(($B$17+$AI$4)*0.9)))+U10*$B$16/($B$16-$AI$14)*(EXP(-$AI$14*(($B$17+$AI$4)*0.9))-EXP(-$B$16*(($B$17+$AI$4)*0.9)))</f>
        <v/>
      </c>
      <c r="AE10" s="17">
        <f>R10*EXP(-$B$16*(($B$17+$AI$4)*1.0))+S10*$B$16/($B$16-$AI$12)*(EXP(-$AI$12*(($B$17+$AI$4)*1.0))-EXP(-$B$16*(($B$17+$AI$4)*1.0)))+T10*$B$16/($B$16-$AI$13)*(EXP(-$AI$13*(($B$17+$AI$4)*1.0))-EXP(-$B$16*(($B$17+$AI$4)*1.0)))+U10*$B$16/($B$16-$AI$14)*(EXP(-$AI$14*(($B$17+$AI$4)*1.0))-EXP(-$B$16*(($B$17+$AI$4)*1.0)))</f>
        <v/>
      </c>
      <c r="AF10" s="17">
        <f>MIN((G10-V10)/$AI$48,(G10-W10)/$AI$49,(G10-X10)/$AI$50,(G10-Y10)/$AI$51,(G10-Z10)/$AI$52,(G10-AA10)/$AI$53,(G10-AB10)/$AI$54,(G10-AC10)/$AI$55,(G10-AD10)/$AI$56,(G10-AE10)/$AI$57)</f>
        <v/>
      </c>
      <c r="AH10" s="9" t="inlineStr">
        <is>
          <t>Depressed cubic q</t>
        </is>
      </c>
      <c r="AI10" s="10">
        <f>-2*$AI$6^3/27+$AI$7*$AI$6/3-$AI$8</f>
        <v/>
      </c>
      <c r="AK10" s="9">
        <f>IF(AN9&gt;0,AM9,AK9)</f>
        <v/>
      </c>
      <c r="AL10" s="9">
        <f>IF(AN9&gt;0,AL9,AM9)</f>
        <v/>
      </c>
      <c r="AM10" s="16">
        <f>SQRT(AK10*AL10)</f>
        <v/>
      </c>
      <c r="AN10" s="18">
        <f>$AI$33/(AM10-$AI$12)*(AM10*EXP(-AM10*$B$15)-$AI$12*EXP(-$AI$12*$B$15))+$AI$36/(AM10-$AI$13)*(AM10*EXP(-AM10*$B$15)-$AI$13*EXP(-$AI$13*$B$15))+$AI$39/(AM10-$AI$14)*(AM10*EXP(-AM10*$B$15)-$AI$14*EXP(-$AI$14*$B$15))</f>
        <v/>
      </c>
      <c r="AO10" s="9">
        <f>IF(AR9&gt;0,AQ9,AO9)</f>
        <v/>
      </c>
      <c r="AP10" s="9">
        <f>IF(AR9&gt;0,AP9,AQ9)</f>
        <v/>
      </c>
      <c r="AQ10" s="16">
        <f>(AO10+AP10)/2</f>
        <v/>
      </c>
      <c r="AR10" s="18">
        <f>$AI$33/($B$16-$AI$12)*($B$16*EXP(-$B$16*AQ10)-$AI$12*EXP(-$AI$12*AQ10))+$AI$36/($B$16-$AI$13)*($B$16*EXP(-$B$16*AQ10)-$AI$13*EXP(-$AI$13*AQ10))+$AI$39/($B$16-$AI$14)*($B$16*EXP(-$B$16*AQ10)-$AI$14*EXP(-$AI$14*AQ10))</f>
        <v/>
      </c>
    </row>
    <row r="11">
      <c r="A11" s="9" t="inlineStr">
        <is>
          <t>Time step (one table row)</t>
        </is>
      </c>
      <c r="B11" s="9" t="n">
        <v>10</v>
      </c>
      <c r="C11" s="9" t="inlineStr">
        <is>
          <t>s</t>
        </is>
      </c>
      <c r="E11" s="12">
        <f>E10+$B$11</f>
        <v/>
      </c>
      <c r="F11" s="13">
        <f>E11/60</f>
        <v/>
      </c>
      <c r="G11" s="13">
        <f>IF(F11&gt;=$AI$66,$B$27,IF(F11&gt;=$AI$65,$B$26,IF(F11&gt;=$AI$64,$B$25,IF(F11&gt;=$AI$63,$B$24,IF(F11&gt;=$AI$62,$B$23,IF(F11&gt;=$AI$61,$B$22,$B$21))))))</f>
        <v/>
      </c>
      <c r="H11" s="14">
        <f>MAX(0,MIN($AI$59,IF($B$9="Plasma",(G11-(S11*$AI$18+T11*$AI$19+U11*$AI$20))/$AI$46,AF11)))</f>
        <v/>
      </c>
      <c r="I11" s="15">
        <f>H11/10*3600/$B$11</f>
        <v/>
      </c>
      <c r="J11" s="15">
        <f>J10+H11</f>
        <v/>
      </c>
      <c r="K11" s="14">
        <f>$AI$21*K10+$AI$22*L10+$AI$23*M10+$AI$30*H10</f>
        <v/>
      </c>
      <c r="L11" s="14">
        <f>$AI$24*K10+$AI$25*L10+$AI$26*M10+$AI$31*H10</f>
        <v/>
      </c>
      <c r="M11" s="14">
        <f>$AI$27*K10+$AI$28*L10+$AI$29*M10+$AI$32*H10</f>
        <v/>
      </c>
      <c r="N11" s="16">
        <f>R11*$B$38</f>
        <v/>
      </c>
      <c r="O11" s="14">
        <f>K11/$B$30</f>
        <v/>
      </c>
      <c r="P11" s="14">
        <f>L11/$B$31</f>
        <v/>
      </c>
      <c r="Q11" s="14">
        <f>M11/$B$32</f>
        <v/>
      </c>
      <c r="R11" s="14">
        <f>R10*$AI$42+S10*$AI$43+T10*$AI$44+U10*$AI$45+$AI$47*H10</f>
        <v/>
      </c>
      <c r="S11" s="17">
        <f>$AI$33*K11+$AI$34*L11+$AI$35*M11</f>
        <v/>
      </c>
      <c r="T11" s="17">
        <f>$AI$36*K11+$AI$37*L11+$AI$38*M11</f>
        <v/>
      </c>
      <c r="U11" s="17">
        <f>$AI$39*K11+$AI$40*L11+$AI$41*M11</f>
        <v/>
      </c>
      <c r="V11" s="17">
        <f>R11*EXP(-$B$16*(($B$17+$AI$4)*0.1))+S11*$B$16/($B$16-$AI$12)*(EXP(-$AI$12*(($B$17+$AI$4)*0.1))-EXP(-$B$16*(($B$17+$AI$4)*0.1)))+T11*$B$16/($B$16-$AI$13)*(EXP(-$AI$13*(($B$17+$AI$4)*0.1))-EXP(-$B$16*(($B$17+$AI$4)*0.1)))+U11*$B$16/($B$16-$AI$14)*(EXP(-$AI$14*(($B$17+$AI$4)*0.1))-EXP(-$B$16*(($B$17+$AI$4)*0.1)))</f>
        <v/>
      </c>
      <c r="W11" s="17">
        <f>R11*EXP(-$B$16*(($B$17+$AI$4)*0.2))+S11*$B$16/($B$16-$AI$12)*(EXP(-$AI$12*(($B$17+$AI$4)*0.2))-EXP(-$B$16*(($B$17+$AI$4)*0.2)))+T11*$B$16/($B$16-$AI$13)*(EXP(-$AI$13*(($B$17+$AI$4)*0.2))-EXP(-$B$16*(($B$17+$AI$4)*0.2)))+U11*$B$16/($B$16-$AI$14)*(EXP(-$AI$14*(($B$17+$AI$4)*0.2))-EXP(-$B$16*(($B$17+$AI$4)*0.2)))</f>
        <v/>
      </c>
      <c r="X11" s="17">
        <f>R11*EXP(-$B$16*(($B$17+$AI$4)*0.3))+S11*$B$16/($B$16-$AI$12)*(EXP(-$AI$12*(($B$17+$AI$4)*0.3))-EXP(-$B$16*(($B$17+$AI$4)*0.3)))+T11*$B$16/($B$16-$AI$13)*(EXP(-$AI$13*(($B$17+$AI$4)*0.3))-EXP(-$B$16*(($B$17+$AI$4)*0.3)))+U11*$B$16/($B$16-$AI$14)*(EXP(-$AI$14*(($B$17+$AI$4)*0.3))-EXP(-$B$16*(($B$17+$AI$4)*0.3)))</f>
        <v/>
      </c>
      <c r="Y11" s="17">
        <f>R11*EXP(-$B$16*(($B$17+$AI$4)*0.4))+S11*$B$16/($B$16-$AI$12)*(EXP(-$AI$12*(($B$17+$AI$4)*0.4))-EXP(-$B$16*(($B$17+$AI$4)*0.4)))+T11*$B$16/($B$16-$AI$13)*(EXP(-$AI$13*(($B$17+$AI$4)*0.4))-EXP(-$B$16*(($B$17+$AI$4)*0.4)))+U11*$B$16/($B$16-$AI$14)*(EXP(-$AI$14*(($B$17+$AI$4)*0.4))-EXP(-$B$16*(($B$17+$AI$4)*0.4)))</f>
        <v/>
      </c>
      <c r="Z11" s="17">
        <f>R11*EXP(-$B$16*(($B$17+$AI$4)*0.5))+S11*$B$16/($B$16-$AI$12)*(EXP(-$AI$12*(($B$17+$AI$4)*0.5))-EXP(-$B$16*(($B$17+$AI$4)*0.5)))+T11*$B$16/($B$16-$AI$13)*(EXP(-$AI$13*(($B$17+$AI$4)*0.5))-EXP(-$B$16*(($B$17+$AI$4)*0.5)))+U11*$B$16/($B$16-$AI$14)*(EXP(-$AI$14*(($B$17+$AI$4)*0.5))-EXP(-$B$16*(($B$17+$AI$4)*0.5)))</f>
        <v/>
      </c>
      <c r="AA11" s="17">
        <f>R11*EXP(-$B$16*(($B$17+$AI$4)*0.6))+S11*$B$16/($B$16-$AI$12)*(EXP(-$AI$12*(($B$17+$AI$4)*0.6))-EXP(-$B$16*(($B$17+$AI$4)*0.6)))+T11*$B$16/($B$16-$AI$13)*(EXP(-$AI$13*(($B$17+$AI$4)*0.6))-EXP(-$B$16*(($B$17+$AI$4)*0.6)))+U11*$B$16/($B$16-$AI$14)*(EXP(-$AI$14*(($B$17+$AI$4)*0.6))-EXP(-$B$16*(($B$17+$AI$4)*0.6)))</f>
        <v/>
      </c>
      <c r="AB11" s="17">
        <f>R11*EXP(-$B$16*(($B$17+$AI$4)*0.7))+S11*$B$16/($B$16-$AI$12)*(EXP(-$AI$12*(($B$17+$AI$4)*0.7))-EXP(-$B$16*(($B$17+$AI$4)*0.7)))+T11*$B$16/($B$16-$AI$13)*(EXP(-$AI$13*(($B$17+$AI$4)*0.7))-EXP(-$B$16*(($B$17+$AI$4)*0.7)))+U11*$B$16/($B$16-$AI$14)*(EXP(-$AI$14*(($B$17+$AI$4)*0.7))-EXP(-$B$16*(($B$17+$AI$4)*0.7)))</f>
        <v/>
      </c>
      <c r="AC11" s="17">
        <f>R11*EXP(-$B$16*(($B$17+$AI$4)*0.8))+S11*$B$16/($B$16-$AI$12)*(EXP(-$AI$12*(($B$17+$AI$4)*0.8))-EXP(-$B$16*(($B$17+$AI$4)*0.8)))+T11*$B$16/($B$16-$AI$13)*(EXP(-$AI$13*(($B$17+$AI$4)*0.8))-EXP(-$B$16*(($B$17+$AI$4)*0.8)))+U11*$B$16/($B$16-$AI$14)*(EXP(-$AI$14*(($B$17+$AI$4)*0.8))-EXP(-$B$16*(($B$17+$AI$4)*0.8)))</f>
        <v/>
      </c>
      <c r="AD11" s="17">
        <f>R11*EXP(-$B$16*(($B$17+$AI$4)*0.9))+S11*$B$16/($B$16-$AI$12)*(EXP(-$AI$12*(($B$17+$AI$4)*0.9))-EXP(-$B$16*(($B$17+$AI$4)*0.9)))+T11*$B$16/($B$16-$AI$13)*(EXP(-$AI$13*(($B$17+$AI$4)*0.9))-EXP(-$B$16*(($B$17+$AI$4)*0.9)))+U11*$B$16/($B$16-$AI$14)*(EXP(-$AI$14*(($B$17+$AI$4)*0.9))-EXP(-$B$16*(($B$17+$AI$4)*0.9)))</f>
        <v/>
      </c>
      <c r="AE11" s="17">
        <f>R11*EXP(-$B$16*(($B$17+$AI$4)*1.0))+S11*$B$16/($B$16-$AI$12)*(EXP(-$AI$12*(($B$17+$AI$4)*1.0))-EXP(-$B$16*(($B$17+$AI$4)*1.0)))+T11*$B$16/($B$16-$AI$13)*(EXP(-$AI$13*(($B$17+$AI$4)*1.0))-EXP(-$B$16*(($B$17+$AI$4)*1.0)))+U11*$B$16/($B$16-$AI$14)*(EXP(-$AI$14*(($B$17+$AI$4)*1.0))-EXP(-$B$16*(($B$17+$AI$4)*1.0)))</f>
        <v/>
      </c>
      <c r="AF11" s="17">
        <f>MIN((G11-V11)/$AI$48,(G11-W11)/$AI$49,(G11-X11)/$AI$50,(G11-Y11)/$AI$51,(G11-Z11)/$AI$52,(G11-AA11)/$AI$53,(G11-AB11)/$AI$54,(G11-AC11)/$AI$55,(G11-AD11)/$AI$56,(G11-AE11)/$AI$57)</f>
        <v/>
      </c>
      <c r="AH11" s="9" t="inlineStr">
        <is>
          <t>Angle</t>
        </is>
      </c>
      <c r="AI11" s="10">
        <f>ACOS(MAX(-1,MIN(1,3*$AI$10/(2*$AI$9)*SQRT(-3/$AI$9))))/3</f>
        <v/>
      </c>
      <c r="AK11" s="9">
        <f>IF(AN10&gt;0,AM10,AK10)</f>
        <v/>
      </c>
      <c r="AL11" s="9">
        <f>IF(AN10&gt;0,AL10,AM10)</f>
        <v/>
      </c>
      <c r="AM11" s="16">
        <f>SQRT(AK11*AL11)</f>
        <v/>
      </c>
      <c r="AN11" s="18">
        <f>$AI$33/(AM11-$AI$12)*(AM11*EXP(-AM11*$B$15)-$AI$12*EXP(-$AI$12*$B$15))+$AI$36/(AM11-$AI$13)*(AM11*EXP(-AM11*$B$15)-$AI$13*EXP(-$AI$13*$B$15))+$AI$39/(AM11-$AI$14)*(AM11*EXP(-AM11*$B$15)-$AI$14*EXP(-$AI$14*$B$15))</f>
        <v/>
      </c>
      <c r="AO11" s="9">
        <f>IF(AR10&gt;0,AQ10,AO10)</f>
        <v/>
      </c>
      <c r="AP11" s="9">
        <f>IF(AR10&gt;0,AP10,AQ10)</f>
        <v/>
      </c>
      <c r="AQ11" s="16">
        <f>(AO11+AP11)/2</f>
        <v/>
      </c>
      <c r="AR11" s="18">
        <f>$AI$33/($B$16-$AI$12)*($B$16*EXP(-$B$16*AQ11)-$AI$12*EXP(-$AI$12*AQ11))+$AI$36/($B$16-$AI$13)*($B$16*EXP(-$B$16*AQ11)-$AI$13*EXP(-$AI$13*AQ11))+$AI$39/($B$16-$AI$14)*($B$16*EXP(-$B$16*AQ11)-$AI$14*EXP(-$AI$14*AQ11))</f>
        <v/>
      </c>
    </row>
    <row r="12">
      <c r="A12" s="3" t="inlineStr">
        <is>
          <t>Marsh uses weight only; age, height and sex are ignored.</t>
        </is>
      </c>
      <c r="E12" s="12">
        <f>E11+$B$11</f>
        <v/>
      </c>
      <c r="F12" s="13">
        <f>E12/60</f>
        <v/>
      </c>
      <c r="G12" s="13">
        <f>IF(F12&gt;=$AI$66,$B$27,IF(F12&gt;=$AI$65,$B$26,IF(F12&gt;=$AI$64,$B$25,IF(F12&gt;=$AI$63,$B$24,IF(F12&gt;=$AI$62,$B$23,IF(F12&gt;=$AI$61,$B$22,$B$21))))))</f>
        <v/>
      </c>
      <c r="H12" s="14">
        <f>MAX(0,MIN($AI$59,IF($B$9="Plasma",(G12-(S12*$AI$18+T12*$AI$19+U12*$AI$20))/$AI$46,AF12)))</f>
        <v/>
      </c>
      <c r="I12" s="15">
        <f>H12/10*3600/$B$11</f>
        <v/>
      </c>
      <c r="J12" s="15">
        <f>J11+H12</f>
        <v/>
      </c>
      <c r="K12" s="14">
        <f>$AI$21*K11+$AI$22*L11+$AI$23*M11+$AI$30*H11</f>
        <v/>
      </c>
      <c r="L12" s="14">
        <f>$AI$24*K11+$AI$25*L11+$AI$26*M11+$AI$31*H11</f>
        <v/>
      </c>
      <c r="M12" s="14">
        <f>$AI$27*K11+$AI$28*L11+$AI$29*M11+$AI$32*H11</f>
        <v/>
      </c>
      <c r="N12" s="16">
        <f>R12*$B$38</f>
        <v/>
      </c>
      <c r="O12" s="14">
        <f>K12/$B$30</f>
        <v/>
      </c>
      <c r="P12" s="14">
        <f>L12/$B$31</f>
        <v/>
      </c>
      <c r="Q12" s="14">
        <f>M12/$B$32</f>
        <v/>
      </c>
      <c r="R12" s="14">
        <f>R11*$AI$42+S11*$AI$43+T11*$AI$44+U11*$AI$45+$AI$47*H11</f>
        <v/>
      </c>
      <c r="S12" s="17">
        <f>$AI$33*K12+$AI$34*L12+$AI$35*M12</f>
        <v/>
      </c>
      <c r="T12" s="17">
        <f>$AI$36*K12+$AI$37*L12+$AI$38*M12</f>
        <v/>
      </c>
      <c r="U12" s="17">
        <f>$AI$39*K12+$AI$40*L12+$AI$41*M12</f>
        <v/>
      </c>
      <c r="V12" s="17">
        <f>R12*EXP(-$B$16*(($B$17+$AI$4)*0.1))+S12*$B$16/($B$16-$AI$12)*(EXP(-$AI$12*(($B$17+$AI$4)*0.1))-EXP(-$B$16*(($B$17+$AI$4)*0.1)))+T12*$B$16/($B$16-$AI$13)*(EXP(-$AI$13*(($B$17+$AI$4)*0.1))-EXP(-$B$16*(($B$17+$AI$4)*0.1)))+U12*$B$16/($B$16-$AI$14)*(EXP(-$AI$14*(($B$17+$AI$4)*0.1))-EXP(-$B$16*(($B$17+$AI$4)*0.1)))</f>
        <v/>
      </c>
      <c r="W12" s="17">
        <f>R12*EXP(-$B$16*(($B$17+$AI$4)*0.2))+S12*$B$16/($B$16-$AI$12)*(EXP(-$AI$12*(($B$17+$AI$4)*0.2))-EXP(-$B$16*(($B$17+$AI$4)*0.2)))+T12*$B$16/($B$16-$AI$13)*(EXP(-$AI$13*(($B$17+$AI$4)*0.2))-EXP(-$B$16*(($B$17+$AI$4)*0.2)))+U12*$B$16/($B$16-$AI$14)*(EXP(-$AI$14*(($B$17+$AI$4)*0.2))-EXP(-$B$16*(($B$17+$AI$4)*0.2)))</f>
        <v/>
      </c>
      <c r="X12" s="17">
        <f>R12*EXP(-$B$16*(($B$17+$AI$4)*0.3))+S12*$B$16/($B$16-$AI$12)*(EXP(-$AI$12*(($B$17+$AI$4)*0.3))-EXP(-$B$16*(($B$17+$AI$4)*0.3)))+T12*$B$16/($B$16-$AI$13)*(EXP(-$AI$13*(($B$17+$AI$4)*0.3))-EXP(-$B$16*(($B$17+$AI$4)*0.3)))+U12*$B$16/($B$16-$AI$14)*(EXP(-$AI$14*(($B$17+$AI$4)*0.3))-EXP(-$B$16*(($B$17+$AI$4)*0.3)))</f>
        <v/>
      </c>
      <c r="Y12" s="17">
        <f>R12*EXP(-$B$16*(($B$17+$AI$4)*0.4))+S12*$B$16/($B$16-$AI$12)*(EXP(-$AI$12*(($B$17+$AI$4)*0.4))-EXP(-$B$16*(($B$17+$AI$4)*0.4)))+T12*$B$16/($B$16-$AI$13)*(EXP(-$AI$13*(($B$17+$AI$4)*0.4))-EXP(-$B$16*(($B$17+$AI$4)*0.4)))+U12*$B$16/($B$16-$AI$14)*(EXP(-$AI$14*(($B$17+$AI$4)*0.4))-EXP(-$B$16*(($B$17+$AI$4)*0.4)))</f>
        <v/>
      </c>
      <c r="Z12" s="17">
        <f>R12*EXP(-$B$16*(($B$17+$AI$4)*0.5))+S12*$B$16/($B$16-$AI$12)*(EXP(-$AI$12*(($B$17+$AI$4)*0.5))-EXP(-$B$16*(($B$17+$AI$4)*0.5)))+T12*$B$16/($B$16-$AI$13)*(EXP(-$AI$13*(($B$17+$AI$4)*0.5))-EXP(-$B$16*(($B$17+$AI$4)*0.5)))+U12*$B$16/($B$16-$AI$14)*(EXP(-$AI$14*(($B$17+$AI$4)*0.5))-EXP(-$B$16*(($B$17+$AI$4)*0.5)))</f>
        <v/>
      </c>
      <c r="AA12" s="17">
        <f>R12*EXP(-$B$16*(($B$17+$AI$4)*0.6))+S12*$B$16/($B$16-$AI$12)*(EXP(-$AI$12*(($B$17+$AI$4)*0.6))-EXP(-$B$16*(($B$17+$AI$4)*0.6)))+T12*$B$16/($B$16-$AI$13)*(EXP(-$AI$13*(($B$17+$AI$4)*0.6))-EXP(-$B$16*(($B$17+$AI$4)*0.6)))+U12*$B$16/($B$16-$AI$14)*(EXP(-$AI$14*(($B$17+$AI$4)*0.6))-EXP(-$B$16*(($B$17+$AI$4)*0.6)))</f>
        <v/>
      </c>
      <c r="AB12" s="17">
        <f>R12*EXP(-$B$16*(($B$17+$AI$4)*0.7))+S12*$B$16/($B$16-$AI$12)*(EXP(-$AI$12*(($B$17+$AI$4)*0.7))-EXP(-$B$16*(($B$17+$AI$4)*0.7)))+T12*$B$16/($B$16-$AI$13)*(EXP(-$AI$13*(($B$17+$AI$4)*0.7))-EXP(-$B$16*(($B$17+$AI$4)*0.7)))+U12*$B$16/($B$16-$AI$14)*(EXP(-$AI$14*(($B$17+$AI$4)*0.7))-EXP(-$B$16*(($B$17+$AI$4)*0.7)))</f>
        <v/>
      </c>
      <c r="AC12" s="17">
        <f>R12*EXP(-$B$16*(($B$17+$AI$4)*0.8))+S12*$B$16/($B$16-$AI$12)*(EXP(-$AI$12*(($B$17+$AI$4)*0.8))-EXP(-$B$16*(($B$17+$AI$4)*0.8)))+T12*$B$16/($B$16-$AI$13)*(EXP(-$AI$13*(($B$17+$AI$4)*0.8))-EXP(-$B$16*(($B$17+$AI$4)*0.8)))+U12*$B$16/($B$16-$AI$14)*(EXP(-$AI$14*(($B$17+$AI$4)*0.8))-EXP(-$B$16*(($B$17+$AI$4)*0.8)))</f>
        <v/>
      </c>
      <c r="AD12" s="17">
        <f>R12*EXP(-$B$16*(($B$17+$AI$4)*0.9))+S12*$B$16/($B$16-$AI$12)*(EXP(-$AI$12*(($B$17+$AI$4)*0.9))-EXP(-$B$16*(($B$17+$AI$4)*0.9)))+T12*$B$16/($B$16-$AI$13)*(EXP(-$AI$13*(($B$17+$AI$4)*0.9))-EXP(-$B$16*(($B$17+$AI$4)*0.9)))+U12*$B$16/($B$16-$AI$14)*(EXP(-$AI$14*(($B$17+$AI$4)*0.9))-EXP(-$B$16*(($B$17+$AI$4)*0.9)))</f>
        <v/>
      </c>
      <c r="AE12" s="17">
        <f>R12*EXP(-$B$16*(($B$17+$AI$4)*1.0))+S12*$B$16/($B$16-$AI$12)*(EXP(-$AI$12*(($B$17+$AI$4)*1.0))-EXP(-$B$16*(($B$17+$AI$4)*1.0)))+T12*$B$16/($B$16-$AI$13)*(EXP(-$AI$13*(($B$17+$AI$4)*1.0))-EXP(-$B$16*(($B$17+$AI$4)*1.0)))+U12*$B$16/($B$16-$AI$14)*(EXP(-$AI$14*(($B$17+$AI$4)*1.0))-EXP(-$B$16*(($B$17+$AI$4)*1.0)))</f>
        <v/>
      </c>
      <c r="AF12" s="17">
        <f>MIN((G12-V12)/$AI$48,(G12-W12)/$AI$49,(G12-X12)/$AI$50,(G12-Y12)/$AI$51,(G12-Z12)/$AI$52,(G12-AA12)/$AI$53,(G12-AB12)/$AI$54,(G12-AC12)/$AI$55,(G12-AD12)/$AI$56,(G12-AE12)/$AI$57)</f>
        <v/>
      </c>
      <c r="AH12" s="9" t="inlineStr">
        <is>
          <t>λ1 (/min)</t>
        </is>
      </c>
      <c r="AI12" s="10">
        <f>$AI$6/3+2*SQRT(-$AI$9/3)*COS($AI$11-2*PI()*0/3)</f>
        <v/>
      </c>
      <c r="AK12" s="9">
        <f>IF(AN11&gt;0,AM11,AK11)</f>
        <v/>
      </c>
      <c r="AL12" s="9">
        <f>IF(AN11&gt;0,AL11,AM11)</f>
        <v/>
      </c>
      <c r="AM12" s="16">
        <f>SQRT(AK12*AL12)</f>
        <v/>
      </c>
      <c r="AN12" s="18">
        <f>$AI$33/(AM12-$AI$12)*(AM12*EXP(-AM12*$B$15)-$AI$12*EXP(-$AI$12*$B$15))+$AI$36/(AM12-$AI$13)*(AM12*EXP(-AM12*$B$15)-$AI$13*EXP(-$AI$13*$B$15))+$AI$39/(AM12-$AI$14)*(AM12*EXP(-AM12*$B$15)-$AI$14*EXP(-$AI$14*$B$15))</f>
        <v/>
      </c>
      <c r="AO12" s="9">
        <f>IF(AR11&gt;0,AQ11,AO11)</f>
        <v/>
      </c>
      <c r="AP12" s="9">
        <f>IF(AR11&gt;0,AP11,AQ11)</f>
        <v/>
      </c>
      <c r="AQ12" s="16">
        <f>(AO12+AP12)/2</f>
        <v/>
      </c>
      <c r="AR12" s="18">
        <f>$AI$33/($B$16-$AI$12)*($B$16*EXP(-$B$16*AQ12)-$AI$12*EXP(-$AI$12*AQ12))+$AI$36/($B$16-$AI$13)*($B$16*EXP(-$B$16*AQ12)-$AI$13*EXP(-$AI$13*AQ12))+$AI$39/($B$16-$AI$14)*($B$16*EXP(-$B$16*AQ12)-$AI$14*EXP(-$AI$14*AQ12))</f>
        <v/>
      </c>
    </row>
    <row r="13">
      <c r="E13" s="12">
        <f>E12+$B$11</f>
        <v/>
      </c>
      <c r="F13" s="13">
        <f>E13/60</f>
        <v/>
      </c>
      <c r="G13" s="13">
        <f>IF(F13&gt;=$AI$66,$B$27,IF(F13&gt;=$AI$65,$B$26,IF(F13&gt;=$AI$64,$B$25,IF(F13&gt;=$AI$63,$B$24,IF(F13&gt;=$AI$62,$B$23,IF(F13&gt;=$AI$61,$B$22,$B$21))))))</f>
        <v/>
      </c>
      <c r="H13" s="14">
        <f>MAX(0,MIN($AI$59,IF($B$9="Plasma",(G13-(S13*$AI$18+T13*$AI$19+U13*$AI$20))/$AI$46,AF13)))</f>
        <v/>
      </c>
      <c r="I13" s="15">
        <f>H13/10*3600/$B$11</f>
        <v/>
      </c>
      <c r="J13" s="15">
        <f>J12+H13</f>
        <v/>
      </c>
      <c r="K13" s="14">
        <f>$AI$21*K12+$AI$22*L12+$AI$23*M12+$AI$30*H12</f>
        <v/>
      </c>
      <c r="L13" s="14">
        <f>$AI$24*K12+$AI$25*L12+$AI$26*M12+$AI$31*H12</f>
        <v/>
      </c>
      <c r="M13" s="14">
        <f>$AI$27*K12+$AI$28*L12+$AI$29*M12+$AI$32*H12</f>
        <v/>
      </c>
      <c r="N13" s="16">
        <f>R13*$B$38</f>
        <v/>
      </c>
      <c r="O13" s="14">
        <f>K13/$B$30</f>
        <v/>
      </c>
      <c r="P13" s="14">
        <f>L13/$B$31</f>
        <v/>
      </c>
      <c r="Q13" s="14">
        <f>M13/$B$32</f>
        <v/>
      </c>
      <c r="R13" s="14">
        <f>R12*$AI$42+S12*$AI$43+T12*$AI$44+U12*$AI$45+$AI$47*H12</f>
        <v/>
      </c>
      <c r="S13" s="17">
        <f>$AI$33*K13+$AI$34*L13+$AI$35*M13</f>
        <v/>
      </c>
      <c r="T13" s="17">
        <f>$AI$36*K13+$AI$37*L13+$AI$38*M13</f>
        <v/>
      </c>
      <c r="U13" s="17">
        <f>$AI$39*K13+$AI$40*L13+$AI$41*M13</f>
        <v/>
      </c>
      <c r="V13" s="17">
        <f>R13*EXP(-$B$16*(($B$17+$AI$4)*0.1))+S13*$B$16/($B$16-$AI$12)*(EXP(-$AI$12*(($B$17+$AI$4)*0.1))-EXP(-$B$16*(($B$17+$AI$4)*0.1)))+T13*$B$16/($B$16-$AI$13)*(EXP(-$AI$13*(($B$17+$AI$4)*0.1))-EXP(-$B$16*(($B$17+$AI$4)*0.1)))+U13*$B$16/($B$16-$AI$14)*(EXP(-$AI$14*(($B$17+$AI$4)*0.1))-EXP(-$B$16*(($B$17+$AI$4)*0.1)))</f>
        <v/>
      </c>
      <c r="W13" s="17">
        <f>R13*EXP(-$B$16*(($B$17+$AI$4)*0.2))+S13*$B$16/($B$16-$AI$12)*(EXP(-$AI$12*(($B$17+$AI$4)*0.2))-EXP(-$B$16*(($B$17+$AI$4)*0.2)))+T13*$B$16/($B$16-$AI$13)*(EXP(-$AI$13*(($B$17+$AI$4)*0.2))-EXP(-$B$16*(($B$17+$AI$4)*0.2)))+U13*$B$16/($B$16-$AI$14)*(EXP(-$AI$14*(($B$17+$AI$4)*0.2))-EXP(-$B$16*(($B$17+$AI$4)*0.2)))</f>
        <v/>
      </c>
      <c r="X13" s="17">
        <f>R13*EXP(-$B$16*(($B$17+$AI$4)*0.3))+S13*$B$16/($B$16-$AI$12)*(EXP(-$AI$12*(($B$17+$AI$4)*0.3))-EXP(-$B$16*(($B$17+$AI$4)*0.3)))+T13*$B$16/($B$16-$AI$13)*(EXP(-$AI$13*(($B$17+$AI$4)*0.3))-EXP(-$B$16*(($B$17+$AI$4)*0.3)))+U13*$B$16/($B$16-$AI$14)*(EXP(-$AI$14*(($B$17+$AI$4)*0.3))-EXP(-$B$16*(($B$17+$AI$4)*0.3)))</f>
        <v/>
      </c>
      <c r="Y13" s="17">
        <f>R13*EXP(-$B$16*(($B$17+$AI$4)*0.4))+S13*$B$16/($B$16-$AI$12)*(EXP(-$AI$12*(($B$17+$AI$4)*0.4))-EXP(-$B$16*(($B$17+$AI$4)*0.4)))+T13*$B$16/($B$16-$AI$13)*(EXP(-$AI$13*(($B$17+$AI$4)*0.4))-EXP(-$B$16*(($B$17+$AI$4)*0.4)))+U13*$B$16/($B$16-$AI$14)*(EXP(-$AI$14*(($B$17+$AI$4)*0.4))-EXP(-$B$16*(($B$17+$AI$4)*0.4)))</f>
        <v/>
      </c>
      <c r="Z13" s="17">
        <f>R13*EXP(-$B$16*(($B$17+$AI$4)*0.5))+S13*$B$16/($B$16-$AI$12)*(EXP(-$AI$12*(($B$17+$AI$4)*0.5))-EXP(-$B$16*(($B$17+$AI$4)*0.5)))+T13*$B$16/($B$16-$AI$13)*(EXP(-$AI$13*(($B$17+$AI$4)*0.5))-EXP(-$B$16*(($B$17+$AI$4)*0.5)))+U13*$B$16/($B$16-$AI$14)*(EXP(-$AI$14*(($B$17+$AI$4)*0.5))-EXP(-$B$16*(($B$17+$AI$4)*0.5)))</f>
        <v/>
      </c>
      <c r="AA13" s="17">
        <f>R13*EXP(-$B$16*(($B$17+$AI$4)*0.6))+S13*$B$16/($B$16-$AI$12)*(EXP(-$AI$12*(($B$17+$AI$4)*0.6))-EXP(-$B$16*(($B$17+$AI$4)*0.6)))+T13*$B$16/($B$16-$AI$13)*(EXP(-$AI$13*(($B$17+$AI$4)*0.6))-EXP(-$B$16*(($B$17+$AI$4)*0.6)))+U13*$B$16/($B$16-$AI$14)*(EXP(-$AI$14*(($B$17+$AI$4)*0.6))-EXP(-$B$16*(($B$17+$AI$4)*0.6)))</f>
        <v/>
      </c>
      <c r="AB13" s="17">
        <f>R13*EXP(-$B$16*(($B$17+$AI$4)*0.7))+S13*$B$16/($B$16-$AI$12)*(EXP(-$AI$12*(($B$17+$AI$4)*0.7))-EXP(-$B$16*(($B$17+$AI$4)*0.7)))+T13*$B$16/($B$16-$AI$13)*(EXP(-$AI$13*(($B$17+$AI$4)*0.7))-EXP(-$B$16*(($B$17+$AI$4)*0.7)))+U13*$B$16/($B$16-$AI$14)*(EXP(-$AI$14*(($B$17+$AI$4)*0.7))-EXP(-$B$16*(($B$17+$AI$4)*0.7)))</f>
        <v/>
      </c>
      <c r="AC13" s="17">
        <f>R13*EXP(-$B$16*(($B$17+$AI$4)*0.8))+S13*$B$16/($B$16-$AI$12)*(EXP(-$AI$12*(($B$17+$AI$4)*0.8))-EXP(-$B$16*(($B$17+$AI$4)*0.8)))+T13*$B$16/($B$16-$AI$13)*(EXP(-$AI$13*(($B$17+$AI$4)*0.8))-EXP(-$B$16*(($B$17+$AI$4)*0.8)))+U13*$B$16/($B$16-$AI$14)*(EXP(-$AI$14*(($B$17+$AI$4)*0.8))-EXP(-$B$16*(($B$17+$AI$4)*0.8)))</f>
        <v/>
      </c>
      <c r="AD13" s="17">
        <f>R13*EXP(-$B$16*(($B$17+$AI$4)*0.9))+S13*$B$16/($B$16-$AI$12)*(EXP(-$AI$12*(($B$17+$AI$4)*0.9))-EXP(-$B$16*(($B$17+$AI$4)*0.9)))+T13*$B$16/($B$16-$AI$13)*(EXP(-$AI$13*(($B$17+$AI$4)*0.9))-EXP(-$B$16*(($B$17+$AI$4)*0.9)))+U13*$B$16/($B$16-$AI$14)*(EXP(-$AI$14*(($B$17+$AI$4)*0.9))-EXP(-$B$16*(($B$17+$AI$4)*0.9)))</f>
        <v/>
      </c>
      <c r="AE13" s="17">
        <f>R13*EXP(-$B$16*(($B$17+$AI$4)*1.0))+S13*$B$16/($B$16-$AI$12)*(EXP(-$AI$12*(($B$17+$AI$4)*1.0))-EXP(-$B$16*(($B$17+$AI$4)*1.0)))+T13*$B$16/($B$16-$AI$13)*(EXP(-$AI$13*(($B$17+$AI$4)*1.0))-EXP(-$B$16*(($B$17+$AI$4)*1.0)))+U13*$B$16/($B$16-$AI$14)*(EXP(-$AI$14*(($B$17+$AI$4)*1.0))-EXP(-$B$16*(($B$17+$AI$4)*1.0)))</f>
        <v/>
      </c>
      <c r="AF13" s="17">
        <f>MIN((G13-V13)/$AI$48,(G13-W13)/$AI$49,(G13-X13)/$AI$50,(G13-Y13)/$AI$51,(G13-Z13)/$AI$52,(G13-AA13)/$AI$53,(G13-AB13)/$AI$54,(G13-AC13)/$AI$55,(G13-AD13)/$AI$56,(G13-AE13)/$AI$57)</f>
        <v/>
      </c>
      <c r="AH13" s="9" t="inlineStr">
        <is>
          <t>λ2 (/min)</t>
        </is>
      </c>
      <c r="AI13" s="10">
        <f>$AI$6/3+2*SQRT(-$AI$9/3)*COS($AI$11-2*PI()*1/3)</f>
        <v/>
      </c>
      <c r="AK13" s="9">
        <f>IF(AN12&gt;0,AM12,AK12)</f>
        <v/>
      </c>
      <c r="AL13" s="9">
        <f>IF(AN12&gt;0,AL12,AM12)</f>
        <v/>
      </c>
      <c r="AM13" s="16">
        <f>SQRT(AK13*AL13)</f>
        <v/>
      </c>
      <c r="AN13" s="18">
        <f>$AI$33/(AM13-$AI$12)*(AM13*EXP(-AM13*$B$15)-$AI$12*EXP(-$AI$12*$B$15))+$AI$36/(AM13-$AI$13)*(AM13*EXP(-AM13*$B$15)-$AI$13*EXP(-$AI$13*$B$15))+$AI$39/(AM13-$AI$14)*(AM13*EXP(-AM13*$B$15)-$AI$14*EXP(-$AI$14*$B$15))</f>
        <v/>
      </c>
      <c r="AO13" s="9">
        <f>IF(AR12&gt;0,AQ12,AO12)</f>
        <v/>
      </c>
      <c r="AP13" s="9">
        <f>IF(AR12&gt;0,AP12,AQ12)</f>
        <v/>
      </c>
      <c r="AQ13" s="16">
        <f>(AO13+AP13)/2</f>
        <v/>
      </c>
      <c r="AR13" s="18">
        <f>$AI$33/($B$16-$AI$12)*($B$16*EXP(-$B$16*AQ13)-$AI$12*EXP(-$AI$12*AQ13))+$AI$36/($B$16-$AI$13)*($B$16*EXP(-$B$16*AQ13)-$AI$13*EXP(-$AI$13*AQ13))+$AI$39/($B$16-$AI$14)*($B$16*EXP(-$B$16*AQ13)-$AI$14*EXP(-$AI$14*AQ13))</f>
        <v/>
      </c>
    </row>
    <row r="14">
      <c r="A14" s="5" t="inlineStr">
        <is>
          <t>ke0 and time to peak effect (TTPE)</t>
        </is>
      </c>
      <c r="B14" s="6" t="n"/>
      <c r="C14" s="6" t="n"/>
      <c r="E14" s="12">
        <f>E13+$B$11</f>
        <v/>
      </c>
      <c r="F14" s="13">
        <f>E14/60</f>
        <v/>
      </c>
      <c r="G14" s="13">
        <f>IF(F14&gt;=$AI$66,$B$27,IF(F14&gt;=$AI$65,$B$26,IF(F14&gt;=$AI$64,$B$25,IF(F14&gt;=$AI$63,$B$24,IF(F14&gt;=$AI$62,$B$23,IF(F14&gt;=$AI$61,$B$22,$B$21))))))</f>
        <v/>
      </c>
      <c r="H14" s="14">
        <f>MAX(0,MIN($AI$59,IF($B$9="Plasma",(G14-(S14*$AI$18+T14*$AI$19+U14*$AI$20))/$AI$46,AF14)))</f>
        <v/>
      </c>
      <c r="I14" s="15">
        <f>H14/10*3600/$B$11</f>
        <v/>
      </c>
      <c r="J14" s="15">
        <f>J13+H14</f>
        <v/>
      </c>
      <c r="K14" s="14">
        <f>$AI$21*K13+$AI$22*L13+$AI$23*M13+$AI$30*H13</f>
        <v/>
      </c>
      <c r="L14" s="14">
        <f>$AI$24*K13+$AI$25*L13+$AI$26*M13+$AI$31*H13</f>
        <v/>
      </c>
      <c r="M14" s="14">
        <f>$AI$27*K13+$AI$28*L13+$AI$29*M13+$AI$32*H13</f>
        <v/>
      </c>
      <c r="N14" s="16">
        <f>R14*$B$38</f>
        <v/>
      </c>
      <c r="O14" s="14">
        <f>K14/$B$30</f>
        <v/>
      </c>
      <c r="P14" s="14">
        <f>L14/$B$31</f>
        <v/>
      </c>
      <c r="Q14" s="14">
        <f>M14/$B$32</f>
        <v/>
      </c>
      <c r="R14" s="14">
        <f>R13*$AI$42+S13*$AI$43+T13*$AI$44+U13*$AI$45+$AI$47*H13</f>
        <v/>
      </c>
      <c r="S14" s="17">
        <f>$AI$33*K14+$AI$34*L14+$AI$35*M14</f>
        <v/>
      </c>
      <c r="T14" s="17">
        <f>$AI$36*K14+$AI$37*L14+$AI$38*M14</f>
        <v/>
      </c>
      <c r="U14" s="17">
        <f>$AI$39*K14+$AI$40*L14+$AI$41*M14</f>
        <v/>
      </c>
      <c r="V14" s="17">
        <f>R14*EXP(-$B$16*(($B$17+$AI$4)*0.1))+S14*$B$16/($B$16-$AI$12)*(EXP(-$AI$12*(($B$17+$AI$4)*0.1))-EXP(-$B$16*(($B$17+$AI$4)*0.1)))+T14*$B$16/($B$16-$AI$13)*(EXP(-$AI$13*(($B$17+$AI$4)*0.1))-EXP(-$B$16*(($B$17+$AI$4)*0.1)))+U14*$B$16/($B$16-$AI$14)*(EXP(-$AI$14*(($B$17+$AI$4)*0.1))-EXP(-$B$16*(($B$17+$AI$4)*0.1)))</f>
        <v/>
      </c>
      <c r="W14" s="17">
        <f>R14*EXP(-$B$16*(($B$17+$AI$4)*0.2))+S14*$B$16/($B$16-$AI$12)*(EXP(-$AI$12*(($B$17+$AI$4)*0.2))-EXP(-$B$16*(($B$17+$AI$4)*0.2)))+T14*$B$16/($B$16-$AI$13)*(EXP(-$AI$13*(($B$17+$AI$4)*0.2))-EXP(-$B$16*(($B$17+$AI$4)*0.2)))+U14*$B$16/($B$16-$AI$14)*(EXP(-$AI$14*(($B$17+$AI$4)*0.2))-EXP(-$B$16*(($B$17+$AI$4)*0.2)))</f>
        <v/>
      </c>
      <c r="X14" s="17">
        <f>R14*EXP(-$B$16*(($B$17+$AI$4)*0.3))+S14*$B$16/($B$16-$AI$12)*(EXP(-$AI$12*(($B$17+$AI$4)*0.3))-EXP(-$B$16*(($B$17+$AI$4)*0.3)))+T14*$B$16/($B$16-$AI$13)*(EXP(-$AI$13*(($B$17+$AI$4)*0.3))-EXP(-$B$16*(($B$17+$AI$4)*0.3)))+U14*$B$16/($B$16-$AI$14)*(EXP(-$AI$14*(($B$17+$AI$4)*0.3))-EXP(-$B$16*(($B$17+$AI$4)*0.3)))</f>
        <v/>
      </c>
      <c r="Y14" s="17">
        <f>R14*EXP(-$B$16*(($B$17+$AI$4)*0.4))+S14*$B$16/($B$16-$AI$12)*(EXP(-$AI$12*(($B$17+$AI$4)*0.4))-EXP(-$B$16*(($B$17+$AI$4)*0.4)))+T14*$B$16/($B$16-$AI$13)*(EXP(-$AI$13*(($B$17+$AI$4)*0.4))-EXP(-$B$16*(($B$17+$AI$4)*0.4)))+U14*$B$16/($B$16-$AI$14)*(EXP(-$AI$14*(($B$17+$AI$4)*0.4))-EXP(-$B$16*(($B$17+$AI$4)*0.4)))</f>
        <v/>
      </c>
      <c r="Z14" s="17">
        <f>R14*EXP(-$B$16*(($B$17+$AI$4)*0.5))+S14*$B$16/($B$16-$AI$12)*(EXP(-$AI$12*(($B$17+$AI$4)*0.5))-EXP(-$B$16*(($B$17+$AI$4)*0.5)))+T14*$B$16/($B$16-$AI$13)*(EXP(-$AI$13*(($B$17+$AI$4)*0.5))-EXP(-$B$16*(($B$17+$AI$4)*0.5)))+U14*$B$16/($B$16-$AI$14)*(EXP(-$AI$14*(($B$17+$AI$4)*0.5))-EXP(-$B$16*(($B$17+$AI$4)*0.5)))</f>
        <v/>
      </c>
      <c r="AA14" s="17">
        <f>R14*EXP(-$B$16*(($B$17+$AI$4)*0.6))+S14*$B$16/($B$16-$AI$12)*(EXP(-$AI$12*(($B$17+$AI$4)*0.6))-EXP(-$B$16*(($B$17+$AI$4)*0.6)))+T14*$B$16/($B$16-$AI$13)*(EXP(-$AI$13*(($B$17+$AI$4)*0.6))-EXP(-$B$16*(($B$17+$AI$4)*0.6)))+U14*$B$16/($B$16-$AI$14)*(EXP(-$AI$14*(($B$17+$AI$4)*0.6))-EXP(-$B$16*(($B$17+$AI$4)*0.6)))</f>
        <v/>
      </c>
      <c r="AB14" s="17">
        <f>R14*EXP(-$B$16*(($B$17+$AI$4)*0.7))+S14*$B$16/($B$16-$AI$12)*(EXP(-$AI$12*(($B$17+$AI$4)*0.7))-EXP(-$B$16*(($B$17+$AI$4)*0.7)))+T14*$B$16/($B$16-$AI$13)*(EXP(-$AI$13*(($B$17+$AI$4)*0.7))-EXP(-$B$16*(($B$17+$AI$4)*0.7)))+U14*$B$16/($B$16-$AI$14)*(EXP(-$AI$14*(($B$17+$AI$4)*0.7))-EXP(-$B$16*(($B$17+$AI$4)*0.7)))</f>
        <v/>
      </c>
      <c r="AC14" s="17">
        <f>R14*EXP(-$B$16*(($B$17+$AI$4)*0.8))+S14*$B$16/($B$16-$AI$12)*(EXP(-$AI$12*(($B$17+$AI$4)*0.8))-EXP(-$B$16*(($B$17+$AI$4)*0.8)))+T14*$B$16/($B$16-$AI$13)*(EXP(-$AI$13*(($B$17+$AI$4)*0.8))-EXP(-$B$16*(($B$17+$AI$4)*0.8)))+U14*$B$16/($B$16-$AI$14)*(EXP(-$AI$14*(($B$17+$AI$4)*0.8))-EXP(-$B$16*(($B$17+$AI$4)*0.8)))</f>
        <v/>
      </c>
      <c r="AD14" s="17">
        <f>R14*EXP(-$B$16*(($B$17+$AI$4)*0.9))+S14*$B$16/($B$16-$AI$12)*(EXP(-$AI$12*(($B$17+$AI$4)*0.9))-EXP(-$B$16*(($B$17+$AI$4)*0.9)))+T14*$B$16/($B$16-$AI$13)*(EXP(-$AI$13*(($B$17+$AI$4)*0.9))-EXP(-$B$16*(($B$17+$AI$4)*0.9)))+U14*$B$16/($B$16-$AI$14)*(EXP(-$AI$14*(($B$17+$AI$4)*0.9))-EXP(-$B$16*(($B$17+$AI$4)*0.9)))</f>
        <v/>
      </c>
      <c r="AE14" s="17">
        <f>R14*EXP(-$B$16*(($B$17+$AI$4)*1.0))+S14*$B$16/($B$16-$AI$12)*(EXP(-$AI$12*(($B$17+$AI$4)*1.0))-EXP(-$B$16*(($B$17+$AI$4)*1.0)))+T14*$B$16/($B$16-$AI$13)*(EXP(-$AI$13*(($B$17+$AI$4)*1.0))-EXP(-$B$16*(($B$17+$AI$4)*1.0)))+U14*$B$16/($B$16-$AI$14)*(EXP(-$AI$14*(($B$17+$AI$4)*1.0))-EXP(-$B$16*(($B$17+$AI$4)*1.0)))</f>
        <v/>
      </c>
      <c r="AF14" s="17">
        <f>MIN((G14-V14)/$AI$48,(G14-W14)/$AI$49,(G14-X14)/$AI$50,(G14-Y14)/$AI$51,(G14-Z14)/$AI$52,(G14-AA14)/$AI$53,(G14-AB14)/$AI$54,(G14-AC14)/$AI$55,(G14-AD14)/$AI$56,(G14-AE14)/$AI$57)</f>
        <v/>
      </c>
      <c r="AH14" s="9" t="inlineStr">
        <is>
          <t>λ3 (/min)</t>
        </is>
      </c>
      <c r="AI14" s="10">
        <f>$AI$6/3+2*SQRT(-$AI$9/3)*COS($AI$11-2*PI()*2/3)</f>
        <v/>
      </c>
      <c r="AK14" s="9">
        <f>IF(AN13&gt;0,AM13,AK13)</f>
        <v/>
      </c>
      <c r="AL14" s="9">
        <f>IF(AN13&gt;0,AL13,AM13)</f>
        <v/>
      </c>
      <c r="AM14" s="16">
        <f>SQRT(AK14*AL14)</f>
        <v/>
      </c>
      <c r="AN14" s="18">
        <f>$AI$33/(AM14-$AI$12)*(AM14*EXP(-AM14*$B$15)-$AI$12*EXP(-$AI$12*$B$15))+$AI$36/(AM14-$AI$13)*(AM14*EXP(-AM14*$B$15)-$AI$13*EXP(-$AI$13*$B$15))+$AI$39/(AM14-$AI$14)*(AM14*EXP(-AM14*$B$15)-$AI$14*EXP(-$AI$14*$B$15))</f>
        <v/>
      </c>
      <c r="AO14" s="9">
        <f>IF(AR13&gt;0,AQ13,AO13)</f>
        <v/>
      </c>
      <c r="AP14" s="9">
        <f>IF(AR13&gt;0,AP13,AQ13)</f>
        <v/>
      </c>
      <c r="AQ14" s="16">
        <f>(AO14+AP14)/2</f>
        <v/>
      </c>
      <c r="AR14" s="18">
        <f>$AI$33/($B$16-$AI$12)*($B$16*EXP(-$B$16*AQ14)-$AI$12*EXP(-$AI$12*AQ14))+$AI$36/($B$16-$AI$13)*($B$16*EXP(-$B$16*AQ14)-$AI$13*EXP(-$AI$13*AQ14))+$AI$39/($B$16-$AI$14)*($B$16*EXP(-$B$16*AQ14)-$AI$14*EXP(-$AI$14*AQ14))</f>
        <v/>
      </c>
    </row>
    <row r="15">
      <c r="A15" s="9" t="inlineStr">
        <is>
          <t>Enter</t>
        </is>
      </c>
      <c r="B15" s="21" t="n">
        <v>1.21</v>
      </c>
      <c r="C15" s="20" t="inlineStr">
        <is>
          <t>ke0</t>
        </is>
      </c>
      <c r="E15" s="12">
        <f>E14+$B$11</f>
        <v/>
      </c>
      <c r="F15" s="13">
        <f>E15/60</f>
        <v/>
      </c>
      <c r="G15" s="13">
        <f>IF(F15&gt;=$AI$66,$B$27,IF(F15&gt;=$AI$65,$B$26,IF(F15&gt;=$AI$64,$B$25,IF(F15&gt;=$AI$63,$B$24,IF(F15&gt;=$AI$62,$B$23,IF(F15&gt;=$AI$61,$B$22,$B$21))))))</f>
        <v/>
      </c>
      <c r="H15" s="14">
        <f>MAX(0,MIN($AI$59,IF($B$9="Plasma",(G15-(S15*$AI$18+T15*$AI$19+U15*$AI$20))/$AI$46,AF15)))</f>
        <v/>
      </c>
      <c r="I15" s="15">
        <f>H15/10*3600/$B$11</f>
        <v/>
      </c>
      <c r="J15" s="15">
        <f>J14+H15</f>
        <v/>
      </c>
      <c r="K15" s="14">
        <f>$AI$21*K14+$AI$22*L14+$AI$23*M14+$AI$30*H14</f>
        <v/>
      </c>
      <c r="L15" s="14">
        <f>$AI$24*K14+$AI$25*L14+$AI$26*M14+$AI$31*H14</f>
        <v/>
      </c>
      <c r="M15" s="14">
        <f>$AI$27*K14+$AI$28*L14+$AI$29*M14+$AI$32*H14</f>
        <v/>
      </c>
      <c r="N15" s="16">
        <f>R15*$B$38</f>
        <v/>
      </c>
      <c r="O15" s="14">
        <f>K15/$B$30</f>
        <v/>
      </c>
      <c r="P15" s="14">
        <f>L15/$B$31</f>
        <v/>
      </c>
      <c r="Q15" s="14">
        <f>M15/$B$32</f>
        <v/>
      </c>
      <c r="R15" s="14">
        <f>R14*$AI$42+S14*$AI$43+T14*$AI$44+U14*$AI$45+$AI$47*H14</f>
        <v/>
      </c>
      <c r="S15" s="17">
        <f>$AI$33*K15+$AI$34*L15+$AI$35*M15</f>
        <v/>
      </c>
      <c r="T15" s="17">
        <f>$AI$36*K15+$AI$37*L15+$AI$38*M15</f>
        <v/>
      </c>
      <c r="U15" s="17">
        <f>$AI$39*K15+$AI$40*L15+$AI$41*M15</f>
        <v/>
      </c>
      <c r="V15" s="17">
        <f>R15*EXP(-$B$16*(($B$17+$AI$4)*0.1))+S15*$B$16/($B$16-$AI$12)*(EXP(-$AI$12*(($B$17+$AI$4)*0.1))-EXP(-$B$16*(($B$17+$AI$4)*0.1)))+T15*$B$16/($B$16-$AI$13)*(EXP(-$AI$13*(($B$17+$AI$4)*0.1))-EXP(-$B$16*(($B$17+$AI$4)*0.1)))+U15*$B$16/($B$16-$AI$14)*(EXP(-$AI$14*(($B$17+$AI$4)*0.1))-EXP(-$B$16*(($B$17+$AI$4)*0.1)))</f>
        <v/>
      </c>
      <c r="W15" s="17">
        <f>R15*EXP(-$B$16*(($B$17+$AI$4)*0.2))+S15*$B$16/($B$16-$AI$12)*(EXP(-$AI$12*(($B$17+$AI$4)*0.2))-EXP(-$B$16*(($B$17+$AI$4)*0.2)))+T15*$B$16/($B$16-$AI$13)*(EXP(-$AI$13*(($B$17+$AI$4)*0.2))-EXP(-$B$16*(($B$17+$AI$4)*0.2)))+U15*$B$16/($B$16-$AI$14)*(EXP(-$AI$14*(($B$17+$AI$4)*0.2))-EXP(-$B$16*(($B$17+$AI$4)*0.2)))</f>
        <v/>
      </c>
      <c r="X15" s="17">
        <f>R15*EXP(-$B$16*(($B$17+$AI$4)*0.3))+S15*$B$16/($B$16-$AI$12)*(EXP(-$AI$12*(($B$17+$AI$4)*0.3))-EXP(-$B$16*(($B$17+$AI$4)*0.3)))+T15*$B$16/($B$16-$AI$13)*(EXP(-$AI$13*(($B$17+$AI$4)*0.3))-EXP(-$B$16*(($B$17+$AI$4)*0.3)))+U15*$B$16/($B$16-$AI$14)*(EXP(-$AI$14*(($B$17+$AI$4)*0.3))-EXP(-$B$16*(($B$17+$AI$4)*0.3)))</f>
        <v/>
      </c>
      <c r="Y15" s="17">
        <f>R15*EXP(-$B$16*(($B$17+$AI$4)*0.4))+S15*$B$16/($B$16-$AI$12)*(EXP(-$AI$12*(($B$17+$AI$4)*0.4))-EXP(-$B$16*(($B$17+$AI$4)*0.4)))+T15*$B$16/($B$16-$AI$13)*(EXP(-$AI$13*(($B$17+$AI$4)*0.4))-EXP(-$B$16*(($B$17+$AI$4)*0.4)))+U15*$B$16/($B$16-$AI$14)*(EXP(-$AI$14*(($B$17+$AI$4)*0.4))-EXP(-$B$16*(($B$17+$AI$4)*0.4)))</f>
        <v/>
      </c>
      <c r="Z15" s="17">
        <f>R15*EXP(-$B$16*(($B$17+$AI$4)*0.5))+S15*$B$16/($B$16-$AI$12)*(EXP(-$AI$12*(($B$17+$AI$4)*0.5))-EXP(-$B$16*(($B$17+$AI$4)*0.5)))+T15*$B$16/($B$16-$AI$13)*(EXP(-$AI$13*(($B$17+$AI$4)*0.5))-EXP(-$B$16*(($B$17+$AI$4)*0.5)))+U15*$B$16/($B$16-$AI$14)*(EXP(-$AI$14*(($B$17+$AI$4)*0.5))-EXP(-$B$16*(($B$17+$AI$4)*0.5)))</f>
        <v/>
      </c>
      <c r="AA15" s="17">
        <f>R15*EXP(-$B$16*(($B$17+$AI$4)*0.6))+S15*$B$16/($B$16-$AI$12)*(EXP(-$AI$12*(($B$17+$AI$4)*0.6))-EXP(-$B$16*(($B$17+$AI$4)*0.6)))+T15*$B$16/($B$16-$AI$13)*(EXP(-$AI$13*(($B$17+$AI$4)*0.6))-EXP(-$B$16*(($B$17+$AI$4)*0.6)))+U15*$B$16/($B$16-$AI$14)*(EXP(-$AI$14*(($B$17+$AI$4)*0.6))-EXP(-$B$16*(($B$17+$AI$4)*0.6)))</f>
        <v/>
      </c>
      <c r="AB15" s="17">
        <f>R15*EXP(-$B$16*(($B$17+$AI$4)*0.7))+S15*$B$16/($B$16-$AI$12)*(EXP(-$AI$12*(($B$17+$AI$4)*0.7))-EXP(-$B$16*(($B$17+$AI$4)*0.7)))+T15*$B$16/($B$16-$AI$13)*(EXP(-$AI$13*(($B$17+$AI$4)*0.7))-EXP(-$B$16*(($B$17+$AI$4)*0.7)))+U15*$B$16/($B$16-$AI$14)*(EXP(-$AI$14*(($B$17+$AI$4)*0.7))-EXP(-$B$16*(($B$17+$AI$4)*0.7)))</f>
        <v/>
      </c>
      <c r="AC15" s="17">
        <f>R15*EXP(-$B$16*(($B$17+$AI$4)*0.8))+S15*$B$16/($B$16-$AI$12)*(EXP(-$AI$12*(($B$17+$AI$4)*0.8))-EXP(-$B$16*(($B$17+$AI$4)*0.8)))+T15*$B$16/($B$16-$AI$13)*(EXP(-$AI$13*(($B$17+$AI$4)*0.8))-EXP(-$B$16*(($B$17+$AI$4)*0.8)))+U15*$B$16/($B$16-$AI$14)*(EXP(-$AI$14*(($B$17+$AI$4)*0.8))-EXP(-$B$16*(($B$17+$AI$4)*0.8)))</f>
        <v/>
      </c>
      <c r="AD15" s="17">
        <f>R15*EXP(-$B$16*(($B$17+$AI$4)*0.9))+S15*$B$16/($B$16-$AI$12)*(EXP(-$AI$12*(($B$17+$AI$4)*0.9))-EXP(-$B$16*(($B$17+$AI$4)*0.9)))+T15*$B$16/($B$16-$AI$13)*(EXP(-$AI$13*(($B$17+$AI$4)*0.9))-EXP(-$B$16*(($B$17+$AI$4)*0.9)))+U15*$B$16/($B$16-$AI$14)*(EXP(-$AI$14*(($B$17+$AI$4)*0.9))-EXP(-$B$16*(($B$17+$AI$4)*0.9)))</f>
        <v/>
      </c>
      <c r="AE15" s="17">
        <f>R15*EXP(-$B$16*(($B$17+$AI$4)*1.0))+S15*$B$16/($B$16-$AI$12)*(EXP(-$AI$12*(($B$17+$AI$4)*1.0))-EXP(-$B$16*(($B$17+$AI$4)*1.0)))+T15*$B$16/($B$16-$AI$13)*(EXP(-$AI$13*(($B$17+$AI$4)*1.0))-EXP(-$B$16*(($B$17+$AI$4)*1.0)))+U15*$B$16/($B$16-$AI$14)*(EXP(-$AI$14*(($B$17+$AI$4)*1.0))-EXP(-$B$16*(($B$17+$AI$4)*1.0)))</f>
        <v/>
      </c>
      <c r="AF15" s="17">
        <f>MIN((G15-V15)/$AI$48,(G15-W15)/$AI$49,(G15-X15)/$AI$50,(G15-Y15)/$AI$51,(G15-Z15)/$AI$52,(G15-AA15)/$AI$53,(G15-AB15)/$AI$54,(G15-AC15)/$AI$55,(G15-AD15)/$AI$56,(G15-AE15)/$AI$57)</f>
        <v/>
      </c>
      <c r="AH15" s="9" t="inlineStr">
        <is>
          <t>D1</t>
        </is>
      </c>
      <c r="AI15" s="10">
        <f>($AI$13-$AI$12)*($AI$14-$AI$12)</f>
        <v/>
      </c>
      <c r="AK15" s="9">
        <f>IF(AN14&gt;0,AM14,AK14)</f>
        <v/>
      </c>
      <c r="AL15" s="9">
        <f>IF(AN14&gt;0,AL14,AM14)</f>
        <v/>
      </c>
      <c r="AM15" s="16">
        <f>SQRT(AK15*AL15)</f>
        <v/>
      </c>
      <c r="AN15" s="18">
        <f>$AI$33/(AM15-$AI$12)*(AM15*EXP(-AM15*$B$15)-$AI$12*EXP(-$AI$12*$B$15))+$AI$36/(AM15-$AI$13)*(AM15*EXP(-AM15*$B$15)-$AI$13*EXP(-$AI$13*$B$15))+$AI$39/(AM15-$AI$14)*(AM15*EXP(-AM15*$B$15)-$AI$14*EXP(-$AI$14*$B$15))</f>
        <v/>
      </c>
      <c r="AO15" s="9">
        <f>IF(AR14&gt;0,AQ14,AO14)</f>
        <v/>
      </c>
      <c r="AP15" s="9">
        <f>IF(AR14&gt;0,AP14,AQ14)</f>
        <v/>
      </c>
      <c r="AQ15" s="16">
        <f>(AO15+AP15)/2</f>
        <v/>
      </c>
      <c r="AR15" s="18">
        <f>$AI$33/($B$16-$AI$12)*($B$16*EXP(-$B$16*AQ15)-$AI$12*EXP(-$AI$12*AQ15))+$AI$36/($B$16-$AI$13)*($B$16*EXP(-$B$16*AQ15)-$AI$13*EXP(-$AI$13*AQ15))+$AI$39/($B$16-$AI$14)*($B$16*EXP(-$B$16*AQ15)-$AI$14*EXP(-$AI$14*AQ15))</f>
        <v/>
      </c>
    </row>
    <row r="16">
      <c r="A16" s="4" t="inlineStr">
        <is>
          <t>ke0</t>
        </is>
      </c>
      <c r="B16" s="22">
        <f>IF($C$15="TTPE",AM54,$B$15)</f>
        <v/>
      </c>
      <c r="C16" s="9" t="inlineStr">
        <is>
          <t>/min</t>
        </is>
      </c>
      <c r="E16" s="12">
        <f>E15+$B$11</f>
        <v/>
      </c>
      <c r="F16" s="13">
        <f>E16/60</f>
        <v/>
      </c>
      <c r="G16" s="13">
        <f>IF(F16&gt;=$AI$66,$B$27,IF(F16&gt;=$AI$65,$B$26,IF(F16&gt;=$AI$64,$B$25,IF(F16&gt;=$AI$63,$B$24,IF(F16&gt;=$AI$62,$B$23,IF(F16&gt;=$AI$61,$B$22,$B$21))))))</f>
        <v/>
      </c>
      <c r="H16" s="14">
        <f>MAX(0,MIN($AI$59,IF($B$9="Plasma",(G16-(S16*$AI$18+T16*$AI$19+U16*$AI$20))/$AI$46,AF16)))</f>
        <v/>
      </c>
      <c r="I16" s="15">
        <f>H16/10*3600/$B$11</f>
        <v/>
      </c>
      <c r="J16" s="15">
        <f>J15+H16</f>
        <v/>
      </c>
      <c r="K16" s="14">
        <f>$AI$21*K15+$AI$22*L15+$AI$23*M15+$AI$30*H15</f>
        <v/>
      </c>
      <c r="L16" s="14">
        <f>$AI$24*K15+$AI$25*L15+$AI$26*M15+$AI$31*H15</f>
        <v/>
      </c>
      <c r="M16" s="14">
        <f>$AI$27*K15+$AI$28*L15+$AI$29*M15+$AI$32*H15</f>
        <v/>
      </c>
      <c r="N16" s="16">
        <f>R16*$B$38</f>
        <v/>
      </c>
      <c r="O16" s="14">
        <f>K16/$B$30</f>
        <v/>
      </c>
      <c r="P16" s="14">
        <f>L16/$B$31</f>
        <v/>
      </c>
      <c r="Q16" s="14">
        <f>M16/$B$32</f>
        <v/>
      </c>
      <c r="R16" s="14">
        <f>R15*$AI$42+S15*$AI$43+T15*$AI$44+U15*$AI$45+$AI$47*H15</f>
        <v/>
      </c>
      <c r="S16" s="17">
        <f>$AI$33*K16+$AI$34*L16+$AI$35*M16</f>
        <v/>
      </c>
      <c r="T16" s="17">
        <f>$AI$36*K16+$AI$37*L16+$AI$38*M16</f>
        <v/>
      </c>
      <c r="U16" s="17">
        <f>$AI$39*K16+$AI$40*L16+$AI$41*M16</f>
        <v/>
      </c>
      <c r="V16" s="17">
        <f>R16*EXP(-$B$16*(($B$17+$AI$4)*0.1))+S16*$B$16/($B$16-$AI$12)*(EXP(-$AI$12*(($B$17+$AI$4)*0.1))-EXP(-$B$16*(($B$17+$AI$4)*0.1)))+T16*$B$16/($B$16-$AI$13)*(EXP(-$AI$13*(($B$17+$AI$4)*0.1))-EXP(-$B$16*(($B$17+$AI$4)*0.1)))+U16*$B$16/($B$16-$AI$14)*(EXP(-$AI$14*(($B$17+$AI$4)*0.1))-EXP(-$B$16*(($B$17+$AI$4)*0.1)))</f>
        <v/>
      </c>
      <c r="W16" s="17">
        <f>R16*EXP(-$B$16*(($B$17+$AI$4)*0.2))+S16*$B$16/($B$16-$AI$12)*(EXP(-$AI$12*(($B$17+$AI$4)*0.2))-EXP(-$B$16*(($B$17+$AI$4)*0.2)))+T16*$B$16/($B$16-$AI$13)*(EXP(-$AI$13*(($B$17+$AI$4)*0.2))-EXP(-$B$16*(($B$17+$AI$4)*0.2)))+U16*$B$16/($B$16-$AI$14)*(EXP(-$AI$14*(($B$17+$AI$4)*0.2))-EXP(-$B$16*(($B$17+$AI$4)*0.2)))</f>
        <v/>
      </c>
      <c r="X16" s="17">
        <f>R16*EXP(-$B$16*(($B$17+$AI$4)*0.3))+S16*$B$16/($B$16-$AI$12)*(EXP(-$AI$12*(($B$17+$AI$4)*0.3))-EXP(-$B$16*(($B$17+$AI$4)*0.3)))+T16*$B$16/($B$16-$AI$13)*(EXP(-$AI$13*(($B$17+$AI$4)*0.3))-EXP(-$B$16*(($B$17+$AI$4)*0.3)))+U16*$B$16/($B$16-$AI$14)*(EXP(-$AI$14*(($B$17+$AI$4)*0.3))-EXP(-$B$16*(($B$17+$AI$4)*0.3)))</f>
        <v/>
      </c>
      <c r="Y16" s="17">
        <f>R16*EXP(-$B$16*(($B$17+$AI$4)*0.4))+S16*$B$16/($B$16-$AI$12)*(EXP(-$AI$12*(($B$17+$AI$4)*0.4))-EXP(-$B$16*(($B$17+$AI$4)*0.4)))+T16*$B$16/($B$16-$AI$13)*(EXP(-$AI$13*(($B$17+$AI$4)*0.4))-EXP(-$B$16*(($B$17+$AI$4)*0.4)))+U16*$B$16/($B$16-$AI$14)*(EXP(-$AI$14*(($B$17+$AI$4)*0.4))-EXP(-$B$16*(($B$17+$AI$4)*0.4)))</f>
        <v/>
      </c>
      <c r="Z16" s="17">
        <f>R16*EXP(-$B$16*(($B$17+$AI$4)*0.5))+S16*$B$16/($B$16-$AI$12)*(EXP(-$AI$12*(($B$17+$AI$4)*0.5))-EXP(-$B$16*(($B$17+$AI$4)*0.5)))+T16*$B$16/($B$16-$AI$13)*(EXP(-$AI$13*(($B$17+$AI$4)*0.5))-EXP(-$B$16*(($B$17+$AI$4)*0.5)))+U16*$B$16/($B$16-$AI$14)*(EXP(-$AI$14*(($B$17+$AI$4)*0.5))-EXP(-$B$16*(($B$17+$AI$4)*0.5)))</f>
        <v/>
      </c>
      <c r="AA16" s="17">
        <f>R16*EXP(-$B$16*(($B$17+$AI$4)*0.6))+S16*$B$16/($B$16-$AI$12)*(EXP(-$AI$12*(($B$17+$AI$4)*0.6))-EXP(-$B$16*(($B$17+$AI$4)*0.6)))+T16*$B$16/($B$16-$AI$13)*(EXP(-$AI$13*(($B$17+$AI$4)*0.6))-EXP(-$B$16*(($B$17+$AI$4)*0.6)))+U16*$B$16/($B$16-$AI$14)*(EXP(-$AI$14*(($B$17+$AI$4)*0.6))-EXP(-$B$16*(($B$17+$AI$4)*0.6)))</f>
        <v/>
      </c>
      <c r="AB16" s="17">
        <f>R16*EXP(-$B$16*(($B$17+$AI$4)*0.7))+S16*$B$16/($B$16-$AI$12)*(EXP(-$AI$12*(($B$17+$AI$4)*0.7))-EXP(-$B$16*(($B$17+$AI$4)*0.7)))+T16*$B$16/($B$16-$AI$13)*(EXP(-$AI$13*(($B$17+$AI$4)*0.7))-EXP(-$B$16*(($B$17+$AI$4)*0.7)))+U16*$B$16/($B$16-$AI$14)*(EXP(-$AI$14*(($B$17+$AI$4)*0.7))-EXP(-$B$16*(($B$17+$AI$4)*0.7)))</f>
        <v/>
      </c>
      <c r="AC16" s="17">
        <f>R16*EXP(-$B$16*(($B$17+$AI$4)*0.8))+S16*$B$16/($B$16-$AI$12)*(EXP(-$AI$12*(($B$17+$AI$4)*0.8))-EXP(-$B$16*(($B$17+$AI$4)*0.8)))+T16*$B$16/($B$16-$AI$13)*(EXP(-$AI$13*(($B$17+$AI$4)*0.8))-EXP(-$B$16*(($B$17+$AI$4)*0.8)))+U16*$B$16/($B$16-$AI$14)*(EXP(-$AI$14*(($B$17+$AI$4)*0.8))-EXP(-$B$16*(($B$17+$AI$4)*0.8)))</f>
        <v/>
      </c>
      <c r="AD16" s="17">
        <f>R16*EXP(-$B$16*(($B$17+$AI$4)*0.9))+S16*$B$16/($B$16-$AI$12)*(EXP(-$AI$12*(($B$17+$AI$4)*0.9))-EXP(-$B$16*(($B$17+$AI$4)*0.9)))+T16*$B$16/($B$16-$AI$13)*(EXP(-$AI$13*(($B$17+$AI$4)*0.9))-EXP(-$B$16*(($B$17+$AI$4)*0.9)))+U16*$B$16/($B$16-$AI$14)*(EXP(-$AI$14*(($B$17+$AI$4)*0.9))-EXP(-$B$16*(($B$17+$AI$4)*0.9)))</f>
        <v/>
      </c>
      <c r="AE16" s="17">
        <f>R16*EXP(-$B$16*(($B$17+$AI$4)*1.0))+S16*$B$16/($B$16-$AI$12)*(EXP(-$AI$12*(($B$17+$AI$4)*1.0))-EXP(-$B$16*(($B$17+$AI$4)*1.0)))+T16*$B$16/($B$16-$AI$13)*(EXP(-$AI$13*(($B$17+$AI$4)*1.0))-EXP(-$B$16*(($B$17+$AI$4)*1.0)))+U16*$B$16/($B$16-$AI$14)*(EXP(-$AI$14*(($B$17+$AI$4)*1.0))-EXP(-$B$16*(($B$17+$AI$4)*1.0)))</f>
        <v/>
      </c>
      <c r="AF16" s="17">
        <f>MIN((G16-V16)/$AI$48,(G16-W16)/$AI$49,(G16-X16)/$AI$50,(G16-Y16)/$AI$51,(G16-Z16)/$AI$52,(G16-AA16)/$AI$53,(G16-AB16)/$AI$54,(G16-AC16)/$AI$55,(G16-AD16)/$AI$56,(G16-AE16)/$AI$57)</f>
        <v/>
      </c>
      <c r="AH16" s="9" t="inlineStr">
        <is>
          <t>D2</t>
        </is>
      </c>
      <c r="AI16" s="10">
        <f>($AI$12-$AI$13)*($AI$14-$AI$13)</f>
        <v/>
      </c>
      <c r="AK16" s="9">
        <f>IF(AN15&gt;0,AM15,AK15)</f>
        <v/>
      </c>
      <c r="AL16" s="9">
        <f>IF(AN15&gt;0,AL15,AM15)</f>
        <v/>
      </c>
      <c r="AM16" s="16">
        <f>SQRT(AK16*AL16)</f>
        <v/>
      </c>
      <c r="AN16" s="18">
        <f>$AI$33/(AM16-$AI$12)*(AM16*EXP(-AM16*$B$15)-$AI$12*EXP(-$AI$12*$B$15))+$AI$36/(AM16-$AI$13)*(AM16*EXP(-AM16*$B$15)-$AI$13*EXP(-$AI$13*$B$15))+$AI$39/(AM16-$AI$14)*(AM16*EXP(-AM16*$B$15)-$AI$14*EXP(-$AI$14*$B$15))</f>
        <v/>
      </c>
      <c r="AO16" s="9">
        <f>IF(AR15&gt;0,AQ15,AO15)</f>
        <v/>
      </c>
      <c r="AP16" s="9">
        <f>IF(AR15&gt;0,AP15,AQ15)</f>
        <v/>
      </c>
      <c r="AQ16" s="16">
        <f>(AO16+AP16)/2</f>
        <v/>
      </c>
      <c r="AR16" s="18">
        <f>$AI$33/($B$16-$AI$12)*($B$16*EXP(-$B$16*AQ16)-$AI$12*EXP(-$AI$12*AQ16))+$AI$36/($B$16-$AI$13)*($B$16*EXP(-$B$16*AQ16)-$AI$13*EXP(-$AI$13*AQ16))+$AI$39/($B$16-$AI$14)*($B$16*EXP(-$B$16*AQ16)-$AI$14*EXP(-$AI$14*AQ16))</f>
        <v/>
      </c>
    </row>
    <row r="17">
      <c r="A17" s="4" t="inlineStr">
        <is>
          <t>TTPE</t>
        </is>
      </c>
      <c r="B17" s="23">
        <f>IF($C$15="TTPE",$B$15,AQ54)</f>
        <v/>
      </c>
      <c r="C17" s="9" t="inlineStr">
        <is>
          <t>min</t>
        </is>
      </c>
      <c r="E17" s="12">
        <f>E16+$B$11</f>
        <v/>
      </c>
      <c r="F17" s="13">
        <f>E17/60</f>
        <v/>
      </c>
      <c r="G17" s="13">
        <f>IF(F17&gt;=$AI$66,$B$27,IF(F17&gt;=$AI$65,$B$26,IF(F17&gt;=$AI$64,$B$25,IF(F17&gt;=$AI$63,$B$24,IF(F17&gt;=$AI$62,$B$23,IF(F17&gt;=$AI$61,$B$22,$B$21))))))</f>
        <v/>
      </c>
      <c r="H17" s="14">
        <f>MAX(0,MIN($AI$59,IF($B$9="Plasma",(G17-(S17*$AI$18+T17*$AI$19+U17*$AI$20))/$AI$46,AF17)))</f>
        <v/>
      </c>
      <c r="I17" s="15">
        <f>H17/10*3600/$B$11</f>
        <v/>
      </c>
      <c r="J17" s="15">
        <f>J16+H17</f>
        <v/>
      </c>
      <c r="K17" s="14">
        <f>$AI$21*K16+$AI$22*L16+$AI$23*M16+$AI$30*H16</f>
        <v/>
      </c>
      <c r="L17" s="14">
        <f>$AI$24*K16+$AI$25*L16+$AI$26*M16+$AI$31*H16</f>
        <v/>
      </c>
      <c r="M17" s="14">
        <f>$AI$27*K16+$AI$28*L16+$AI$29*M16+$AI$32*H16</f>
        <v/>
      </c>
      <c r="N17" s="16">
        <f>R17*$B$38</f>
        <v/>
      </c>
      <c r="O17" s="14">
        <f>K17/$B$30</f>
        <v/>
      </c>
      <c r="P17" s="14">
        <f>L17/$B$31</f>
        <v/>
      </c>
      <c r="Q17" s="14">
        <f>M17/$B$32</f>
        <v/>
      </c>
      <c r="R17" s="14">
        <f>R16*$AI$42+S16*$AI$43+T16*$AI$44+U16*$AI$45+$AI$47*H16</f>
        <v/>
      </c>
      <c r="S17" s="17">
        <f>$AI$33*K17+$AI$34*L17+$AI$35*M17</f>
        <v/>
      </c>
      <c r="T17" s="17">
        <f>$AI$36*K17+$AI$37*L17+$AI$38*M17</f>
        <v/>
      </c>
      <c r="U17" s="17">
        <f>$AI$39*K17+$AI$40*L17+$AI$41*M17</f>
        <v/>
      </c>
      <c r="V17" s="17">
        <f>R17*EXP(-$B$16*(($B$17+$AI$4)*0.1))+S17*$B$16/($B$16-$AI$12)*(EXP(-$AI$12*(($B$17+$AI$4)*0.1))-EXP(-$B$16*(($B$17+$AI$4)*0.1)))+T17*$B$16/($B$16-$AI$13)*(EXP(-$AI$13*(($B$17+$AI$4)*0.1))-EXP(-$B$16*(($B$17+$AI$4)*0.1)))+U17*$B$16/($B$16-$AI$14)*(EXP(-$AI$14*(($B$17+$AI$4)*0.1))-EXP(-$B$16*(($B$17+$AI$4)*0.1)))</f>
        <v/>
      </c>
      <c r="W17" s="17">
        <f>R17*EXP(-$B$16*(($B$17+$AI$4)*0.2))+S17*$B$16/($B$16-$AI$12)*(EXP(-$AI$12*(($B$17+$AI$4)*0.2))-EXP(-$B$16*(($B$17+$AI$4)*0.2)))+T17*$B$16/($B$16-$AI$13)*(EXP(-$AI$13*(($B$17+$AI$4)*0.2))-EXP(-$B$16*(($B$17+$AI$4)*0.2)))+U17*$B$16/($B$16-$AI$14)*(EXP(-$AI$14*(($B$17+$AI$4)*0.2))-EXP(-$B$16*(($B$17+$AI$4)*0.2)))</f>
        <v/>
      </c>
      <c r="X17" s="17">
        <f>R17*EXP(-$B$16*(($B$17+$AI$4)*0.3))+S17*$B$16/($B$16-$AI$12)*(EXP(-$AI$12*(($B$17+$AI$4)*0.3))-EXP(-$B$16*(($B$17+$AI$4)*0.3)))+T17*$B$16/($B$16-$AI$13)*(EXP(-$AI$13*(($B$17+$AI$4)*0.3))-EXP(-$B$16*(($B$17+$AI$4)*0.3)))+U17*$B$16/($B$16-$AI$14)*(EXP(-$AI$14*(($B$17+$AI$4)*0.3))-EXP(-$B$16*(($B$17+$AI$4)*0.3)))</f>
        <v/>
      </c>
      <c r="Y17" s="17">
        <f>R17*EXP(-$B$16*(($B$17+$AI$4)*0.4))+S17*$B$16/($B$16-$AI$12)*(EXP(-$AI$12*(($B$17+$AI$4)*0.4))-EXP(-$B$16*(($B$17+$AI$4)*0.4)))+T17*$B$16/($B$16-$AI$13)*(EXP(-$AI$13*(($B$17+$AI$4)*0.4))-EXP(-$B$16*(($B$17+$AI$4)*0.4)))+U17*$B$16/($B$16-$AI$14)*(EXP(-$AI$14*(($B$17+$AI$4)*0.4))-EXP(-$B$16*(($B$17+$AI$4)*0.4)))</f>
        <v/>
      </c>
      <c r="Z17" s="17">
        <f>R17*EXP(-$B$16*(($B$17+$AI$4)*0.5))+S17*$B$16/($B$16-$AI$12)*(EXP(-$AI$12*(($B$17+$AI$4)*0.5))-EXP(-$B$16*(($B$17+$AI$4)*0.5)))+T17*$B$16/($B$16-$AI$13)*(EXP(-$AI$13*(($B$17+$AI$4)*0.5))-EXP(-$B$16*(($B$17+$AI$4)*0.5)))+U17*$B$16/($B$16-$AI$14)*(EXP(-$AI$14*(($B$17+$AI$4)*0.5))-EXP(-$B$16*(($B$17+$AI$4)*0.5)))</f>
        <v/>
      </c>
      <c r="AA17" s="17">
        <f>R17*EXP(-$B$16*(($B$17+$AI$4)*0.6))+S17*$B$16/($B$16-$AI$12)*(EXP(-$AI$12*(($B$17+$AI$4)*0.6))-EXP(-$B$16*(($B$17+$AI$4)*0.6)))+T17*$B$16/($B$16-$AI$13)*(EXP(-$AI$13*(($B$17+$AI$4)*0.6))-EXP(-$B$16*(($B$17+$AI$4)*0.6)))+U17*$B$16/($B$16-$AI$14)*(EXP(-$AI$14*(($B$17+$AI$4)*0.6))-EXP(-$B$16*(($B$17+$AI$4)*0.6)))</f>
        <v/>
      </c>
      <c r="AB17" s="17">
        <f>R17*EXP(-$B$16*(($B$17+$AI$4)*0.7))+S17*$B$16/($B$16-$AI$12)*(EXP(-$AI$12*(($B$17+$AI$4)*0.7))-EXP(-$B$16*(($B$17+$AI$4)*0.7)))+T17*$B$16/($B$16-$AI$13)*(EXP(-$AI$13*(($B$17+$AI$4)*0.7))-EXP(-$B$16*(($B$17+$AI$4)*0.7)))+U17*$B$16/($B$16-$AI$14)*(EXP(-$AI$14*(($B$17+$AI$4)*0.7))-EXP(-$B$16*(($B$17+$AI$4)*0.7)))</f>
        <v/>
      </c>
      <c r="AC17" s="17">
        <f>R17*EXP(-$B$16*(($B$17+$AI$4)*0.8))+S17*$B$16/($B$16-$AI$12)*(EXP(-$AI$12*(($B$17+$AI$4)*0.8))-EXP(-$B$16*(($B$17+$AI$4)*0.8)))+T17*$B$16/($B$16-$AI$13)*(EXP(-$AI$13*(($B$17+$AI$4)*0.8))-EXP(-$B$16*(($B$17+$AI$4)*0.8)))+U17*$B$16/($B$16-$AI$14)*(EXP(-$AI$14*(($B$17+$AI$4)*0.8))-EXP(-$B$16*(($B$17+$AI$4)*0.8)))</f>
        <v/>
      </c>
      <c r="AD17" s="17">
        <f>R17*EXP(-$B$16*(($B$17+$AI$4)*0.9))+S17*$B$16/($B$16-$AI$12)*(EXP(-$AI$12*(($B$17+$AI$4)*0.9))-EXP(-$B$16*(($B$17+$AI$4)*0.9)))+T17*$B$16/($B$16-$AI$13)*(EXP(-$AI$13*(($B$17+$AI$4)*0.9))-EXP(-$B$16*(($B$17+$AI$4)*0.9)))+U17*$B$16/($B$16-$AI$14)*(EXP(-$AI$14*(($B$17+$AI$4)*0.9))-EXP(-$B$16*(($B$17+$AI$4)*0.9)))</f>
        <v/>
      </c>
      <c r="AE17" s="17">
        <f>R17*EXP(-$B$16*(($B$17+$AI$4)*1.0))+S17*$B$16/($B$16-$AI$12)*(EXP(-$AI$12*(($B$17+$AI$4)*1.0))-EXP(-$B$16*(($B$17+$AI$4)*1.0)))+T17*$B$16/($B$16-$AI$13)*(EXP(-$AI$13*(($B$17+$AI$4)*1.0))-EXP(-$B$16*(($B$17+$AI$4)*1.0)))+U17*$B$16/($B$16-$AI$14)*(EXP(-$AI$14*(($B$17+$AI$4)*1.0))-EXP(-$B$16*(($B$17+$AI$4)*1.0)))</f>
        <v/>
      </c>
      <c r="AF17" s="17">
        <f>MIN((G17-V17)/$AI$48,(G17-W17)/$AI$49,(G17-X17)/$AI$50,(G17-Y17)/$AI$51,(G17-Z17)/$AI$52,(G17-AA17)/$AI$53,(G17-AB17)/$AI$54,(G17-AC17)/$AI$55,(G17-AD17)/$AI$56,(G17-AE17)/$AI$57)</f>
        <v/>
      </c>
      <c r="AH17" s="9" t="inlineStr">
        <is>
          <t>D3</t>
        </is>
      </c>
      <c r="AI17" s="10">
        <f>($AI$12-$AI$14)*($AI$13-$AI$14)</f>
        <v/>
      </c>
      <c r="AK17" s="9">
        <f>IF(AN16&gt;0,AM16,AK16)</f>
        <v/>
      </c>
      <c r="AL17" s="9">
        <f>IF(AN16&gt;0,AL16,AM16)</f>
        <v/>
      </c>
      <c r="AM17" s="16">
        <f>SQRT(AK17*AL17)</f>
        <v/>
      </c>
      <c r="AN17" s="18">
        <f>$AI$33/(AM17-$AI$12)*(AM17*EXP(-AM17*$B$15)-$AI$12*EXP(-$AI$12*$B$15))+$AI$36/(AM17-$AI$13)*(AM17*EXP(-AM17*$B$15)-$AI$13*EXP(-$AI$13*$B$15))+$AI$39/(AM17-$AI$14)*(AM17*EXP(-AM17*$B$15)-$AI$14*EXP(-$AI$14*$B$15))</f>
        <v/>
      </c>
      <c r="AO17" s="9">
        <f>IF(AR16&gt;0,AQ16,AO16)</f>
        <v/>
      </c>
      <c r="AP17" s="9">
        <f>IF(AR16&gt;0,AP16,AQ16)</f>
        <v/>
      </c>
      <c r="AQ17" s="16">
        <f>(AO17+AP17)/2</f>
        <v/>
      </c>
      <c r="AR17" s="18">
        <f>$AI$33/($B$16-$AI$12)*($B$16*EXP(-$B$16*AQ17)-$AI$12*EXP(-$AI$12*AQ17))+$AI$36/($B$16-$AI$13)*($B$16*EXP(-$B$16*AQ17)-$AI$13*EXP(-$AI$13*AQ17))+$AI$39/($B$16-$AI$14)*($B$16*EXP(-$B$16*AQ17)-$AI$14*EXP(-$AI$14*AQ17))</f>
        <v/>
      </c>
    </row>
    <row r="18">
      <c r="E18" s="12">
        <f>E17+$B$11</f>
        <v/>
      </c>
      <c r="F18" s="13">
        <f>E18/60</f>
        <v/>
      </c>
      <c r="G18" s="13">
        <f>IF(F18&gt;=$AI$66,$B$27,IF(F18&gt;=$AI$65,$B$26,IF(F18&gt;=$AI$64,$B$25,IF(F18&gt;=$AI$63,$B$24,IF(F18&gt;=$AI$62,$B$23,IF(F18&gt;=$AI$61,$B$22,$B$21))))))</f>
        <v/>
      </c>
      <c r="H18" s="14">
        <f>MAX(0,MIN($AI$59,IF($B$9="Plasma",(G18-(S18*$AI$18+T18*$AI$19+U18*$AI$20))/$AI$46,AF18)))</f>
        <v/>
      </c>
      <c r="I18" s="15">
        <f>H18/10*3600/$B$11</f>
        <v/>
      </c>
      <c r="J18" s="15">
        <f>J17+H18</f>
        <v/>
      </c>
      <c r="K18" s="14">
        <f>$AI$21*K17+$AI$22*L17+$AI$23*M17+$AI$30*H17</f>
        <v/>
      </c>
      <c r="L18" s="14">
        <f>$AI$24*K17+$AI$25*L17+$AI$26*M17+$AI$31*H17</f>
        <v/>
      </c>
      <c r="M18" s="14">
        <f>$AI$27*K17+$AI$28*L17+$AI$29*M17+$AI$32*H17</f>
        <v/>
      </c>
      <c r="N18" s="16">
        <f>R18*$B$38</f>
        <v/>
      </c>
      <c r="O18" s="14">
        <f>K18/$B$30</f>
        <v/>
      </c>
      <c r="P18" s="14">
        <f>L18/$B$31</f>
        <v/>
      </c>
      <c r="Q18" s="14">
        <f>M18/$B$32</f>
        <v/>
      </c>
      <c r="R18" s="14">
        <f>R17*$AI$42+S17*$AI$43+T17*$AI$44+U17*$AI$45+$AI$47*H17</f>
        <v/>
      </c>
      <c r="S18" s="17">
        <f>$AI$33*K18+$AI$34*L18+$AI$35*M18</f>
        <v/>
      </c>
      <c r="T18" s="17">
        <f>$AI$36*K18+$AI$37*L18+$AI$38*M18</f>
        <v/>
      </c>
      <c r="U18" s="17">
        <f>$AI$39*K18+$AI$40*L18+$AI$41*M18</f>
        <v/>
      </c>
      <c r="V18" s="17">
        <f>R18*EXP(-$B$16*(($B$17+$AI$4)*0.1))+S18*$B$16/($B$16-$AI$12)*(EXP(-$AI$12*(($B$17+$AI$4)*0.1))-EXP(-$B$16*(($B$17+$AI$4)*0.1)))+T18*$B$16/($B$16-$AI$13)*(EXP(-$AI$13*(($B$17+$AI$4)*0.1))-EXP(-$B$16*(($B$17+$AI$4)*0.1)))+U18*$B$16/($B$16-$AI$14)*(EXP(-$AI$14*(($B$17+$AI$4)*0.1))-EXP(-$B$16*(($B$17+$AI$4)*0.1)))</f>
        <v/>
      </c>
      <c r="W18" s="17">
        <f>R18*EXP(-$B$16*(($B$17+$AI$4)*0.2))+S18*$B$16/($B$16-$AI$12)*(EXP(-$AI$12*(($B$17+$AI$4)*0.2))-EXP(-$B$16*(($B$17+$AI$4)*0.2)))+T18*$B$16/($B$16-$AI$13)*(EXP(-$AI$13*(($B$17+$AI$4)*0.2))-EXP(-$B$16*(($B$17+$AI$4)*0.2)))+U18*$B$16/($B$16-$AI$14)*(EXP(-$AI$14*(($B$17+$AI$4)*0.2))-EXP(-$B$16*(($B$17+$AI$4)*0.2)))</f>
        <v/>
      </c>
      <c r="X18" s="17">
        <f>R18*EXP(-$B$16*(($B$17+$AI$4)*0.3))+S18*$B$16/($B$16-$AI$12)*(EXP(-$AI$12*(($B$17+$AI$4)*0.3))-EXP(-$B$16*(($B$17+$AI$4)*0.3)))+T18*$B$16/($B$16-$AI$13)*(EXP(-$AI$13*(($B$17+$AI$4)*0.3))-EXP(-$B$16*(($B$17+$AI$4)*0.3)))+U18*$B$16/($B$16-$AI$14)*(EXP(-$AI$14*(($B$17+$AI$4)*0.3))-EXP(-$B$16*(($B$17+$AI$4)*0.3)))</f>
        <v/>
      </c>
      <c r="Y18" s="17">
        <f>R18*EXP(-$B$16*(($B$17+$AI$4)*0.4))+S18*$B$16/($B$16-$AI$12)*(EXP(-$AI$12*(($B$17+$AI$4)*0.4))-EXP(-$B$16*(($B$17+$AI$4)*0.4)))+T18*$B$16/($B$16-$AI$13)*(EXP(-$AI$13*(($B$17+$AI$4)*0.4))-EXP(-$B$16*(($B$17+$AI$4)*0.4)))+U18*$B$16/($B$16-$AI$14)*(EXP(-$AI$14*(($B$17+$AI$4)*0.4))-EXP(-$B$16*(($B$17+$AI$4)*0.4)))</f>
        <v/>
      </c>
      <c r="Z18" s="17">
        <f>R18*EXP(-$B$16*(($B$17+$AI$4)*0.5))+S18*$B$16/($B$16-$AI$12)*(EXP(-$AI$12*(($B$17+$AI$4)*0.5))-EXP(-$B$16*(($B$17+$AI$4)*0.5)))+T18*$B$16/($B$16-$AI$13)*(EXP(-$AI$13*(($B$17+$AI$4)*0.5))-EXP(-$B$16*(($B$17+$AI$4)*0.5)))+U18*$B$16/($B$16-$AI$14)*(EXP(-$AI$14*(($B$17+$AI$4)*0.5))-EXP(-$B$16*(($B$17+$AI$4)*0.5)))</f>
        <v/>
      </c>
      <c r="AA18" s="17">
        <f>R18*EXP(-$B$16*(($B$17+$AI$4)*0.6))+S18*$B$16/($B$16-$AI$12)*(EXP(-$AI$12*(($B$17+$AI$4)*0.6))-EXP(-$B$16*(($B$17+$AI$4)*0.6)))+T18*$B$16/($B$16-$AI$13)*(EXP(-$AI$13*(($B$17+$AI$4)*0.6))-EXP(-$B$16*(($B$17+$AI$4)*0.6)))+U18*$B$16/($B$16-$AI$14)*(EXP(-$AI$14*(($B$17+$AI$4)*0.6))-EXP(-$B$16*(($B$17+$AI$4)*0.6)))</f>
        <v/>
      </c>
      <c r="AB18" s="17">
        <f>R18*EXP(-$B$16*(($B$17+$AI$4)*0.7))+S18*$B$16/($B$16-$AI$12)*(EXP(-$AI$12*(($B$17+$AI$4)*0.7))-EXP(-$B$16*(($B$17+$AI$4)*0.7)))+T18*$B$16/($B$16-$AI$13)*(EXP(-$AI$13*(($B$17+$AI$4)*0.7))-EXP(-$B$16*(($B$17+$AI$4)*0.7)))+U18*$B$16/($B$16-$AI$14)*(EXP(-$AI$14*(($B$17+$AI$4)*0.7))-EXP(-$B$16*(($B$17+$AI$4)*0.7)))</f>
        <v/>
      </c>
      <c r="AC18" s="17">
        <f>R18*EXP(-$B$16*(($B$17+$AI$4)*0.8))+S18*$B$16/($B$16-$AI$12)*(EXP(-$AI$12*(($B$17+$AI$4)*0.8))-EXP(-$B$16*(($B$17+$AI$4)*0.8)))+T18*$B$16/($B$16-$AI$13)*(EXP(-$AI$13*(($B$17+$AI$4)*0.8))-EXP(-$B$16*(($B$17+$AI$4)*0.8)))+U18*$B$16/($B$16-$AI$14)*(EXP(-$AI$14*(($B$17+$AI$4)*0.8))-EXP(-$B$16*(($B$17+$AI$4)*0.8)))</f>
        <v/>
      </c>
      <c r="AD18" s="17">
        <f>R18*EXP(-$B$16*(($B$17+$AI$4)*0.9))+S18*$B$16/($B$16-$AI$12)*(EXP(-$AI$12*(($B$17+$AI$4)*0.9))-EXP(-$B$16*(($B$17+$AI$4)*0.9)))+T18*$B$16/($B$16-$AI$13)*(EXP(-$AI$13*(($B$17+$AI$4)*0.9))-EXP(-$B$16*(($B$17+$AI$4)*0.9)))+U18*$B$16/($B$16-$AI$14)*(EXP(-$AI$14*(($B$17+$AI$4)*0.9))-EXP(-$B$16*(($B$17+$AI$4)*0.9)))</f>
        <v/>
      </c>
      <c r="AE18" s="17">
        <f>R18*EXP(-$B$16*(($B$17+$AI$4)*1.0))+S18*$B$16/($B$16-$AI$12)*(EXP(-$AI$12*(($B$17+$AI$4)*1.0))-EXP(-$B$16*(($B$17+$AI$4)*1.0)))+T18*$B$16/($B$16-$AI$13)*(EXP(-$AI$13*(($B$17+$AI$4)*1.0))-EXP(-$B$16*(($B$17+$AI$4)*1.0)))+U18*$B$16/($B$16-$AI$14)*(EXP(-$AI$14*(($B$17+$AI$4)*1.0))-EXP(-$B$16*(($B$17+$AI$4)*1.0)))</f>
        <v/>
      </c>
      <c r="AF18" s="17">
        <f>MIN((G18-V18)/$AI$48,(G18-W18)/$AI$49,(G18-X18)/$AI$50,(G18-Y18)/$AI$51,(G18-Z18)/$AI$52,(G18-AA18)/$AI$53,(G18-AB18)/$AI$54,(G18-AC18)/$AI$55,(G18-AD18)/$AI$56,(G18-AE18)/$AI$57)</f>
        <v/>
      </c>
      <c r="AH18" s="9" t="inlineStr">
        <is>
          <t>exp(-λ1·dt)</t>
        </is>
      </c>
      <c r="AI18" s="10">
        <f>EXP(-$AI$12*$AI$4)</f>
        <v/>
      </c>
      <c r="AK18" s="9">
        <f>IF(AN17&gt;0,AM17,AK17)</f>
        <v/>
      </c>
      <c r="AL18" s="9">
        <f>IF(AN17&gt;0,AL17,AM17)</f>
        <v/>
      </c>
      <c r="AM18" s="16">
        <f>SQRT(AK18*AL18)</f>
        <v/>
      </c>
      <c r="AN18" s="18">
        <f>$AI$33/(AM18-$AI$12)*(AM18*EXP(-AM18*$B$15)-$AI$12*EXP(-$AI$12*$B$15))+$AI$36/(AM18-$AI$13)*(AM18*EXP(-AM18*$B$15)-$AI$13*EXP(-$AI$13*$B$15))+$AI$39/(AM18-$AI$14)*(AM18*EXP(-AM18*$B$15)-$AI$14*EXP(-$AI$14*$B$15))</f>
        <v/>
      </c>
      <c r="AO18" s="9">
        <f>IF(AR17&gt;0,AQ17,AO17)</f>
        <v/>
      </c>
      <c r="AP18" s="9">
        <f>IF(AR17&gt;0,AP17,AQ17)</f>
        <v/>
      </c>
      <c r="AQ18" s="16">
        <f>(AO18+AP18)/2</f>
        <v/>
      </c>
      <c r="AR18" s="18">
        <f>$AI$33/($B$16-$AI$12)*($B$16*EXP(-$B$16*AQ18)-$AI$12*EXP(-$AI$12*AQ18))+$AI$36/($B$16-$AI$13)*($B$16*EXP(-$B$16*AQ18)-$AI$13*EXP(-$AI$13*AQ18))+$AI$39/($B$16-$AI$14)*($B$16*EXP(-$B$16*AQ18)-$AI$14*EXP(-$AI$14*AQ18))</f>
        <v/>
      </c>
    </row>
    <row r="19">
      <c r="A19" s="5" t="inlineStr">
        <is>
          <t>Target schedule</t>
        </is>
      </c>
      <c r="B19" s="6" t="n"/>
      <c r="C19" s="6" t="n"/>
      <c r="E19" s="12">
        <f>E18+$B$11</f>
        <v/>
      </c>
      <c r="F19" s="13">
        <f>E19/60</f>
        <v/>
      </c>
      <c r="G19" s="13">
        <f>IF(F19&gt;=$AI$66,$B$27,IF(F19&gt;=$AI$65,$B$26,IF(F19&gt;=$AI$64,$B$25,IF(F19&gt;=$AI$63,$B$24,IF(F19&gt;=$AI$62,$B$23,IF(F19&gt;=$AI$61,$B$22,$B$21))))))</f>
        <v/>
      </c>
      <c r="H19" s="14">
        <f>MAX(0,MIN($AI$59,IF($B$9="Plasma",(G19-(S19*$AI$18+T19*$AI$19+U19*$AI$20))/$AI$46,AF19)))</f>
        <v/>
      </c>
      <c r="I19" s="15">
        <f>H19/10*3600/$B$11</f>
        <v/>
      </c>
      <c r="J19" s="15">
        <f>J18+H19</f>
        <v/>
      </c>
      <c r="K19" s="14">
        <f>$AI$21*K18+$AI$22*L18+$AI$23*M18+$AI$30*H18</f>
        <v/>
      </c>
      <c r="L19" s="14">
        <f>$AI$24*K18+$AI$25*L18+$AI$26*M18+$AI$31*H18</f>
        <v/>
      </c>
      <c r="M19" s="14">
        <f>$AI$27*K18+$AI$28*L18+$AI$29*M18+$AI$32*H18</f>
        <v/>
      </c>
      <c r="N19" s="16">
        <f>R19*$B$38</f>
        <v/>
      </c>
      <c r="O19" s="14">
        <f>K19/$B$30</f>
        <v/>
      </c>
      <c r="P19" s="14">
        <f>L19/$B$31</f>
        <v/>
      </c>
      <c r="Q19" s="14">
        <f>M19/$B$32</f>
        <v/>
      </c>
      <c r="R19" s="14">
        <f>R18*$AI$42+S18*$AI$43+T18*$AI$44+U18*$AI$45+$AI$47*H18</f>
        <v/>
      </c>
      <c r="S19" s="17">
        <f>$AI$33*K19+$AI$34*L19+$AI$35*M19</f>
        <v/>
      </c>
      <c r="T19" s="17">
        <f>$AI$36*K19+$AI$37*L19+$AI$38*M19</f>
        <v/>
      </c>
      <c r="U19" s="17">
        <f>$AI$39*K19+$AI$40*L19+$AI$41*M19</f>
        <v/>
      </c>
      <c r="V19" s="17">
        <f>R19*EXP(-$B$16*(($B$17+$AI$4)*0.1))+S19*$B$16/($B$16-$AI$12)*(EXP(-$AI$12*(($B$17+$AI$4)*0.1))-EXP(-$B$16*(($B$17+$AI$4)*0.1)))+T19*$B$16/($B$16-$AI$13)*(EXP(-$AI$13*(($B$17+$AI$4)*0.1))-EXP(-$B$16*(($B$17+$AI$4)*0.1)))+U19*$B$16/($B$16-$AI$14)*(EXP(-$AI$14*(($B$17+$AI$4)*0.1))-EXP(-$B$16*(($B$17+$AI$4)*0.1)))</f>
        <v/>
      </c>
      <c r="W19" s="17">
        <f>R19*EXP(-$B$16*(($B$17+$AI$4)*0.2))+S19*$B$16/($B$16-$AI$12)*(EXP(-$AI$12*(($B$17+$AI$4)*0.2))-EXP(-$B$16*(($B$17+$AI$4)*0.2)))+T19*$B$16/($B$16-$AI$13)*(EXP(-$AI$13*(($B$17+$AI$4)*0.2))-EXP(-$B$16*(($B$17+$AI$4)*0.2)))+U19*$B$16/($B$16-$AI$14)*(EXP(-$AI$14*(($B$17+$AI$4)*0.2))-EXP(-$B$16*(($B$17+$AI$4)*0.2)))</f>
        <v/>
      </c>
      <c r="X19" s="17">
        <f>R19*EXP(-$B$16*(($B$17+$AI$4)*0.3))+S19*$B$16/($B$16-$AI$12)*(EXP(-$AI$12*(($B$17+$AI$4)*0.3))-EXP(-$B$16*(($B$17+$AI$4)*0.3)))+T19*$B$16/($B$16-$AI$13)*(EXP(-$AI$13*(($B$17+$AI$4)*0.3))-EXP(-$B$16*(($B$17+$AI$4)*0.3)))+U19*$B$16/($B$16-$AI$14)*(EXP(-$AI$14*(($B$17+$AI$4)*0.3))-EXP(-$B$16*(($B$17+$AI$4)*0.3)))</f>
        <v/>
      </c>
      <c r="Y19" s="17">
        <f>R19*EXP(-$B$16*(($B$17+$AI$4)*0.4))+S19*$B$16/($B$16-$AI$12)*(EXP(-$AI$12*(($B$17+$AI$4)*0.4))-EXP(-$B$16*(($B$17+$AI$4)*0.4)))+T19*$B$16/($B$16-$AI$13)*(EXP(-$AI$13*(($B$17+$AI$4)*0.4))-EXP(-$B$16*(($B$17+$AI$4)*0.4)))+U19*$B$16/($B$16-$AI$14)*(EXP(-$AI$14*(($B$17+$AI$4)*0.4))-EXP(-$B$16*(($B$17+$AI$4)*0.4)))</f>
        <v/>
      </c>
      <c r="Z19" s="17">
        <f>R19*EXP(-$B$16*(($B$17+$AI$4)*0.5))+S19*$B$16/($B$16-$AI$12)*(EXP(-$AI$12*(($B$17+$AI$4)*0.5))-EXP(-$B$16*(($B$17+$AI$4)*0.5)))+T19*$B$16/($B$16-$AI$13)*(EXP(-$AI$13*(($B$17+$AI$4)*0.5))-EXP(-$B$16*(($B$17+$AI$4)*0.5)))+U19*$B$16/($B$16-$AI$14)*(EXP(-$AI$14*(($B$17+$AI$4)*0.5))-EXP(-$B$16*(($B$17+$AI$4)*0.5)))</f>
        <v/>
      </c>
      <c r="AA19" s="17">
        <f>R19*EXP(-$B$16*(($B$17+$AI$4)*0.6))+S19*$B$16/($B$16-$AI$12)*(EXP(-$AI$12*(($B$17+$AI$4)*0.6))-EXP(-$B$16*(($B$17+$AI$4)*0.6)))+T19*$B$16/($B$16-$AI$13)*(EXP(-$AI$13*(($B$17+$AI$4)*0.6))-EXP(-$B$16*(($B$17+$AI$4)*0.6)))+U19*$B$16/($B$16-$AI$14)*(EXP(-$AI$14*(($B$17+$AI$4)*0.6))-EXP(-$B$16*(($B$17+$AI$4)*0.6)))</f>
        <v/>
      </c>
      <c r="AB19" s="17">
        <f>R19*EXP(-$B$16*(($B$17+$AI$4)*0.7))+S19*$B$16/($B$16-$AI$12)*(EXP(-$AI$12*(($B$17+$AI$4)*0.7))-EXP(-$B$16*(($B$17+$AI$4)*0.7)))+T19*$B$16/($B$16-$AI$13)*(EXP(-$AI$13*(($B$17+$AI$4)*0.7))-EXP(-$B$16*(($B$17+$AI$4)*0.7)))+U19*$B$16/($B$16-$AI$14)*(EXP(-$AI$14*(($B$17+$AI$4)*0.7))-EXP(-$B$16*(($B$17+$AI$4)*0.7)))</f>
        <v/>
      </c>
      <c r="AC19" s="17">
        <f>R19*EXP(-$B$16*(($B$17+$AI$4)*0.8))+S19*$B$16/($B$16-$AI$12)*(EXP(-$AI$12*(($B$17+$AI$4)*0.8))-EXP(-$B$16*(($B$17+$AI$4)*0.8)))+T19*$B$16/($B$16-$AI$13)*(EXP(-$AI$13*(($B$17+$AI$4)*0.8))-EXP(-$B$16*(($B$17+$AI$4)*0.8)))+U19*$B$16/($B$16-$AI$14)*(EXP(-$AI$14*(($B$17+$AI$4)*0.8))-EXP(-$B$16*(($B$17+$AI$4)*0.8)))</f>
        <v/>
      </c>
      <c r="AD19" s="17">
        <f>R19*EXP(-$B$16*(($B$17+$AI$4)*0.9))+S19*$B$16/($B$16-$AI$12)*(EXP(-$AI$12*(($B$17+$AI$4)*0.9))-EXP(-$B$16*(($B$17+$AI$4)*0.9)))+T19*$B$16/($B$16-$AI$13)*(EXP(-$AI$13*(($B$17+$AI$4)*0.9))-EXP(-$B$16*(($B$17+$AI$4)*0.9)))+U19*$B$16/($B$16-$AI$14)*(EXP(-$AI$14*(($B$17+$AI$4)*0.9))-EXP(-$B$16*(($B$17+$AI$4)*0.9)))</f>
        <v/>
      </c>
      <c r="AE19" s="17">
        <f>R19*EXP(-$B$16*(($B$17+$AI$4)*1.0))+S19*$B$16/($B$16-$AI$12)*(EXP(-$AI$12*(($B$17+$AI$4)*1.0))-EXP(-$B$16*(($B$17+$AI$4)*1.0)))+T19*$B$16/($B$16-$AI$13)*(EXP(-$AI$13*(($B$17+$AI$4)*1.0))-EXP(-$B$16*(($B$17+$AI$4)*1.0)))+U19*$B$16/($B$16-$AI$14)*(EXP(-$AI$14*(($B$17+$AI$4)*1.0))-EXP(-$B$16*(($B$17+$AI$4)*1.0)))</f>
        <v/>
      </c>
      <c r="AF19" s="17">
        <f>MIN((G19-V19)/$AI$48,(G19-W19)/$AI$49,(G19-X19)/$AI$50,(G19-Y19)/$AI$51,(G19-Z19)/$AI$52,(G19-AA19)/$AI$53,(G19-AB19)/$AI$54,(G19-AC19)/$AI$55,(G19-AD19)/$AI$56,(G19-AE19)/$AI$57)</f>
        <v/>
      </c>
      <c r="AH19" s="9" t="inlineStr">
        <is>
          <t>exp(-λ2·dt)</t>
        </is>
      </c>
      <c r="AI19" s="10">
        <f>EXP(-$AI$13*$AI$4)</f>
        <v/>
      </c>
      <c r="AK19" s="9">
        <f>IF(AN18&gt;0,AM18,AK18)</f>
        <v/>
      </c>
      <c r="AL19" s="9">
        <f>IF(AN18&gt;0,AL18,AM18)</f>
        <v/>
      </c>
      <c r="AM19" s="16">
        <f>SQRT(AK19*AL19)</f>
        <v/>
      </c>
      <c r="AN19" s="18">
        <f>$AI$33/(AM19-$AI$12)*(AM19*EXP(-AM19*$B$15)-$AI$12*EXP(-$AI$12*$B$15))+$AI$36/(AM19-$AI$13)*(AM19*EXP(-AM19*$B$15)-$AI$13*EXP(-$AI$13*$B$15))+$AI$39/(AM19-$AI$14)*(AM19*EXP(-AM19*$B$15)-$AI$14*EXP(-$AI$14*$B$15))</f>
        <v/>
      </c>
      <c r="AO19" s="9">
        <f>IF(AR18&gt;0,AQ18,AO18)</f>
        <v/>
      </c>
      <c r="AP19" s="9">
        <f>IF(AR18&gt;0,AP18,AQ18)</f>
        <v/>
      </c>
      <c r="AQ19" s="16">
        <f>(AO19+AP19)/2</f>
        <v/>
      </c>
      <c r="AR19" s="18">
        <f>$AI$33/($B$16-$AI$12)*($B$16*EXP(-$B$16*AQ19)-$AI$12*EXP(-$AI$12*AQ19))+$AI$36/($B$16-$AI$13)*($B$16*EXP(-$B$16*AQ19)-$AI$13*EXP(-$AI$13*AQ19))+$AI$39/($B$16-$AI$14)*($B$16*EXP(-$B$16*AQ19)-$AI$14*EXP(-$AI$14*AQ19))</f>
        <v/>
      </c>
    </row>
    <row r="20">
      <c r="A20" s="4" t="inlineStr">
        <is>
          <t>From time (min)</t>
        </is>
      </c>
      <c r="B20" s="4" t="inlineStr">
        <is>
          <t>Target</t>
        </is>
      </c>
      <c r="C20" s="4" t="inlineStr">
        <is>
          <t>µg/mL</t>
        </is>
      </c>
      <c r="E20" s="12">
        <f>E19+$B$11</f>
        <v/>
      </c>
      <c r="F20" s="13">
        <f>E20/60</f>
        <v/>
      </c>
      <c r="G20" s="13">
        <f>IF(F20&gt;=$AI$66,$B$27,IF(F20&gt;=$AI$65,$B$26,IF(F20&gt;=$AI$64,$B$25,IF(F20&gt;=$AI$63,$B$24,IF(F20&gt;=$AI$62,$B$23,IF(F20&gt;=$AI$61,$B$22,$B$21))))))</f>
        <v/>
      </c>
      <c r="H20" s="14">
        <f>MAX(0,MIN($AI$59,IF($B$9="Plasma",(G20-(S20*$AI$18+T20*$AI$19+U20*$AI$20))/$AI$46,AF20)))</f>
        <v/>
      </c>
      <c r="I20" s="15">
        <f>H20/10*3600/$B$11</f>
        <v/>
      </c>
      <c r="J20" s="15">
        <f>J19+H20</f>
        <v/>
      </c>
      <c r="K20" s="14">
        <f>$AI$21*K19+$AI$22*L19+$AI$23*M19+$AI$30*H19</f>
        <v/>
      </c>
      <c r="L20" s="14">
        <f>$AI$24*K19+$AI$25*L19+$AI$26*M19+$AI$31*H19</f>
        <v/>
      </c>
      <c r="M20" s="14">
        <f>$AI$27*K19+$AI$28*L19+$AI$29*M19+$AI$32*H19</f>
        <v/>
      </c>
      <c r="N20" s="16">
        <f>R20*$B$38</f>
        <v/>
      </c>
      <c r="O20" s="14">
        <f>K20/$B$30</f>
        <v/>
      </c>
      <c r="P20" s="14">
        <f>L20/$B$31</f>
        <v/>
      </c>
      <c r="Q20" s="14">
        <f>M20/$B$32</f>
        <v/>
      </c>
      <c r="R20" s="14">
        <f>R19*$AI$42+S19*$AI$43+T19*$AI$44+U19*$AI$45+$AI$47*H19</f>
        <v/>
      </c>
      <c r="S20" s="17">
        <f>$AI$33*K20+$AI$34*L20+$AI$35*M20</f>
        <v/>
      </c>
      <c r="T20" s="17">
        <f>$AI$36*K20+$AI$37*L20+$AI$38*M20</f>
        <v/>
      </c>
      <c r="U20" s="17">
        <f>$AI$39*K20+$AI$40*L20+$AI$41*M20</f>
        <v/>
      </c>
      <c r="V20" s="17">
        <f>R20*EXP(-$B$16*(($B$17+$AI$4)*0.1))+S20*$B$16/($B$16-$AI$12)*(EXP(-$AI$12*(($B$17+$AI$4)*0.1))-EXP(-$B$16*(($B$17+$AI$4)*0.1)))+T20*$B$16/($B$16-$AI$13)*(EXP(-$AI$13*(($B$17+$AI$4)*0.1))-EXP(-$B$16*(($B$17+$AI$4)*0.1)))+U20*$B$16/($B$16-$AI$14)*(EXP(-$AI$14*(($B$17+$AI$4)*0.1))-EXP(-$B$16*(($B$17+$AI$4)*0.1)))</f>
        <v/>
      </c>
      <c r="W20" s="17">
        <f>R20*EXP(-$B$16*(($B$17+$AI$4)*0.2))+S20*$B$16/($B$16-$AI$12)*(EXP(-$AI$12*(($B$17+$AI$4)*0.2))-EXP(-$B$16*(($B$17+$AI$4)*0.2)))+T20*$B$16/($B$16-$AI$13)*(EXP(-$AI$13*(($B$17+$AI$4)*0.2))-EXP(-$B$16*(($B$17+$AI$4)*0.2)))+U20*$B$16/($B$16-$AI$14)*(EXP(-$AI$14*(($B$17+$AI$4)*0.2))-EXP(-$B$16*(($B$17+$AI$4)*0.2)))</f>
        <v/>
      </c>
      <c r="X20" s="17">
        <f>R20*EXP(-$B$16*(($B$17+$AI$4)*0.3))+S20*$B$16/($B$16-$AI$12)*(EXP(-$AI$12*(($B$17+$AI$4)*0.3))-EXP(-$B$16*(($B$17+$AI$4)*0.3)))+T20*$B$16/($B$16-$AI$13)*(EXP(-$AI$13*(($B$17+$AI$4)*0.3))-EXP(-$B$16*(($B$17+$AI$4)*0.3)))+U20*$B$16/($B$16-$AI$14)*(EXP(-$AI$14*(($B$17+$AI$4)*0.3))-EXP(-$B$16*(($B$17+$AI$4)*0.3)))</f>
        <v/>
      </c>
      <c r="Y20" s="17">
        <f>R20*EXP(-$B$16*(($B$17+$AI$4)*0.4))+S20*$B$16/($B$16-$AI$12)*(EXP(-$AI$12*(($B$17+$AI$4)*0.4))-EXP(-$B$16*(($B$17+$AI$4)*0.4)))+T20*$B$16/($B$16-$AI$13)*(EXP(-$AI$13*(($B$17+$AI$4)*0.4))-EXP(-$B$16*(($B$17+$AI$4)*0.4)))+U20*$B$16/($B$16-$AI$14)*(EXP(-$AI$14*(($B$17+$AI$4)*0.4))-EXP(-$B$16*(($B$17+$AI$4)*0.4)))</f>
        <v/>
      </c>
      <c r="Z20" s="17">
        <f>R20*EXP(-$B$16*(($B$17+$AI$4)*0.5))+S20*$B$16/($B$16-$AI$12)*(EXP(-$AI$12*(($B$17+$AI$4)*0.5))-EXP(-$B$16*(($B$17+$AI$4)*0.5)))+T20*$B$16/($B$16-$AI$13)*(EXP(-$AI$13*(($B$17+$AI$4)*0.5))-EXP(-$B$16*(($B$17+$AI$4)*0.5)))+U20*$B$16/($B$16-$AI$14)*(EXP(-$AI$14*(($B$17+$AI$4)*0.5))-EXP(-$B$16*(($B$17+$AI$4)*0.5)))</f>
        <v/>
      </c>
      <c r="AA20" s="17">
        <f>R20*EXP(-$B$16*(($B$17+$AI$4)*0.6))+S20*$B$16/($B$16-$AI$12)*(EXP(-$AI$12*(($B$17+$AI$4)*0.6))-EXP(-$B$16*(($B$17+$AI$4)*0.6)))+T20*$B$16/($B$16-$AI$13)*(EXP(-$AI$13*(($B$17+$AI$4)*0.6))-EXP(-$B$16*(($B$17+$AI$4)*0.6)))+U20*$B$16/($B$16-$AI$14)*(EXP(-$AI$14*(($B$17+$AI$4)*0.6))-EXP(-$B$16*(($B$17+$AI$4)*0.6)))</f>
        <v/>
      </c>
      <c r="AB20" s="17">
        <f>R20*EXP(-$B$16*(($B$17+$AI$4)*0.7))+S20*$B$16/($B$16-$AI$12)*(EXP(-$AI$12*(($B$17+$AI$4)*0.7))-EXP(-$B$16*(($B$17+$AI$4)*0.7)))+T20*$B$16/($B$16-$AI$13)*(EXP(-$AI$13*(($B$17+$AI$4)*0.7))-EXP(-$B$16*(($B$17+$AI$4)*0.7)))+U20*$B$16/($B$16-$AI$14)*(EXP(-$AI$14*(($B$17+$AI$4)*0.7))-EXP(-$B$16*(($B$17+$AI$4)*0.7)))</f>
        <v/>
      </c>
      <c r="AC20" s="17">
        <f>R20*EXP(-$B$16*(($B$17+$AI$4)*0.8))+S20*$B$16/($B$16-$AI$12)*(EXP(-$AI$12*(($B$17+$AI$4)*0.8))-EXP(-$B$16*(($B$17+$AI$4)*0.8)))+T20*$B$16/($B$16-$AI$13)*(EXP(-$AI$13*(($B$17+$AI$4)*0.8))-EXP(-$B$16*(($B$17+$AI$4)*0.8)))+U20*$B$16/($B$16-$AI$14)*(EXP(-$AI$14*(($B$17+$AI$4)*0.8))-EXP(-$B$16*(($B$17+$AI$4)*0.8)))</f>
        <v/>
      </c>
      <c r="AD20" s="17">
        <f>R20*EXP(-$B$16*(($B$17+$AI$4)*0.9))+S20*$B$16/($B$16-$AI$12)*(EXP(-$AI$12*(($B$17+$AI$4)*0.9))-EXP(-$B$16*(($B$17+$AI$4)*0.9)))+T20*$B$16/($B$16-$AI$13)*(EXP(-$AI$13*(($B$17+$AI$4)*0.9))-EXP(-$B$16*(($B$17+$AI$4)*0.9)))+U20*$B$16/($B$16-$AI$14)*(EXP(-$AI$14*(($B$17+$AI$4)*0.9))-EXP(-$B$16*(($B$17+$AI$4)*0.9)))</f>
        <v/>
      </c>
      <c r="AE20" s="17">
        <f>R20*EXP(-$B$16*(($B$17+$AI$4)*1.0))+S20*$B$16/($B$16-$AI$12)*(EXP(-$AI$12*(($B$17+$AI$4)*1.0))-EXP(-$B$16*(($B$17+$AI$4)*1.0)))+T20*$B$16/($B$16-$AI$13)*(EXP(-$AI$13*(($B$17+$AI$4)*1.0))-EXP(-$B$16*(($B$17+$AI$4)*1.0)))+U20*$B$16/($B$16-$AI$14)*(EXP(-$AI$14*(($B$17+$AI$4)*1.0))-EXP(-$B$16*(($B$17+$AI$4)*1.0)))</f>
        <v/>
      </c>
      <c r="AF20" s="17">
        <f>MIN((G20-V20)/$AI$48,(G20-W20)/$AI$49,(G20-X20)/$AI$50,(G20-Y20)/$AI$51,(G20-Z20)/$AI$52,(G20-AA20)/$AI$53,(G20-AB20)/$AI$54,(G20-AC20)/$AI$55,(G20-AD20)/$AI$56,(G20-AE20)/$AI$57)</f>
        <v/>
      </c>
      <c r="AH20" s="9" t="inlineStr">
        <is>
          <t>exp(-λ3·dt)</t>
        </is>
      </c>
      <c r="AI20" s="10">
        <f>EXP(-$AI$14*$AI$4)</f>
        <v/>
      </c>
      <c r="AK20" s="9">
        <f>IF(AN19&gt;0,AM19,AK19)</f>
        <v/>
      </c>
      <c r="AL20" s="9">
        <f>IF(AN19&gt;0,AL19,AM19)</f>
        <v/>
      </c>
      <c r="AM20" s="16">
        <f>SQRT(AK20*AL20)</f>
        <v/>
      </c>
      <c r="AN20" s="18">
        <f>$AI$33/(AM20-$AI$12)*(AM20*EXP(-AM20*$B$15)-$AI$12*EXP(-$AI$12*$B$15))+$AI$36/(AM20-$AI$13)*(AM20*EXP(-AM20*$B$15)-$AI$13*EXP(-$AI$13*$B$15))+$AI$39/(AM20-$AI$14)*(AM20*EXP(-AM20*$B$15)-$AI$14*EXP(-$AI$14*$B$15))</f>
        <v/>
      </c>
      <c r="AO20" s="9">
        <f>IF(AR19&gt;0,AQ19,AO19)</f>
        <v/>
      </c>
      <c r="AP20" s="9">
        <f>IF(AR19&gt;0,AP19,AQ19)</f>
        <v/>
      </c>
      <c r="AQ20" s="16">
        <f>(AO20+AP20)/2</f>
        <v/>
      </c>
      <c r="AR20" s="18">
        <f>$AI$33/($B$16-$AI$12)*($B$16*EXP(-$B$16*AQ20)-$AI$12*EXP(-$AI$12*AQ20))+$AI$36/($B$16-$AI$13)*($B$16*EXP(-$B$16*AQ20)-$AI$13*EXP(-$AI$13*AQ20))+$AI$39/($B$16-$AI$14)*($B$16*EXP(-$B$16*AQ20)-$AI$14*EXP(-$AI$14*AQ20))</f>
        <v/>
      </c>
    </row>
    <row r="21">
      <c r="A21" s="13" t="n">
        <v>0</v>
      </c>
      <c r="B21" s="24" t="n">
        <v>4</v>
      </c>
      <c r="E21" s="12">
        <f>E20+$B$11</f>
        <v/>
      </c>
      <c r="F21" s="13">
        <f>E21/60</f>
        <v/>
      </c>
      <c r="G21" s="13">
        <f>IF(F21&gt;=$AI$66,$B$27,IF(F21&gt;=$AI$65,$B$26,IF(F21&gt;=$AI$64,$B$25,IF(F21&gt;=$AI$63,$B$24,IF(F21&gt;=$AI$62,$B$23,IF(F21&gt;=$AI$61,$B$22,$B$21))))))</f>
        <v/>
      </c>
      <c r="H21" s="14">
        <f>MAX(0,MIN($AI$59,IF($B$9="Plasma",(G21-(S21*$AI$18+T21*$AI$19+U21*$AI$20))/$AI$46,AF21)))</f>
        <v/>
      </c>
      <c r="I21" s="15">
        <f>H21/10*3600/$B$11</f>
        <v/>
      </c>
      <c r="J21" s="15">
        <f>J20+H21</f>
        <v/>
      </c>
      <c r="K21" s="14">
        <f>$AI$21*K20+$AI$22*L20+$AI$23*M20+$AI$30*H20</f>
        <v/>
      </c>
      <c r="L21" s="14">
        <f>$AI$24*K20+$AI$25*L20+$AI$26*M20+$AI$31*H20</f>
        <v/>
      </c>
      <c r="M21" s="14">
        <f>$AI$27*K20+$AI$28*L20+$AI$29*M20+$AI$32*H20</f>
        <v/>
      </c>
      <c r="N21" s="16">
        <f>R21*$B$38</f>
        <v/>
      </c>
      <c r="O21" s="14">
        <f>K21/$B$30</f>
        <v/>
      </c>
      <c r="P21" s="14">
        <f>L21/$B$31</f>
        <v/>
      </c>
      <c r="Q21" s="14">
        <f>M21/$B$32</f>
        <v/>
      </c>
      <c r="R21" s="14">
        <f>R20*$AI$42+S20*$AI$43+T20*$AI$44+U20*$AI$45+$AI$47*H20</f>
        <v/>
      </c>
      <c r="S21" s="17">
        <f>$AI$33*K21+$AI$34*L21+$AI$35*M21</f>
        <v/>
      </c>
      <c r="T21" s="17">
        <f>$AI$36*K21+$AI$37*L21+$AI$38*M21</f>
        <v/>
      </c>
      <c r="U21" s="17">
        <f>$AI$39*K21+$AI$40*L21+$AI$41*M21</f>
        <v/>
      </c>
      <c r="V21" s="17">
        <f>R21*EXP(-$B$16*(($B$17+$AI$4)*0.1))+S21*$B$16/($B$16-$AI$12)*(EXP(-$AI$12*(($B$17+$AI$4)*0.1))-EXP(-$B$16*(($B$17+$AI$4)*0.1)))+T21*$B$16/($B$16-$AI$13)*(EXP(-$AI$13*(($B$17+$AI$4)*0.1))-EXP(-$B$16*(($B$17+$AI$4)*0.1)))+U21*$B$16/($B$16-$AI$14)*(EXP(-$AI$14*(($B$17+$AI$4)*0.1))-EXP(-$B$16*(($B$17+$AI$4)*0.1)))</f>
        <v/>
      </c>
      <c r="W21" s="17">
        <f>R21*EXP(-$B$16*(($B$17+$AI$4)*0.2))+S21*$B$16/($B$16-$AI$12)*(EXP(-$AI$12*(($B$17+$AI$4)*0.2))-EXP(-$B$16*(($B$17+$AI$4)*0.2)))+T21*$B$16/($B$16-$AI$13)*(EXP(-$AI$13*(($B$17+$AI$4)*0.2))-EXP(-$B$16*(($B$17+$AI$4)*0.2)))+U21*$B$16/($B$16-$AI$14)*(EXP(-$AI$14*(($B$17+$AI$4)*0.2))-EXP(-$B$16*(($B$17+$AI$4)*0.2)))</f>
        <v/>
      </c>
      <c r="X21" s="17">
        <f>R21*EXP(-$B$16*(($B$17+$AI$4)*0.3))+S21*$B$16/($B$16-$AI$12)*(EXP(-$AI$12*(($B$17+$AI$4)*0.3))-EXP(-$B$16*(($B$17+$AI$4)*0.3)))+T21*$B$16/($B$16-$AI$13)*(EXP(-$AI$13*(($B$17+$AI$4)*0.3))-EXP(-$B$16*(($B$17+$AI$4)*0.3)))+U21*$B$16/($B$16-$AI$14)*(EXP(-$AI$14*(($B$17+$AI$4)*0.3))-EXP(-$B$16*(($B$17+$AI$4)*0.3)))</f>
        <v/>
      </c>
      <c r="Y21" s="17">
        <f>R21*EXP(-$B$16*(($B$17+$AI$4)*0.4))+S21*$B$16/($B$16-$AI$12)*(EXP(-$AI$12*(($B$17+$AI$4)*0.4))-EXP(-$B$16*(($B$17+$AI$4)*0.4)))+T21*$B$16/($B$16-$AI$13)*(EXP(-$AI$13*(($B$17+$AI$4)*0.4))-EXP(-$B$16*(($B$17+$AI$4)*0.4)))+U21*$B$16/($B$16-$AI$14)*(EXP(-$AI$14*(($B$17+$AI$4)*0.4))-EXP(-$B$16*(($B$17+$AI$4)*0.4)))</f>
        <v/>
      </c>
      <c r="Z21" s="17">
        <f>R21*EXP(-$B$16*(($B$17+$AI$4)*0.5))+S21*$B$16/($B$16-$AI$12)*(EXP(-$AI$12*(($B$17+$AI$4)*0.5))-EXP(-$B$16*(($B$17+$AI$4)*0.5)))+T21*$B$16/($B$16-$AI$13)*(EXP(-$AI$13*(($B$17+$AI$4)*0.5))-EXP(-$B$16*(($B$17+$AI$4)*0.5)))+U21*$B$16/($B$16-$AI$14)*(EXP(-$AI$14*(($B$17+$AI$4)*0.5))-EXP(-$B$16*(($B$17+$AI$4)*0.5)))</f>
        <v/>
      </c>
      <c r="AA21" s="17">
        <f>R21*EXP(-$B$16*(($B$17+$AI$4)*0.6))+S21*$B$16/($B$16-$AI$12)*(EXP(-$AI$12*(($B$17+$AI$4)*0.6))-EXP(-$B$16*(($B$17+$AI$4)*0.6)))+T21*$B$16/($B$16-$AI$13)*(EXP(-$AI$13*(($B$17+$AI$4)*0.6))-EXP(-$B$16*(($B$17+$AI$4)*0.6)))+U21*$B$16/($B$16-$AI$14)*(EXP(-$AI$14*(($B$17+$AI$4)*0.6))-EXP(-$B$16*(($B$17+$AI$4)*0.6)))</f>
        <v/>
      </c>
      <c r="AB21" s="17">
        <f>R21*EXP(-$B$16*(($B$17+$AI$4)*0.7))+S21*$B$16/($B$16-$AI$12)*(EXP(-$AI$12*(($B$17+$AI$4)*0.7))-EXP(-$B$16*(($B$17+$AI$4)*0.7)))+T21*$B$16/($B$16-$AI$13)*(EXP(-$AI$13*(($B$17+$AI$4)*0.7))-EXP(-$B$16*(($B$17+$AI$4)*0.7)))+U21*$B$16/($B$16-$AI$14)*(EXP(-$AI$14*(($B$17+$AI$4)*0.7))-EXP(-$B$16*(($B$17+$AI$4)*0.7)))</f>
        <v/>
      </c>
      <c r="AC21" s="17">
        <f>R21*EXP(-$B$16*(($B$17+$AI$4)*0.8))+S21*$B$16/($B$16-$AI$12)*(EXP(-$AI$12*(($B$17+$AI$4)*0.8))-EXP(-$B$16*(($B$17+$AI$4)*0.8)))+T21*$B$16/($B$16-$AI$13)*(EXP(-$AI$13*(($B$17+$AI$4)*0.8))-EXP(-$B$16*(($B$17+$AI$4)*0.8)))+U21*$B$16/($B$16-$AI$14)*(EXP(-$AI$14*(($B$17+$AI$4)*0.8))-EXP(-$B$16*(($B$17+$AI$4)*0.8)))</f>
        <v/>
      </c>
      <c r="AD21" s="17">
        <f>R21*EXP(-$B$16*(($B$17+$AI$4)*0.9))+S21*$B$16/($B$16-$AI$12)*(EXP(-$AI$12*(($B$17+$AI$4)*0.9))-EXP(-$B$16*(($B$17+$AI$4)*0.9)))+T21*$B$16/($B$16-$AI$13)*(EXP(-$AI$13*(($B$17+$AI$4)*0.9))-EXP(-$B$16*(($B$17+$AI$4)*0.9)))+U21*$B$16/($B$16-$AI$14)*(EXP(-$AI$14*(($B$17+$AI$4)*0.9))-EXP(-$B$16*(($B$17+$AI$4)*0.9)))</f>
        <v/>
      </c>
      <c r="AE21" s="17">
        <f>R21*EXP(-$B$16*(($B$17+$AI$4)*1.0))+S21*$B$16/($B$16-$AI$12)*(EXP(-$AI$12*(($B$17+$AI$4)*1.0))-EXP(-$B$16*(($B$17+$AI$4)*1.0)))+T21*$B$16/($B$16-$AI$13)*(EXP(-$AI$13*(($B$17+$AI$4)*1.0))-EXP(-$B$16*(($B$17+$AI$4)*1.0)))+U21*$B$16/($B$16-$AI$14)*(EXP(-$AI$14*(($B$17+$AI$4)*1.0))-EXP(-$B$16*(($B$17+$AI$4)*1.0)))</f>
        <v/>
      </c>
      <c r="AF21" s="17">
        <f>MIN((G21-V21)/$AI$48,(G21-W21)/$AI$49,(G21-X21)/$AI$50,(G21-Y21)/$AI$51,(G21-Z21)/$AI$52,(G21-AA21)/$AI$53,(G21-AB21)/$AI$54,(G21-AC21)/$AI$55,(G21-AD21)/$AI$56,(G21-AE21)/$AI$57)</f>
        <v/>
      </c>
      <c r="AH21" s="9" t="inlineStr">
        <is>
          <t>M11 (one-step transition)</t>
        </is>
      </c>
      <c r="AI21" s="10">
        <f>(($B$35-$AI$12)*($B$37-$AI$12))*$AI$18/$AI$15+(($B$35-$AI$13)*($B$37-$AI$13))*$AI$19/$AI$16+(($B$35-$AI$14)*($B$37-$AI$14))*$AI$20/$AI$17</f>
        <v/>
      </c>
      <c r="AK21" s="9">
        <f>IF(AN20&gt;0,AM20,AK20)</f>
        <v/>
      </c>
      <c r="AL21" s="9">
        <f>IF(AN20&gt;0,AL20,AM20)</f>
        <v/>
      </c>
      <c r="AM21" s="16">
        <f>SQRT(AK21*AL21)</f>
        <v/>
      </c>
      <c r="AN21" s="18">
        <f>$AI$33/(AM21-$AI$12)*(AM21*EXP(-AM21*$B$15)-$AI$12*EXP(-$AI$12*$B$15))+$AI$36/(AM21-$AI$13)*(AM21*EXP(-AM21*$B$15)-$AI$13*EXP(-$AI$13*$B$15))+$AI$39/(AM21-$AI$14)*(AM21*EXP(-AM21*$B$15)-$AI$14*EXP(-$AI$14*$B$15))</f>
        <v/>
      </c>
      <c r="AO21" s="9">
        <f>IF(AR20&gt;0,AQ20,AO20)</f>
        <v/>
      </c>
      <c r="AP21" s="9">
        <f>IF(AR20&gt;0,AP20,AQ20)</f>
        <v/>
      </c>
      <c r="AQ21" s="16">
        <f>(AO21+AP21)/2</f>
        <v/>
      </c>
      <c r="AR21" s="18">
        <f>$AI$33/($B$16-$AI$12)*($B$16*EXP(-$B$16*AQ21)-$AI$12*EXP(-$AI$12*AQ21))+$AI$36/($B$16-$AI$13)*($B$16*EXP(-$B$16*AQ21)-$AI$13*EXP(-$AI$13*AQ21))+$AI$39/($B$16-$AI$14)*($B$16*EXP(-$B$16*AQ21)-$AI$14*EXP(-$AI$14*AQ21))</f>
        <v/>
      </c>
    </row>
    <row r="22">
      <c r="A22" s="24" t="n">
        <v>10</v>
      </c>
      <c r="B22" s="24" t="n">
        <v>3</v>
      </c>
      <c r="C22" s="25">
        <f>IF(ISNUMBER($A$22),IF($AI$61=1E9,"ignored",IF($A$22&lt;=$A$21,"order!","")),"")</f>
        <v/>
      </c>
      <c r="E22" s="12">
        <f>E21+$B$11</f>
        <v/>
      </c>
      <c r="F22" s="13">
        <f>E22/60</f>
        <v/>
      </c>
      <c r="G22" s="13">
        <f>IF(F22&gt;=$AI$66,$B$27,IF(F22&gt;=$AI$65,$B$26,IF(F22&gt;=$AI$64,$B$25,IF(F22&gt;=$AI$63,$B$24,IF(F22&gt;=$AI$62,$B$23,IF(F22&gt;=$AI$61,$B$22,$B$21))))))</f>
        <v/>
      </c>
      <c r="H22" s="14">
        <f>MAX(0,MIN($AI$59,IF($B$9="Plasma",(G22-(S22*$AI$18+T22*$AI$19+U22*$AI$20))/$AI$46,AF22)))</f>
        <v/>
      </c>
      <c r="I22" s="15">
        <f>H22/10*3600/$B$11</f>
        <v/>
      </c>
      <c r="J22" s="15">
        <f>J21+H22</f>
        <v/>
      </c>
      <c r="K22" s="14">
        <f>$AI$21*K21+$AI$22*L21+$AI$23*M21+$AI$30*H21</f>
        <v/>
      </c>
      <c r="L22" s="14">
        <f>$AI$24*K21+$AI$25*L21+$AI$26*M21+$AI$31*H21</f>
        <v/>
      </c>
      <c r="M22" s="14">
        <f>$AI$27*K21+$AI$28*L21+$AI$29*M21+$AI$32*H21</f>
        <v/>
      </c>
      <c r="N22" s="16">
        <f>R22*$B$38</f>
        <v/>
      </c>
      <c r="O22" s="14">
        <f>K22/$B$30</f>
        <v/>
      </c>
      <c r="P22" s="14">
        <f>L22/$B$31</f>
        <v/>
      </c>
      <c r="Q22" s="14">
        <f>M22/$B$32</f>
        <v/>
      </c>
      <c r="R22" s="14">
        <f>R21*$AI$42+S21*$AI$43+T21*$AI$44+U21*$AI$45+$AI$47*H21</f>
        <v/>
      </c>
      <c r="S22" s="17">
        <f>$AI$33*K22+$AI$34*L22+$AI$35*M22</f>
        <v/>
      </c>
      <c r="T22" s="17">
        <f>$AI$36*K22+$AI$37*L22+$AI$38*M22</f>
        <v/>
      </c>
      <c r="U22" s="17">
        <f>$AI$39*K22+$AI$40*L22+$AI$41*M22</f>
        <v/>
      </c>
      <c r="V22" s="17">
        <f>R22*EXP(-$B$16*(($B$17+$AI$4)*0.1))+S22*$B$16/($B$16-$AI$12)*(EXP(-$AI$12*(($B$17+$AI$4)*0.1))-EXP(-$B$16*(($B$17+$AI$4)*0.1)))+T22*$B$16/($B$16-$AI$13)*(EXP(-$AI$13*(($B$17+$AI$4)*0.1))-EXP(-$B$16*(($B$17+$AI$4)*0.1)))+U22*$B$16/($B$16-$AI$14)*(EXP(-$AI$14*(($B$17+$AI$4)*0.1))-EXP(-$B$16*(($B$17+$AI$4)*0.1)))</f>
        <v/>
      </c>
      <c r="W22" s="17">
        <f>R22*EXP(-$B$16*(($B$17+$AI$4)*0.2))+S22*$B$16/($B$16-$AI$12)*(EXP(-$AI$12*(($B$17+$AI$4)*0.2))-EXP(-$B$16*(($B$17+$AI$4)*0.2)))+T22*$B$16/($B$16-$AI$13)*(EXP(-$AI$13*(($B$17+$AI$4)*0.2))-EXP(-$B$16*(($B$17+$AI$4)*0.2)))+U22*$B$16/($B$16-$AI$14)*(EXP(-$AI$14*(($B$17+$AI$4)*0.2))-EXP(-$B$16*(($B$17+$AI$4)*0.2)))</f>
        <v/>
      </c>
      <c r="X22" s="17">
        <f>R22*EXP(-$B$16*(($B$17+$AI$4)*0.3))+S22*$B$16/($B$16-$AI$12)*(EXP(-$AI$12*(($B$17+$AI$4)*0.3))-EXP(-$B$16*(($B$17+$AI$4)*0.3)))+T22*$B$16/($B$16-$AI$13)*(EXP(-$AI$13*(($B$17+$AI$4)*0.3))-EXP(-$B$16*(($B$17+$AI$4)*0.3)))+U22*$B$16/($B$16-$AI$14)*(EXP(-$AI$14*(($B$17+$AI$4)*0.3))-EXP(-$B$16*(($B$17+$AI$4)*0.3)))</f>
        <v/>
      </c>
      <c r="Y22" s="17">
        <f>R22*EXP(-$B$16*(($B$17+$AI$4)*0.4))+S22*$B$16/($B$16-$AI$12)*(EXP(-$AI$12*(($B$17+$AI$4)*0.4))-EXP(-$B$16*(($B$17+$AI$4)*0.4)))+T22*$B$16/($B$16-$AI$13)*(EXP(-$AI$13*(($B$17+$AI$4)*0.4))-EXP(-$B$16*(($B$17+$AI$4)*0.4)))+U22*$B$16/($B$16-$AI$14)*(EXP(-$AI$14*(($B$17+$AI$4)*0.4))-EXP(-$B$16*(($B$17+$AI$4)*0.4)))</f>
        <v/>
      </c>
      <c r="Z22" s="17">
        <f>R22*EXP(-$B$16*(($B$17+$AI$4)*0.5))+S22*$B$16/($B$16-$AI$12)*(EXP(-$AI$12*(($B$17+$AI$4)*0.5))-EXP(-$B$16*(($B$17+$AI$4)*0.5)))+T22*$B$16/($B$16-$AI$13)*(EXP(-$AI$13*(($B$17+$AI$4)*0.5))-EXP(-$B$16*(($B$17+$AI$4)*0.5)))+U22*$B$16/($B$16-$AI$14)*(EXP(-$AI$14*(($B$17+$AI$4)*0.5))-EXP(-$B$16*(($B$17+$AI$4)*0.5)))</f>
        <v/>
      </c>
      <c r="AA22" s="17">
        <f>R22*EXP(-$B$16*(($B$17+$AI$4)*0.6))+S22*$B$16/($B$16-$AI$12)*(EXP(-$AI$12*(($B$17+$AI$4)*0.6))-EXP(-$B$16*(($B$17+$AI$4)*0.6)))+T22*$B$16/($B$16-$AI$13)*(EXP(-$AI$13*(($B$17+$AI$4)*0.6))-EXP(-$B$16*(($B$17+$AI$4)*0.6)))+U22*$B$16/($B$16-$AI$14)*(EXP(-$AI$14*(($B$17+$AI$4)*0.6))-EXP(-$B$16*(($B$17+$AI$4)*0.6)))</f>
        <v/>
      </c>
      <c r="AB22" s="17">
        <f>R22*EXP(-$B$16*(($B$17+$AI$4)*0.7))+S22*$B$16/($B$16-$AI$12)*(EXP(-$AI$12*(($B$17+$AI$4)*0.7))-EXP(-$B$16*(($B$17+$AI$4)*0.7)))+T22*$B$16/($B$16-$AI$13)*(EXP(-$AI$13*(($B$17+$AI$4)*0.7))-EXP(-$B$16*(($B$17+$AI$4)*0.7)))+U22*$B$16/($B$16-$AI$14)*(EXP(-$AI$14*(($B$17+$AI$4)*0.7))-EXP(-$B$16*(($B$17+$AI$4)*0.7)))</f>
        <v/>
      </c>
      <c r="AC22" s="17">
        <f>R22*EXP(-$B$16*(($B$17+$AI$4)*0.8))+S22*$B$16/($B$16-$AI$12)*(EXP(-$AI$12*(($B$17+$AI$4)*0.8))-EXP(-$B$16*(($B$17+$AI$4)*0.8)))+T22*$B$16/($B$16-$AI$13)*(EXP(-$AI$13*(($B$17+$AI$4)*0.8))-EXP(-$B$16*(($B$17+$AI$4)*0.8)))+U22*$B$16/($B$16-$AI$14)*(EXP(-$AI$14*(($B$17+$AI$4)*0.8))-EXP(-$B$16*(($B$17+$AI$4)*0.8)))</f>
        <v/>
      </c>
      <c r="AD22" s="17">
        <f>R22*EXP(-$B$16*(($B$17+$AI$4)*0.9))+S22*$B$16/($B$16-$AI$12)*(EXP(-$AI$12*(($B$17+$AI$4)*0.9))-EXP(-$B$16*(($B$17+$AI$4)*0.9)))+T22*$B$16/($B$16-$AI$13)*(EXP(-$AI$13*(($B$17+$AI$4)*0.9))-EXP(-$B$16*(($B$17+$AI$4)*0.9)))+U22*$B$16/($B$16-$AI$14)*(EXP(-$AI$14*(($B$17+$AI$4)*0.9))-EXP(-$B$16*(($B$17+$AI$4)*0.9)))</f>
        <v/>
      </c>
      <c r="AE22" s="17">
        <f>R22*EXP(-$B$16*(($B$17+$AI$4)*1.0))+S22*$B$16/($B$16-$AI$12)*(EXP(-$AI$12*(($B$17+$AI$4)*1.0))-EXP(-$B$16*(($B$17+$AI$4)*1.0)))+T22*$B$16/($B$16-$AI$13)*(EXP(-$AI$13*(($B$17+$AI$4)*1.0))-EXP(-$B$16*(($B$17+$AI$4)*1.0)))+U22*$B$16/($B$16-$AI$14)*(EXP(-$AI$14*(($B$17+$AI$4)*1.0))-EXP(-$B$16*(($B$17+$AI$4)*1.0)))</f>
        <v/>
      </c>
      <c r="AF22" s="17">
        <f>MIN((G22-V22)/$AI$48,(G22-W22)/$AI$49,(G22-X22)/$AI$50,(G22-Y22)/$AI$51,(G22-Z22)/$AI$52,(G22-AA22)/$AI$53,(G22-AB22)/$AI$54,(G22-AC22)/$AI$55,(G22-AD22)/$AI$56,(G22-AE22)/$AI$57)</f>
        <v/>
      </c>
      <c r="AH22" s="9" t="inlineStr">
        <is>
          <t>M12 (one-step transition)</t>
        </is>
      </c>
      <c r="AI22" s="10">
        <f>($B$35*($B$37-$AI$12))*$AI$18/$AI$15+($B$35*($B$37-$AI$13))*$AI$19/$AI$16+($B$35*($B$37-$AI$14))*$AI$20/$AI$17</f>
        <v/>
      </c>
      <c r="AK22" s="9">
        <f>IF(AN21&gt;0,AM21,AK21)</f>
        <v/>
      </c>
      <c r="AL22" s="9">
        <f>IF(AN21&gt;0,AL21,AM21)</f>
        <v/>
      </c>
      <c r="AM22" s="16">
        <f>SQRT(AK22*AL22)</f>
        <v/>
      </c>
      <c r="AN22" s="18">
        <f>$AI$33/(AM22-$AI$12)*(AM22*EXP(-AM22*$B$15)-$AI$12*EXP(-$AI$12*$B$15))+$AI$36/(AM22-$AI$13)*(AM22*EXP(-AM22*$B$15)-$AI$13*EXP(-$AI$13*$B$15))+$AI$39/(AM22-$AI$14)*(AM22*EXP(-AM22*$B$15)-$AI$14*EXP(-$AI$14*$B$15))</f>
        <v/>
      </c>
      <c r="AO22" s="9">
        <f>IF(AR21&gt;0,AQ21,AO21)</f>
        <v/>
      </c>
      <c r="AP22" s="9">
        <f>IF(AR21&gt;0,AP21,AQ21)</f>
        <v/>
      </c>
      <c r="AQ22" s="16">
        <f>(AO22+AP22)/2</f>
        <v/>
      </c>
      <c r="AR22" s="18">
        <f>$AI$33/($B$16-$AI$12)*($B$16*EXP(-$B$16*AQ22)-$AI$12*EXP(-$AI$12*AQ22))+$AI$36/($B$16-$AI$13)*($B$16*EXP(-$B$16*AQ22)-$AI$13*EXP(-$AI$13*AQ22))+$AI$39/($B$16-$AI$14)*($B$16*EXP(-$B$16*AQ22)-$AI$14*EXP(-$AI$14*AQ22))</f>
        <v/>
      </c>
    </row>
    <row r="23">
      <c r="A23" s="24" t="n"/>
      <c r="B23" s="24" t="n"/>
      <c r="C23" s="25">
        <f>IF(ISNUMBER($A$23),IF($AI$62=1E9,"ignored",IF($A$23&lt;=$A$22,"order!","")),"")</f>
        <v/>
      </c>
      <c r="E23" s="12">
        <f>E22+$B$11</f>
        <v/>
      </c>
      <c r="F23" s="13">
        <f>E23/60</f>
        <v/>
      </c>
      <c r="G23" s="13">
        <f>IF(F23&gt;=$AI$66,$B$27,IF(F23&gt;=$AI$65,$B$26,IF(F23&gt;=$AI$64,$B$25,IF(F23&gt;=$AI$63,$B$24,IF(F23&gt;=$AI$62,$B$23,IF(F23&gt;=$AI$61,$B$22,$B$21))))))</f>
        <v/>
      </c>
      <c r="H23" s="14">
        <f>MAX(0,MIN($AI$59,IF($B$9="Plasma",(G23-(S23*$AI$18+T23*$AI$19+U23*$AI$20))/$AI$46,AF23)))</f>
        <v/>
      </c>
      <c r="I23" s="15">
        <f>H23/10*3600/$B$11</f>
        <v/>
      </c>
      <c r="J23" s="15">
        <f>J22+H23</f>
        <v/>
      </c>
      <c r="K23" s="14">
        <f>$AI$21*K22+$AI$22*L22+$AI$23*M22+$AI$30*H22</f>
        <v/>
      </c>
      <c r="L23" s="14">
        <f>$AI$24*K22+$AI$25*L22+$AI$26*M22+$AI$31*H22</f>
        <v/>
      </c>
      <c r="M23" s="14">
        <f>$AI$27*K22+$AI$28*L22+$AI$29*M22+$AI$32*H22</f>
        <v/>
      </c>
      <c r="N23" s="16">
        <f>R23*$B$38</f>
        <v/>
      </c>
      <c r="O23" s="14">
        <f>K23/$B$30</f>
        <v/>
      </c>
      <c r="P23" s="14">
        <f>L23/$B$31</f>
        <v/>
      </c>
      <c r="Q23" s="14">
        <f>M23/$B$32</f>
        <v/>
      </c>
      <c r="R23" s="14">
        <f>R22*$AI$42+S22*$AI$43+T22*$AI$44+U22*$AI$45+$AI$47*H22</f>
        <v/>
      </c>
      <c r="S23" s="17">
        <f>$AI$33*K23+$AI$34*L23+$AI$35*M23</f>
        <v/>
      </c>
      <c r="T23" s="17">
        <f>$AI$36*K23+$AI$37*L23+$AI$38*M23</f>
        <v/>
      </c>
      <c r="U23" s="17">
        <f>$AI$39*K23+$AI$40*L23+$AI$41*M23</f>
        <v/>
      </c>
      <c r="V23" s="17">
        <f>R23*EXP(-$B$16*(($B$17+$AI$4)*0.1))+S23*$B$16/($B$16-$AI$12)*(EXP(-$AI$12*(($B$17+$AI$4)*0.1))-EXP(-$B$16*(($B$17+$AI$4)*0.1)))+T23*$B$16/($B$16-$AI$13)*(EXP(-$AI$13*(($B$17+$AI$4)*0.1))-EXP(-$B$16*(($B$17+$AI$4)*0.1)))+U23*$B$16/($B$16-$AI$14)*(EXP(-$AI$14*(($B$17+$AI$4)*0.1))-EXP(-$B$16*(($B$17+$AI$4)*0.1)))</f>
        <v/>
      </c>
      <c r="W23" s="17">
        <f>R23*EXP(-$B$16*(($B$17+$AI$4)*0.2))+S23*$B$16/($B$16-$AI$12)*(EXP(-$AI$12*(($B$17+$AI$4)*0.2))-EXP(-$B$16*(($B$17+$AI$4)*0.2)))+T23*$B$16/($B$16-$AI$13)*(EXP(-$AI$13*(($B$17+$AI$4)*0.2))-EXP(-$B$16*(($B$17+$AI$4)*0.2)))+U23*$B$16/($B$16-$AI$14)*(EXP(-$AI$14*(($B$17+$AI$4)*0.2))-EXP(-$B$16*(($B$17+$AI$4)*0.2)))</f>
        <v/>
      </c>
      <c r="X23" s="17">
        <f>R23*EXP(-$B$16*(($B$17+$AI$4)*0.3))+S23*$B$16/($B$16-$AI$12)*(EXP(-$AI$12*(($B$17+$AI$4)*0.3))-EXP(-$B$16*(($B$17+$AI$4)*0.3)))+T23*$B$16/($B$16-$AI$13)*(EXP(-$AI$13*(($B$17+$AI$4)*0.3))-EXP(-$B$16*(($B$17+$AI$4)*0.3)))+U23*$B$16/($B$16-$AI$14)*(EXP(-$AI$14*(($B$17+$AI$4)*0.3))-EXP(-$B$16*(($B$17+$AI$4)*0.3)))</f>
        <v/>
      </c>
      <c r="Y23" s="17">
        <f>R23*EXP(-$B$16*(($B$17+$AI$4)*0.4))+S23*$B$16/($B$16-$AI$12)*(EXP(-$AI$12*(($B$17+$AI$4)*0.4))-EXP(-$B$16*(($B$17+$AI$4)*0.4)))+T23*$B$16/($B$16-$AI$13)*(EXP(-$AI$13*(($B$17+$AI$4)*0.4))-EXP(-$B$16*(($B$17+$AI$4)*0.4)))+U23*$B$16/($B$16-$AI$14)*(EXP(-$AI$14*(($B$17+$AI$4)*0.4))-EXP(-$B$16*(($B$17+$AI$4)*0.4)))</f>
        <v/>
      </c>
      <c r="Z23" s="17">
        <f>R23*EXP(-$B$16*(($B$17+$AI$4)*0.5))+S23*$B$16/($B$16-$AI$12)*(EXP(-$AI$12*(($B$17+$AI$4)*0.5))-EXP(-$B$16*(($B$17+$AI$4)*0.5)))+T23*$B$16/($B$16-$AI$13)*(EXP(-$AI$13*(($B$17+$AI$4)*0.5))-EXP(-$B$16*(($B$17+$AI$4)*0.5)))+U23*$B$16/($B$16-$AI$14)*(EXP(-$AI$14*(($B$17+$AI$4)*0.5))-EXP(-$B$16*(($B$17+$AI$4)*0.5)))</f>
        <v/>
      </c>
      <c r="AA23" s="17">
        <f>R23*EXP(-$B$16*(($B$17+$AI$4)*0.6))+S23*$B$16/($B$16-$AI$12)*(EXP(-$AI$12*(($B$17+$AI$4)*0.6))-EXP(-$B$16*(($B$17+$AI$4)*0.6)))+T23*$B$16/($B$16-$AI$13)*(EXP(-$AI$13*(($B$17+$AI$4)*0.6))-EXP(-$B$16*(($B$17+$AI$4)*0.6)))+U23*$B$16/($B$16-$AI$14)*(EXP(-$AI$14*(($B$17+$AI$4)*0.6))-EXP(-$B$16*(($B$17+$AI$4)*0.6)))</f>
        <v/>
      </c>
      <c r="AB23" s="17">
        <f>R23*EXP(-$B$16*(($B$17+$AI$4)*0.7))+S23*$B$16/($B$16-$AI$12)*(EXP(-$AI$12*(($B$17+$AI$4)*0.7))-EXP(-$B$16*(($B$17+$AI$4)*0.7)))+T23*$B$16/($B$16-$AI$13)*(EXP(-$AI$13*(($B$17+$AI$4)*0.7))-EXP(-$B$16*(($B$17+$AI$4)*0.7)))+U23*$B$16/($B$16-$AI$14)*(EXP(-$AI$14*(($B$17+$AI$4)*0.7))-EXP(-$B$16*(($B$17+$AI$4)*0.7)))</f>
        <v/>
      </c>
      <c r="AC23" s="17">
        <f>R23*EXP(-$B$16*(($B$17+$AI$4)*0.8))+S23*$B$16/($B$16-$AI$12)*(EXP(-$AI$12*(($B$17+$AI$4)*0.8))-EXP(-$B$16*(($B$17+$AI$4)*0.8)))+T23*$B$16/($B$16-$AI$13)*(EXP(-$AI$13*(($B$17+$AI$4)*0.8))-EXP(-$B$16*(($B$17+$AI$4)*0.8)))+U23*$B$16/($B$16-$AI$14)*(EXP(-$AI$14*(($B$17+$AI$4)*0.8))-EXP(-$B$16*(($B$17+$AI$4)*0.8)))</f>
        <v/>
      </c>
      <c r="AD23" s="17">
        <f>R23*EXP(-$B$16*(($B$17+$AI$4)*0.9))+S23*$B$16/($B$16-$AI$12)*(EXP(-$AI$12*(($B$17+$AI$4)*0.9))-EXP(-$B$16*(($B$17+$AI$4)*0.9)))+T23*$B$16/($B$16-$AI$13)*(EXP(-$AI$13*(($B$17+$AI$4)*0.9))-EXP(-$B$16*(($B$17+$AI$4)*0.9)))+U23*$B$16/($B$16-$AI$14)*(EXP(-$AI$14*(($B$17+$AI$4)*0.9))-EXP(-$B$16*(($B$17+$AI$4)*0.9)))</f>
        <v/>
      </c>
      <c r="AE23" s="17">
        <f>R23*EXP(-$B$16*(($B$17+$AI$4)*1.0))+S23*$B$16/($B$16-$AI$12)*(EXP(-$AI$12*(($B$17+$AI$4)*1.0))-EXP(-$B$16*(($B$17+$AI$4)*1.0)))+T23*$B$16/($B$16-$AI$13)*(EXP(-$AI$13*(($B$17+$AI$4)*1.0))-EXP(-$B$16*(($B$17+$AI$4)*1.0)))+U23*$B$16/($B$16-$AI$14)*(EXP(-$AI$14*(($B$17+$AI$4)*1.0))-EXP(-$B$16*(($B$17+$AI$4)*1.0)))</f>
        <v/>
      </c>
      <c r="AF23" s="17">
        <f>MIN((G23-V23)/$AI$48,(G23-W23)/$AI$49,(G23-X23)/$AI$50,(G23-Y23)/$AI$51,(G23-Z23)/$AI$52,(G23-AA23)/$AI$53,(G23-AB23)/$AI$54,(G23-AC23)/$AI$55,(G23-AD23)/$AI$56,(G23-AE23)/$AI$57)</f>
        <v/>
      </c>
      <c r="AH23" s="9" t="inlineStr">
        <is>
          <t>M13 (one-step transition)</t>
        </is>
      </c>
      <c r="AI23" s="10">
        <f>($B$37*($B$35-$AI$12))*$AI$18/$AI$15+($B$37*($B$35-$AI$13))*$AI$19/$AI$16+($B$37*($B$35-$AI$14))*$AI$20/$AI$17</f>
        <v/>
      </c>
      <c r="AK23" s="9">
        <f>IF(AN22&gt;0,AM22,AK22)</f>
        <v/>
      </c>
      <c r="AL23" s="9">
        <f>IF(AN22&gt;0,AL22,AM22)</f>
        <v/>
      </c>
      <c r="AM23" s="16">
        <f>SQRT(AK23*AL23)</f>
        <v/>
      </c>
      <c r="AN23" s="18">
        <f>$AI$33/(AM23-$AI$12)*(AM23*EXP(-AM23*$B$15)-$AI$12*EXP(-$AI$12*$B$15))+$AI$36/(AM23-$AI$13)*(AM23*EXP(-AM23*$B$15)-$AI$13*EXP(-$AI$13*$B$15))+$AI$39/(AM23-$AI$14)*(AM23*EXP(-AM23*$B$15)-$AI$14*EXP(-$AI$14*$B$15))</f>
        <v/>
      </c>
      <c r="AO23" s="9">
        <f>IF(AR22&gt;0,AQ22,AO22)</f>
        <v/>
      </c>
      <c r="AP23" s="9">
        <f>IF(AR22&gt;0,AP22,AQ22)</f>
        <v/>
      </c>
      <c r="AQ23" s="16">
        <f>(AO23+AP23)/2</f>
        <v/>
      </c>
      <c r="AR23" s="18">
        <f>$AI$33/($B$16-$AI$12)*($B$16*EXP(-$B$16*AQ23)-$AI$12*EXP(-$AI$12*AQ23))+$AI$36/($B$16-$AI$13)*($B$16*EXP(-$B$16*AQ23)-$AI$13*EXP(-$AI$13*AQ23))+$AI$39/($B$16-$AI$14)*($B$16*EXP(-$B$16*AQ23)-$AI$14*EXP(-$AI$14*AQ23))</f>
        <v/>
      </c>
    </row>
    <row r="24">
      <c r="A24" s="24" t="n"/>
      <c r="B24" s="24" t="n"/>
      <c r="C24" s="25">
        <f>IF(ISNUMBER($A$24),IF($AI$63=1E9,"ignored",IF($A$24&lt;=$A$23,"order!","")),"")</f>
        <v/>
      </c>
      <c r="E24" s="12">
        <f>E23+$B$11</f>
        <v/>
      </c>
      <c r="F24" s="13">
        <f>E24/60</f>
        <v/>
      </c>
      <c r="G24" s="13">
        <f>IF(F24&gt;=$AI$66,$B$27,IF(F24&gt;=$AI$65,$B$26,IF(F24&gt;=$AI$64,$B$25,IF(F24&gt;=$AI$63,$B$24,IF(F24&gt;=$AI$62,$B$23,IF(F24&gt;=$AI$61,$B$22,$B$21))))))</f>
        <v/>
      </c>
      <c r="H24" s="14">
        <f>MAX(0,MIN($AI$59,IF($B$9="Plasma",(G24-(S24*$AI$18+T24*$AI$19+U24*$AI$20))/$AI$46,AF24)))</f>
        <v/>
      </c>
      <c r="I24" s="15">
        <f>H24/10*3600/$B$11</f>
        <v/>
      </c>
      <c r="J24" s="15">
        <f>J23+H24</f>
        <v/>
      </c>
      <c r="K24" s="14">
        <f>$AI$21*K23+$AI$22*L23+$AI$23*M23+$AI$30*H23</f>
        <v/>
      </c>
      <c r="L24" s="14">
        <f>$AI$24*K23+$AI$25*L23+$AI$26*M23+$AI$31*H23</f>
        <v/>
      </c>
      <c r="M24" s="14">
        <f>$AI$27*K23+$AI$28*L23+$AI$29*M23+$AI$32*H23</f>
        <v/>
      </c>
      <c r="N24" s="16">
        <f>R24*$B$38</f>
        <v/>
      </c>
      <c r="O24" s="14">
        <f>K24/$B$30</f>
        <v/>
      </c>
      <c r="P24" s="14">
        <f>L24/$B$31</f>
        <v/>
      </c>
      <c r="Q24" s="14">
        <f>M24/$B$32</f>
        <v/>
      </c>
      <c r="R24" s="14">
        <f>R23*$AI$42+S23*$AI$43+T23*$AI$44+U23*$AI$45+$AI$47*H23</f>
        <v/>
      </c>
      <c r="S24" s="17">
        <f>$AI$33*K24+$AI$34*L24+$AI$35*M24</f>
        <v/>
      </c>
      <c r="T24" s="17">
        <f>$AI$36*K24+$AI$37*L24+$AI$38*M24</f>
        <v/>
      </c>
      <c r="U24" s="17">
        <f>$AI$39*K24+$AI$40*L24+$AI$41*M24</f>
        <v/>
      </c>
      <c r="V24" s="17">
        <f>R24*EXP(-$B$16*(($B$17+$AI$4)*0.1))+S24*$B$16/($B$16-$AI$12)*(EXP(-$AI$12*(($B$17+$AI$4)*0.1))-EXP(-$B$16*(($B$17+$AI$4)*0.1)))+T24*$B$16/($B$16-$AI$13)*(EXP(-$AI$13*(($B$17+$AI$4)*0.1))-EXP(-$B$16*(($B$17+$AI$4)*0.1)))+U24*$B$16/($B$16-$AI$14)*(EXP(-$AI$14*(($B$17+$AI$4)*0.1))-EXP(-$B$16*(($B$17+$AI$4)*0.1)))</f>
        <v/>
      </c>
      <c r="W24" s="17">
        <f>R24*EXP(-$B$16*(($B$17+$AI$4)*0.2))+S24*$B$16/($B$16-$AI$12)*(EXP(-$AI$12*(($B$17+$AI$4)*0.2))-EXP(-$B$16*(($B$17+$AI$4)*0.2)))+T24*$B$16/($B$16-$AI$13)*(EXP(-$AI$13*(($B$17+$AI$4)*0.2))-EXP(-$B$16*(($B$17+$AI$4)*0.2)))+U24*$B$16/($B$16-$AI$14)*(EXP(-$AI$14*(($B$17+$AI$4)*0.2))-EXP(-$B$16*(($B$17+$AI$4)*0.2)))</f>
        <v/>
      </c>
      <c r="X24" s="17">
        <f>R24*EXP(-$B$16*(($B$17+$AI$4)*0.3))+S24*$B$16/($B$16-$AI$12)*(EXP(-$AI$12*(($B$17+$AI$4)*0.3))-EXP(-$B$16*(($B$17+$AI$4)*0.3)))+T24*$B$16/($B$16-$AI$13)*(EXP(-$AI$13*(($B$17+$AI$4)*0.3))-EXP(-$B$16*(($B$17+$AI$4)*0.3)))+U24*$B$16/($B$16-$AI$14)*(EXP(-$AI$14*(($B$17+$AI$4)*0.3))-EXP(-$B$16*(($B$17+$AI$4)*0.3)))</f>
        <v/>
      </c>
      <c r="Y24" s="17">
        <f>R24*EXP(-$B$16*(($B$17+$AI$4)*0.4))+S24*$B$16/($B$16-$AI$12)*(EXP(-$AI$12*(($B$17+$AI$4)*0.4))-EXP(-$B$16*(($B$17+$AI$4)*0.4)))+T24*$B$16/($B$16-$AI$13)*(EXP(-$AI$13*(($B$17+$AI$4)*0.4))-EXP(-$B$16*(($B$17+$AI$4)*0.4)))+U24*$B$16/($B$16-$AI$14)*(EXP(-$AI$14*(($B$17+$AI$4)*0.4))-EXP(-$B$16*(($B$17+$AI$4)*0.4)))</f>
        <v/>
      </c>
      <c r="Z24" s="17">
        <f>R24*EXP(-$B$16*(($B$17+$AI$4)*0.5))+S24*$B$16/($B$16-$AI$12)*(EXP(-$AI$12*(($B$17+$AI$4)*0.5))-EXP(-$B$16*(($B$17+$AI$4)*0.5)))+T24*$B$16/($B$16-$AI$13)*(EXP(-$AI$13*(($B$17+$AI$4)*0.5))-EXP(-$B$16*(($B$17+$AI$4)*0.5)))+U24*$B$16/($B$16-$AI$14)*(EXP(-$AI$14*(($B$17+$AI$4)*0.5))-EXP(-$B$16*(($B$17+$AI$4)*0.5)))</f>
        <v/>
      </c>
      <c r="AA24" s="17">
        <f>R24*EXP(-$B$16*(($B$17+$AI$4)*0.6))+S24*$B$16/($B$16-$AI$12)*(EXP(-$AI$12*(($B$17+$AI$4)*0.6))-EXP(-$B$16*(($B$17+$AI$4)*0.6)))+T24*$B$16/($B$16-$AI$13)*(EXP(-$AI$13*(($B$17+$AI$4)*0.6))-EXP(-$B$16*(($B$17+$AI$4)*0.6)))+U24*$B$16/($B$16-$AI$14)*(EXP(-$AI$14*(($B$17+$AI$4)*0.6))-EXP(-$B$16*(($B$17+$AI$4)*0.6)))</f>
        <v/>
      </c>
      <c r="AB24" s="17">
        <f>R24*EXP(-$B$16*(($B$17+$AI$4)*0.7))+S24*$B$16/($B$16-$AI$12)*(EXP(-$AI$12*(($B$17+$AI$4)*0.7))-EXP(-$B$16*(($B$17+$AI$4)*0.7)))+T24*$B$16/($B$16-$AI$13)*(EXP(-$AI$13*(($B$17+$AI$4)*0.7))-EXP(-$B$16*(($B$17+$AI$4)*0.7)))+U24*$B$16/($B$16-$AI$14)*(EXP(-$AI$14*(($B$17+$AI$4)*0.7))-EXP(-$B$16*(($B$17+$AI$4)*0.7)))</f>
        <v/>
      </c>
      <c r="AC24" s="17">
        <f>R24*EXP(-$B$16*(($B$17+$AI$4)*0.8))+S24*$B$16/($B$16-$AI$12)*(EXP(-$AI$12*(($B$17+$AI$4)*0.8))-EXP(-$B$16*(($B$17+$AI$4)*0.8)))+T24*$B$16/($B$16-$AI$13)*(EXP(-$AI$13*(($B$17+$AI$4)*0.8))-EXP(-$B$16*(($B$17+$AI$4)*0.8)))+U24*$B$16/($B$16-$AI$14)*(EXP(-$AI$14*(($B$17+$AI$4)*0.8))-EXP(-$B$16*(($B$17+$AI$4)*0.8)))</f>
        <v/>
      </c>
      <c r="AD24" s="17">
        <f>R24*EXP(-$B$16*(($B$17+$AI$4)*0.9))+S24*$B$16/($B$16-$AI$12)*(EXP(-$AI$12*(($B$17+$AI$4)*0.9))-EXP(-$B$16*(($B$17+$AI$4)*0.9)))+T24*$B$16/($B$16-$AI$13)*(EXP(-$AI$13*(($B$17+$AI$4)*0.9))-EXP(-$B$16*(($B$17+$AI$4)*0.9)))+U24*$B$16/($B$16-$AI$14)*(EXP(-$AI$14*(($B$17+$AI$4)*0.9))-EXP(-$B$16*(($B$17+$AI$4)*0.9)))</f>
        <v/>
      </c>
      <c r="AE24" s="17">
        <f>R24*EXP(-$B$16*(($B$17+$AI$4)*1.0))+S24*$B$16/($B$16-$AI$12)*(EXP(-$AI$12*(($B$17+$AI$4)*1.0))-EXP(-$B$16*(($B$17+$AI$4)*1.0)))+T24*$B$16/($B$16-$AI$13)*(EXP(-$AI$13*(($B$17+$AI$4)*1.0))-EXP(-$B$16*(($B$17+$AI$4)*1.0)))+U24*$B$16/($B$16-$AI$14)*(EXP(-$AI$14*(($B$17+$AI$4)*1.0))-EXP(-$B$16*(($B$17+$AI$4)*1.0)))</f>
        <v/>
      </c>
      <c r="AF24" s="17">
        <f>MIN((G24-V24)/$AI$48,(G24-W24)/$AI$49,(G24-X24)/$AI$50,(G24-Y24)/$AI$51,(G24-Z24)/$AI$52,(G24-AA24)/$AI$53,(G24-AB24)/$AI$54,(G24-AC24)/$AI$55,(G24-AD24)/$AI$56,(G24-AE24)/$AI$57)</f>
        <v/>
      </c>
      <c r="AH24" s="9" t="inlineStr">
        <is>
          <t>M21 (one-step transition)</t>
        </is>
      </c>
      <c r="AI24" s="10">
        <f>($B$34*($B$37-$AI$12))*$AI$18/$AI$15+($B$34*($B$37-$AI$13))*$AI$19/$AI$16+($B$34*($B$37-$AI$14))*$AI$20/$AI$17</f>
        <v/>
      </c>
      <c r="AK24" s="9">
        <f>IF(AN23&gt;0,AM23,AK23)</f>
        <v/>
      </c>
      <c r="AL24" s="9">
        <f>IF(AN23&gt;0,AL23,AM23)</f>
        <v/>
      </c>
      <c r="AM24" s="16">
        <f>SQRT(AK24*AL24)</f>
        <v/>
      </c>
      <c r="AN24" s="18">
        <f>$AI$33/(AM24-$AI$12)*(AM24*EXP(-AM24*$B$15)-$AI$12*EXP(-$AI$12*$B$15))+$AI$36/(AM24-$AI$13)*(AM24*EXP(-AM24*$B$15)-$AI$13*EXP(-$AI$13*$B$15))+$AI$39/(AM24-$AI$14)*(AM24*EXP(-AM24*$B$15)-$AI$14*EXP(-$AI$14*$B$15))</f>
        <v/>
      </c>
      <c r="AO24" s="9">
        <f>IF(AR23&gt;0,AQ23,AO23)</f>
        <v/>
      </c>
      <c r="AP24" s="9">
        <f>IF(AR23&gt;0,AP23,AQ23)</f>
        <v/>
      </c>
      <c r="AQ24" s="16">
        <f>(AO24+AP24)/2</f>
        <v/>
      </c>
      <c r="AR24" s="18">
        <f>$AI$33/($B$16-$AI$12)*($B$16*EXP(-$B$16*AQ24)-$AI$12*EXP(-$AI$12*AQ24))+$AI$36/($B$16-$AI$13)*($B$16*EXP(-$B$16*AQ24)-$AI$13*EXP(-$AI$13*AQ24))+$AI$39/($B$16-$AI$14)*($B$16*EXP(-$B$16*AQ24)-$AI$14*EXP(-$AI$14*AQ24))</f>
        <v/>
      </c>
    </row>
    <row r="25">
      <c r="A25" s="24" t="n"/>
      <c r="B25" s="24" t="n"/>
      <c r="C25" s="25">
        <f>IF(ISNUMBER($A$25),IF($AI$64=1E9,"ignored",IF($A$25&lt;=$A$24,"order!","")),"")</f>
        <v/>
      </c>
      <c r="E25" s="12">
        <f>E24+$B$11</f>
        <v/>
      </c>
      <c r="F25" s="13">
        <f>E25/60</f>
        <v/>
      </c>
      <c r="G25" s="13">
        <f>IF(F25&gt;=$AI$66,$B$27,IF(F25&gt;=$AI$65,$B$26,IF(F25&gt;=$AI$64,$B$25,IF(F25&gt;=$AI$63,$B$24,IF(F25&gt;=$AI$62,$B$23,IF(F25&gt;=$AI$61,$B$22,$B$21))))))</f>
        <v/>
      </c>
      <c r="H25" s="14">
        <f>MAX(0,MIN($AI$59,IF($B$9="Plasma",(G25-(S25*$AI$18+T25*$AI$19+U25*$AI$20))/$AI$46,AF25)))</f>
        <v/>
      </c>
      <c r="I25" s="15">
        <f>H25/10*3600/$B$11</f>
        <v/>
      </c>
      <c r="J25" s="15">
        <f>J24+H25</f>
        <v/>
      </c>
      <c r="K25" s="14">
        <f>$AI$21*K24+$AI$22*L24+$AI$23*M24+$AI$30*H24</f>
        <v/>
      </c>
      <c r="L25" s="14">
        <f>$AI$24*K24+$AI$25*L24+$AI$26*M24+$AI$31*H24</f>
        <v/>
      </c>
      <c r="M25" s="14">
        <f>$AI$27*K24+$AI$28*L24+$AI$29*M24+$AI$32*H24</f>
        <v/>
      </c>
      <c r="N25" s="16">
        <f>R25*$B$38</f>
        <v/>
      </c>
      <c r="O25" s="14">
        <f>K25/$B$30</f>
        <v/>
      </c>
      <c r="P25" s="14">
        <f>L25/$B$31</f>
        <v/>
      </c>
      <c r="Q25" s="14">
        <f>M25/$B$32</f>
        <v/>
      </c>
      <c r="R25" s="14">
        <f>R24*$AI$42+S24*$AI$43+T24*$AI$44+U24*$AI$45+$AI$47*H24</f>
        <v/>
      </c>
      <c r="S25" s="17">
        <f>$AI$33*K25+$AI$34*L25+$AI$35*M25</f>
        <v/>
      </c>
      <c r="T25" s="17">
        <f>$AI$36*K25+$AI$37*L25+$AI$38*M25</f>
        <v/>
      </c>
      <c r="U25" s="17">
        <f>$AI$39*K25+$AI$40*L25+$AI$41*M25</f>
        <v/>
      </c>
      <c r="V25" s="17">
        <f>R25*EXP(-$B$16*(($B$17+$AI$4)*0.1))+S25*$B$16/($B$16-$AI$12)*(EXP(-$AI$12*(($B$17+$AI$4)*0.1))-EXP(-$B$16*(($B$17+$AI$4)*0.1)))+T25*$B$16/($B$16-$AI$13)*(EXP(-$AI$13*(($B$17+$AI$4)*0.1))-EXP(-$B$16*(($B$17+$AI$4)*0.1)))+U25*$B$16/($B$16-$AI$14)*(EXP(-$AI$14*(($B$17+$AI$4)*0.1))-EXP(-$B$16*(($B$17+$AI$4)*0.1)))</f>
        <v/>
      </c>
      <c r="W25" s="17">
        <f>R25*EXP(-$B$16*(($B$17+$AI$4)*0.2))+S25*$B$16/($B$16-$AI$12)*(EXP(-$AI$12*(($B$17+$AI$4)*0.2))-EXP(-$B$16*(($B$17+$AI$4)*0.2)))+T25*$B$16/($B$16-$AI$13)*(EXP(-$AI$13*(($B$17+$AI$4)*0.2))-EXP(-$B$16*(($B$17+$AI$4)*0.2)))+U25*$B$16/($B$16-$AI$14)*(EXP(-$AI$14*(($B$17+$AI$4)*0.2))-EXP(-$B$16*(($B$17+$AI$4)*0.2)))</f>
        <v/>
      </c>
      <c r="X25" s="17">
        <f>R25*EXP(-$B$16*(($B$17+$AI$4)*0.3))+S25*$B$16/($B$16-$AI$12)*(EXP(-$AI$12*(($B$17+$AI$4)*0.3))-EXP(-$B$16*(($B$17+$AI$4)*0.3)))+T25*$B$16/($B$16-$AI$13)*(EXP(-$AI$13*(($B$17+$AI$4)*0.3))-EXP(-$B$16*(($B$17+$AI$4)*0.3)))+U25*$B$16/($B$16-$AI$14)*(EXP(-$AI$14*(($B$17+$AI$4)*0.3))-EXP(-$B$16*(($B$17+$AI$4)*0.3)))</f>
        <v/>
      </c>
      <c r="Y25" s="17">
        <f>R25*EXP(-$B$16*(($B$17+$AI$4)*0.4))+S25*$B$16/($B$16-$AI$12)*(EXP(-$AI$12*(($B$17+$AI$4)*0.4))-EXP(-$B$16*(($B$17+$AI$4)*0.4)))+T25*$B$16/($B$16-$AI$13)*(EXP(-$AI$13*(($B$17+$AI$4)*0.4))-EXP(-$B$16*(($B$17+$AI$4)*0.4)))+U25*$B$16/($B$16-$AI$14)*(EXP(-$AI$14*(($B$17+$AI$4)*0.4))-EXP(-$B$16*(($B$17+$AI$4)*0.4)))</f>
        <v/>
      </c>
      <c r="Z25" s="17">
        <f>R25*EXP(-$B$16*(($B$17+$AI$4)*0.5))+S25*$B$16/($B$16-$AI$12)*(EXP(-$AI$12*(($B$17+$AI$4)*0.5))-EXP(-$B$16*(($B$17+$AI$4)*0.5)))+T25*$B$16/($B$16-$AI$13)*(EXP(-$AI$13*(($B$17+$AI$4)*0.5))-EXP(-$B$16*(($B$17+$AI$4)*0.5)))+U25*$B$16/($B$16-$AI$14)*(EXP(-$AI$14*(($B$17+$AI$4)*0.5))-EXP(-$B$16*(($B$17+$AI$4)*0.5)))</f>
        <v/>
      </c>
      <c r="AA25" s="17">
        <f>R25*EXP(-$B$16*(($B$17+$AI$4)*0.6))+S25*$B$16/($B$16-$AI$12)*(EXP(-$AI$12*(($B$17+$AI$4)*0.6))-EXP(-$B$16*(($B$17+$AI$4)*0.6)))+T25*$B$16/($B$16-$AI$13)*(EXP(-$AI$13*(($B$17+$AI$4)*0.6))-EXP(-$B$16*(($B$17+$AI$4)*0.6)))+U25*$B$16/($B$16-$AI$14)*(EXP(-$AI$14*(($B$17+$AI$4)*0.6))-EXP(-$B$16*(($B$17+$AI$4)*0.6)))</f>
        <v/>
      </c>
      <c r="AB25" s="17">
        <f>R25*EXP(-$B$16*(($B$17+$AI$4)*0.7))+S25*$B$16/($B$16-$AI$12)*(EXP(-$AI$12*(($B$17+$AI$4)*0.7))-EXP(-$B$16*(($B$17+$AI$4)*0.7)))+T25*$B$16/($B$16-$AI$13)*(EXP(-$AI$13*(($B$17+$AI$4)*0.7))-EXP(-$B$16*(($B$17+$AI$4)*0.7)))+U25*$B$16/($B$16-$AI$14)*(EXP(-$AI$14*(($B$17+$AI$4)*0.7))-EXP(-$B$16*(($B$17+$AI$4)*0.7)))</f>
        <v/>
      </c>
      <c r="AC25" s="17">
        <f>R25*EXP(-$B$16*(($B$17+$AI$4)*0.8))+S25*$B$16/($B$16-$AI$12)*(EXP(-$AI$12*(($B$17+$AI$4)*0.8))-EXP(-$B$16*(($B$17+$AI$4)*0.8)))+T25*$B$16/($B$16-$AI$13)*(EXP(-$AI$13*(($B$17+$AI$4)*0.8))-EXP(-$B$16*(($B$17+$AI$4)*0.8)))+U25*$B$16/($B$16-$AI$14)*(EXP(-$AI$14*(($B$17+$AI$4)*0.8))-EXP(-$B$16*(($B$17+$AI$4)*0.8)))</f>
        <v/>
      </c>
      <c r="AD25" s="17">
        <f>R25*EXP(-$B$16*(($B$17+$AI$4)*0.9))+S25*$B$16/($B$16-$AI$12)*(EXP(-$AI$12*(($B$17+$AI$4)*0.9))-EXP(-$B$16*(($B$17+$AI$4)*0.9)))+T25*$B$16/($B$16-$AI$13)*(EXP(-$AI$13*(($B$17+$AI$4)*0.9))-EXP(-$B$16*(($B$17+$AI$4)*0.9)))+U25*$B$16/($B$16-$AI$14)*(EXP(-$AI$14*(($B$17+$AI$4)*0.9))-EXP(-$B$16*(($B$17+$AI$4)*0.9)))</f>
        <v/>
      </c>
      <c r="AE25" s="17">
        <f>R25*EXP(-$B$16*(($B$17+$AI$4)*1.0))+S25*$B$16/($B$16-$AI$12)*(EXP(-$AI$12*(($B$17+$AI$4)*1.0))-EXP(-$B$16*(($B$17+$AI$4)*1.0)))+T25*$B$16/($B$16-$AI$13)*(EXP(-$AI$13*(($B$17+$AI$4)*1.0))-EXP(-$B$16*(($B$17+$AI$4)*1.0)))+U25*$B$16/($B$16-$AI$14)*(EXP(-$AI$14*(($B$17+$AI$4)*1.0))-EXP(-$B$16*(($B$17+$AI$4)*1.0)))</f>
        <v/>
      </c>
      <c r="AF25" s="17">
        <f>MIN((G25-V25)/$AI$48,(G25-W25)/$AI$49,(G25-X25)/$AI$50,(G25-Y25)/$AI$51,(G25-Z25)/$AI$52,(G25-AA25)/$AI$53,(G25-AB25)/$AI$54,(G25-AC25)/$AI$55,(G25-AD25)/$AI$56,(G25-AE25)/$AI$57)</f>
        <v/>
      </c>
      <c r="AH25" s="9" t="inlineStr">
        <is>
          <t>M22 (one-step transition)</t>
        </is>
      </c>
      <c r="AI25" s="10">
        <f>(($AI$5-$AI$12)*($B$37-$AI$12)-$B$36*$B$37)*$AI$18/$AI$15+(($AI$5-$AI$13)*($B$37-$AI$13)-$B$36*$B$37)*$AI$19/$AI$16+(($AI$5-$AI$14)*($B$37-$AI$14)-$B$36*$B$37)*$AI$20/$AI$17</f>
        <v/>
      </c>
      <c r="AK25" s="9">
        <f>IF(AN24&gt;0,AM24,AK24)</f>
        <v/>
      </c>
      <c r="AL25" s="9">
        <f>IF(AN24&gt;0,AL24,AM24)</f>
        <v/>
      </c>
      <c r="AM25" s="16">
        <f>SQRT(AK25*AL25)</f>
        <v/>
      </c>
      <c r="AN25" s="18">
        <f>$AI$33/(AM25-$AI$12)*(AM25*EXP(-AM25*$B$15)-$AI$12*EXP(-$AI$12*$B$15))+$AI$36/(AM25-$AI$13)*(AM25*EXP(-AM25*$B$15)-$AI$13*EXP(-$AI$13*$B$15))+$AI$39/(AM25-$AI$14)*(AM25*EXP(-AM25*$B$15)-$AI$14*EXP(-$AI$14*$B$15))</f>
        <v/>
      </c>
      <c r="AO25" s="9">
        <f>IF(AR24&gt;0,AQ24,AO24)</f>
        <v/>
      </c>
      <c r="AP25" s="9">
        <f>IF(AR24&gt;0,AP24,AQ24)</f>
        <v/>
      </c>
      <c r="AQ25" s="16">
        <f>(AO25+AP25)/2</f>
        <v/>
      </c>
      <c r="AR25" s="18">
        <f>$AI$33/($B$16-$AI$12)*($B$16*EXP(-$B$16*AQ25)-$AI$12*EXP(-$AI$12*AQ25))+$AI$36/($B$16-$AI$13)*($B$16*EXP(-$B$16*AQ25)-$AI$13*EXP(-$AI$13*AQ25))+$AI$39/($B$16-$AI$14)*($B$16*EXP(-$B$16*AQ25)-$AI$14*EXP(-$AI$14*AQ25))</f>
        <v/>
      </c>
    </row>
    <row r="26">
      <c r="A26" s="24" t="n"/>
      <c r="B26" s="24" t="n"/>
      <c r="C26" s="25">
        <f>IF(ISNUMBER($A$26),IF($AI$65=1E9,"ignored",IF($A$26&lt;=$A$25,"order!","")),"")</f>
        <v/>
      </c>
      <c r="E26" s="12">
        <f>E25+$B$11</f>
        <v/>
      </c>
      <c r="F26" s="13">
        <f>E26/60</f>
        <v/>
      </c>
      <c r="G26" s="13">
        <f>IF(F26&gt;=$AI$66,$B$27,IF(F26&gt;=$AI$65,$B$26,IF(F26&gt;=$AI$64,$B$25,IF(F26&gt;=$AI$63,$B$24,IF(F26&gt;=$AI$62,$B$23,IF(F26&gt;=$AI$61,$B$22,$B$21))))))</f>
        <v/>
      </c>
      <c r="H26" s="14">
        <f>MAX(0,MIN($AI$59,IF($B$9="Plasma",(G26-(S26*$AI$18+T26*$AI$19+U26*$AI$20))/$AI$46,AF26)))</f>
        <v/>
      </c>
      <c r="I26" s="15">
        <f>H26/10*3600/$B$11</f>
        <v/>
      </c>
      <c r="J26" s="15">
        <f>J25+H26</f>
        <v/>
      </c>
      <c r="K26" s="14">
        <f>$AI$21*K25+$AI$22*L25+$AI$23*M25+$AI$30*H25</f>
        <v/>
      </c>
      <c r="L26" s="14">
        <f>$AI$24*K25+$AI$25*L25+$AI$26*M25+$AI$31*H25</f>
        <v/>
      </c>
      <c r="M26" s="14">
        <f>$AI$27*K25+$AI$28*L25+$AI$29*M25+$AI$32*H25</f>
        <v/>
      </c>
      <c r="N26" s="16">
        <f>R26*$B$38</f>
        <v/>
      </c>
      <c r="O26" s="14">
        <f>K26/$B$30</f>
        <v/>
      </c>
      <c r="P26" s="14">
        <f>L26/$B$31</f>
        <v/>
      </c>
      <c r="Q26" s="14">
        <f>M26/$B$32</f>
        <v/>
      </c>
      <c r="R26" s="14">
        <f>R25*$AI$42+S25*$AI$43+T25*$AI$44+U25*$AI$45+$AI$47*H25</f>
        <v/>
      </c>
      <c r="S26" s="17">
        <f>$AI$33*K26+$AI$34*L26+$AI$35*M26</f>
        <v/>
      </c>
      <c r="T26" s="17">
        <f>$AI$36*K26+$AI$37*L26+$AI$38*M26</f>
        <v/>
      </c>
      <c r="U26" s="17">
        <f>$AI$39*K26+$AI$40*L26+$AI$41*M26</f>
        <v/>
      </c>
      <c r="V26" s="17">
        <f>R26*EXP(-$B$16*(($B$17+$AI$4)*0.1))+S26*$B$16/($B$16-$AI$12)*(EXP(-$AI$12*(($B$17+$AI$4)*0.1))-EXP(-$B$16*(($B$17+$AI$4)*0.1)))+T26*$B$16/($B$16-$AI$13)*(EXP(-$AI$13*(($B$17+$AI$4)*0.1))-EXP(-$B$16*(($B$17+$AI$4)*0.1)))+U26*$B$16/($B$16-$AI$14)*(EXP(-$AI$14*(($B$17+$AI$4)*0.1))-EXP(-$B$16*(($B$17+$AI$4)*0.1)))</f>
        <v/>
      </c>
      <c r="W26" s="17">
        <f>R26*EXP(-$B$16*(($B$17+$AI$4)*0.2))+S26*$B$16/($B$16-$AI$12)*(EXP(-$AI$12*(($B$17+$AI$4)*0.2))-EXP(-$B$16*(($B$17+$AI$4)*0.2)))+T26*$B$16/($B$16-$AI$13)*(EXP(-$AI$13*(($B$17+$AI$4)*0.2))-EXP(-$B$16*(($B$17+$AI$4)*0.2)))+U26*$B$16/($B$16-$AI$14)*(EXP(-$AI$14*(($B$17+$AI$4)*0.2))-EXP(-$B$16*(($B$17+$AI$4)*0.2)))</f>
        <v/>
      </c>
      <c r="X26" s="17">
        <f>R26*EXP(-$B$16*(($B$17+$AI$4)*0.3))+S26*$B$16/($B$16-$AI$12)*(EXP(-$AI$12*(($B$17+$AI$4)*0.3))-EXP(-$B$16*(($B$17+$AI$4)*0.3)))+T26*$B$16/($B$16-$AI$13)*(EXP(-$AI$13*(($B$17+$AI$4)*0.3))-EXP(-$B$16*(($B$17+$AI$4)*0.3)))+U26*$B$16/($B$16-$AI$14)*(EXP(-$AI$14*(($B$17+$AI$4)*0.3))-EXP(-$B$16*(($B$17+$AI$4)*0.3)))</f>
        <v/>
      </c>
      <c r="Y26" s="17">
        <f>R26*EXP(-$B$16*(($B$17+$AI$4)*0.4))+S26*$B$16/($B$16-$AI$12)*(EXP(-$AI$12*(($B$17+$AI$4)*0.4))-EXP(-$B$16*(($B$17+$AI$4)*0.4)))+T26*$B$16/($B$16-$AI$13)*(EXP(-$AI$13*(($B$17+$AI$4)*0.4))-EXP(-$B$16*(($B$17+$AI$4)*0.4)))+U26*$B$16/($B$16-$AI$14)*(EXP(-$AI$14*(($B$17+$AI$4)*0.4))-EXP(-$B$16*(($B$17+$AI$4)*0.4)))</f>
        <v/>
      </c>
      <c r="Z26" s="17">
        <f>R26*EXP(-$B$16*(($B$17+$AI$4)*0.5))+S26*$B$16/($B$16-$AI$12)*(EXP(-$AI$12*(($B$17+$AI$4)*0.5))-EXP(-$B$16*(($B$17+$AI$4)*0.5)))+T26*$B$16/($B$16-$AI$13)*(EXP(-$AI$13*(($B$17+$AI$4)*0.5))-EXP(-$B$16*(($B$17+$AI$4)*0.5)))+U26*$B$16/($B$16-$AI$14)*(EXP(-$AI$14*(($B$17+$AI$4)*0.5))-EXP(-$B$16*(($B$17+$AI$4)*0.5)))</f>
        <v/>
      </c>
      <c r="AA26" s="17">
        <f>R26*EXP(-$B$16*(($B$17+$AI$4)*0.6))+S26*$B$16/($B$16-$AI$12)*(EXP(-$AI$12*(($B$17+$AI$4)*0.6))-EXP(-$B$16*(($B$17+$AI$4)*0.6)))+T26*$B$16/($B$16-$AI$13)*(EXP(-$AI$13*(($B$17+$AI$4)*0.6))-EXP(-$B$16*(($B$17+$AI$4)*0.6)))+U26*$B$16/($B$16-$AI$14)*(EXP(-$AI$14*(($B$17+$AI$4)*0.6))-EXP(-$B$16*(($B$17+$AI$4)*0.6)))</f>
        <v/>
      </c>
      <c r="AB26" s="17">
        <f>R26*EXP(-$B$16*(($B$17+$AI$4)*0.7))+S26*$B$16/($B$16-$AI$12)*(EXP(-$AI$12*(($B$17+$AI$4)*0.7))-EXP(-$B$16*(($B$17+$AI$4)*0.7)))+T26*$B$16/($B$16-$AI$13)*(EXP(-$AI$13*(($B$17+$AI$4)*0.7))-EXP(-$B$16*(($B$17+$AI$4)*0.7)))+U26*$B$16/($B$16-$AI$14)*(EXP(-$AI$14*(($B$17+$AI$4)*0.7))-EXP(-$B$16*(($B$17+$AI$4)*0.7)))</f>
        <v/>
      </c>
      <c r="AC26" s="17">
        <f>R26*EXP(-$B$16*(($B$17+$AI$4)*0.8))+S26*$B$16/($B$16-$AI$12)*(EXP(-$AI$12*(($B$17+$AI$4)*0.8))-EXP(-$B$16*(($B$17+$AI$4)*0.8)))+T26*$B$16/($B$16-$AI$13)*(EXP(-$AI$13*(($B$17+$AI$4)*0.8))-EXP(-$B$16*(($B$17+$AI$4)*0.8)))+U26*$B$16/($B$16-$AI$14)*(EXP(-$AI$14*(($B$17+$AI$4)*0.8))-EXP(-$B$16*(($B$17+$AI$4)*0.8)))</f>
        <v/>
      </c>
      <c r="AD26" s="17">
        <f>R26*EXP(-$B$16*(($B$17+$AI$4)*0.9))+S26*$B$16/($B$16-$AI$12)*(EXP(-$AI$12*(($B$17+$AI$4)*0.9))-EXP(-$B$16*(($B$17+$AI$4)*0.9)))+T26*$B$16/($B$16-$AI$13)*(EXP(-$AI$13*(($B$17+$AI$4)*0.9))-EXP(-$B$16*(($B$17+$AI$4)*0.9)))+U26*$B$16/($B$16-$AI$14)*(EXP(-$AI$14*(($B$17+$AI$4)*0.9))-EXP(-$B$16*(($B$17+$AI$4)*0.9)))</f>
        <v/>
      </c>
      <c r="AE26" s="17">
        <f>R26*EXP(-$B$16*(($B$17+$AI$4)*1.0))+S26*$B$16/($B$16-$AI$12)*(EXP(-$AI$12*(($B$17+$AI$4)*1.0))-EXP(-$B$16*(($B$17+$AI$4)*1.0)))+T26*$B$16/($B$16-$AI$13)*(EXP(-$AI$13*(($B$17+$AI$4)*1.0))-EXP(-$B$16*(($B$17+$AI$4)*1.0)))+U26*$B$16/($B$16-$AI$14)*(EXP(-$AI$14*(($B$17+$AI$4)*1.0))-EXP(-$B$16*(($B$17+$AI$4)*1.0)))</f>
        <v/>
      </c>
      <c r="AF26" s="17">
        <f>MIN((G26-V26)/$AI$48,(G26-W26)/$AI$49,(G26-X26)/$AI$50,(G26-Y26)/$AI$51,(G26-Z26)/$AI$52,(G26-AA26)/$AI$53,(G26-AB26)/$AI$54,(G26-AC26)/$AI$55,(G26-AD26)/$AI$56,(G26-AE26)/$AI$57)</f>
        <v/>
      </c>
      <c r="AH26" s="9" t="inlineStr">
        <is>
          <t>M23 (one-step transition)</t>
        </is>
      </c>
      <c r="AI26" s="10">
        <f>($B$34*$B$37)*$AI$18/$AI$15+($B$34*$B$37)*$AI$19/$AI$16+($B$34*$B$37)*$AI$20/$AI$17</f>
        <v/>
      </c>
      <c r="AK26" s="9">
        <f>IF(AN25&gt;0,AM25,AK25)</f>
        <v/>
      </c>
      <c r="AL26" s="9">
        <f>IF(AN25&gt;0,AL25,AM25)</f>
        <v/>
      </c>
      <c r="AM26" s="16">
        <f>SQRT(AK26*AL26)</f>
        <v/>
      </c>
      <c r="AN26" s="18">
        <f>$AI$33/(AM26-$AI$12)*(AM26*EXP(-AM26*$B$15)-$AI$12*EXP(-$AI$12*$B$15))+$AI$36/(AM26-$AI$13)*(AM26*EXP(-AM26*$B$15)-$AI$13*EXP(-$AI$13*$B$15))+$AI$39/(AM26-$AI$14)*(AM26*EXP(-AM26*$B$15)-$AI$14*EXP(-$AI$14*$B$15))</f>
        <v/>
      </c>
      <c r="AO26" s="9">
        <f>IF(AR25&gt;0,AQ25,AO25)</f>
        <v/>
      </c>
      <c r="AP26" s="9">
        <f>IF(AR25&gt;0,AP25,AQ25)</f>
        <v/>
      </c>
      <c r="AQ26" s="16">
        <f>(AO26+AP26)/2</f>
        <v/>
      </c>
      <c r="AR26" s="18">
        <f>$AI$33/($B$16-$AI$12)*($B$16*EXP(-$B$16*AQ26)-$AI$12*EXP(-$AI$12*AQ26))+$AI$36/($B$16-$AI$13)*($B$16*EXP(-$B$16*AQ26)-$AI$13*EXP(-$AI$13*AQ26))+$AI$39/($B$16-$AI$14)*($B$16*EXP(-$B$16*AQ26)-$AI$14*EXP(-$AI$14*AQ26))</f>
        <v/>
      </c>
    </row>
    <row r="27">
      <c r="A27" s="24" t="n"/>
      <c r="B27" s="24" t="n"/>
      <c r="C27" s="25">
        <f>IF(ISNUMBER($A$27),IF($AI$66=1E9,"ignored",IF($A$27&lt;=$A$26,"order!","")),"")</f>
        <v/>
      </c>
      <c r="E27" s="12">
        <f>E26+$B$11</f>
        <v/>
      </c>
      <c r="F27" s="13">
        <f>E27/60</f>
        <v/>
      </c>
      <c r="G27" s="13">
        <f>IF(F27&gt;=$AI$66,$B$27,IF(F27&gt;=$AI$65,$B$26,IF(F27&gt;=$AI$64,$B$25,IF(F27&gt;=$AI$63,$B$24,IF(F27&gt;=$AI$62,$B$23,IF(F27&gt;=$AI$61,$B$22,$B$21))))))</f>
        <v/>
      </c>
      <c r="H27" s="14">
        <f>MAX(0,MIN($AI$59,IF($B$9="Plasma",(G27-(S27*$AI$18+T27*$AI$19+U27*$AI$20))/$AI$46,AF27)))</f>
        <v/>
      </c>
      <c r="I27" s="15">
        <f>H27/10*3600/$B$11</f>
        <v/>
      </c>
      <c r="J27" s="15">
        <f>J26+H27</f>
        <v/>
      </c>
      <c r="K27" s="14">
        <f>$AI$21*K26+$AI$22*L26+$AI$23*M26+$AI$30*H26</f>
        <v/>
      </c>
      <c r="L27" s="14">
        <f>$AI$24*K26+$AI$25*L26+$AI$26*M26+$AI$31*H26</f>
        <v/>
      </c>
      <c r="M27" s="14">
        <f>$AI$27*K26+$AI$28*L26+$AI$29*M26+$AI$32*H26</f>
        <v/>
      </c>
      <c r="N27" s="16">
        <f>R27*$B$38</f>
        <v/>
      </c>
      <c r="O27" s="14">
        <f>K27/$B$30</f>
        <v/>
      </c>
      <c r="P27" s="14">
        <f>L27/$B$31</f>
        <v/>
      </c>
      <c r="Q27" s="14">
        <f>M27/$B$32</f>
        <v/>
      </c>
      <c r="R27" s="14">
        <f>R26*$AI$42+S26*$AI$43+T26*$AI$44+U26*$AI$45+$AI$47*H26</f>
        <v/>
      </c>
      <c r="S27" s="17">
        <f>$AI$33*K27+$AI$34*L27+$AI$35*M27</f>
        <v/>
      </c>
      <c r="T27" s="17">
        <f>$AI$36*K27+$AI$37*L27+$AI$38*M27</f>
        <v/>
      </c>
      <c r="U27" s="17">
        <f>$AI$39*K27+$AI$40*L27+$AI$41*M27</f>
        <v/>
      </c>
      <c r="V27" s="17">
        <f>R27*EXP(-$B$16*(($B$17+$AI$4)*0.1))+S27*$B$16/($B$16-$AI$12)*(EXP(-$AI$12*(($B$17+$AI$4)*0.1))-EXP(-$B$16*(($B$17+$AI$4)*0.1)))+T27*$B$16/($B$16-$AI$13)*(EXP(-$AI$13*(($B$17+$AI$4)*0.1))-EXP(-$B$16*(($B$17+$AI$4)*0.1)))+U27*$B$16/($B$16-$AI$14)*(EXP(-$AI$14*(($B$17+$AI$4)*0.1))-EXP(-$B$16*(($B$17+$AI$4)*0.1)))</f>
        <v/>
      </c>
      <c r="W27" s="17">
        <f>R27*EXP(-$B$16*(($B$17+$AI$4)*0.2))+S27*$B$16/($B$16-$AI$12)*(EXP(-$AI$12*(($B$17+$AI$4)*0.2))-EXP(-$B$16*(($B$17+$AI$4)*0.2)))+T27*$B$16/($B$16-$AI$13)*(EXP(-$AI$13*(($B$17+$AI$4)*0.2))-EXP(-$B$16*(($B$17+$AI$4)*0.2)))+U27*$B$16/($B$16-$AI$14)*(EXP(-$AI$14*(($B$17+$AI$4)*0.2))-EXP(-$B$16*(($B$17+$AI$4)*0.2)))</f>
        <v/>
      </c>
      <c r="X27" s="17">
        <f>R27*EXP(-$B$16*(($B$17+$AI$4)*0.3))+S27*$B$16/($B$16-$AI$12)*(EXP(-$AI$12*(($B$17+$AI$4)*0.3))-EXP(-$B$16*(($B$17+$AI$4)*0.3)))+T27*$B$16/($B$16-$AI$13)*(EXP(-$AI$13*(($B$17+$AI$4)*0.3))-EXP(-$B$16*(($B$17+$AI$4)*0.3)))+U27*$B$16/($B$16-$AI$14)*(EXP(-$AI$14*(($B$17+$AI$4)*0.3))-EXP(-$B$16*(($B$17+$AI$4)*0.3)))</f>
        <v/>
      </c>
      <c r="Y27" s="17">
        <f>R27*EXP(-$B$16*(($B$17+$AI$4)*0.4))+S27*$B$16/($B$16-$AI$12)*(EXP(-$AI$12*(($B$17+$AI$4)*0.4))-EXP(-$B$16*(($B$17+$AI$4)*0.4)))+T27*$B$16/($B$16-$AI$13)*(EXP(-$AI$13*(($B$17+$AI$4)*0.4))-EXP(-$B$16*(($B$17+$AI$4)*0.4)))+U27*$B$16/($B$16-$AI$14)*(EXP(-$AI$14*(($B$17+$AI$4)*0.4))-EXP(-$B$16*(($B$17+$AI$4)*0.4)))</f>
        <v/>
      </c>
      <c r="Z27" s="17">
        <f>R27*EXP(-$B$16*(($B$17+$AI$4)*0.5))+S27*$B$16/($B$16-$AI$12)*(EXP(-$AI$12*(($B$17+$AI$4)*0.5))-EXP(-$B$16*(($B$17+$AI$4)*0.5)))+T27*$B$16/($B$16-$AI$13)*(EXP(-$AI$13*(($B$17+$AI$4)*0.5))-EXP(-$B$16*(($B$17+$AI$4)*0.5)))+U27*$B$16/($B$16-$AI$14)*(EXP(-$AI$14*(($B$17+$AI$4)*0.5))-EXP(-$B$16*(($B$17+$AI$4)*0.5)))</f>
        <v/>
      </c>
      <c r="AA27" s="17">
        <f>R27*EXP(-$B$16*(($B$17+$AI$4)*0.6))+S27*$B$16/($B$16-$AI$12)*(EXP(-$AI$12*(($B$17+$AI$4)*0.6))-EXP(-$B$16*(($B$17+$AI$4)*0.6)))+T27*$B$16/($B$16-$AI$13)*(EXP(-$AI$13*(($B$17+$AI$4)*0.6))-EXP(-$B$16*(($B$17+$AI$4)*0.6)))+U27*$B$16/($B$16-$AI$14)*(EXP(-$AI$14*(($B$17+$AI$4)*0.6))-EXP(-$B$16*(($B$17+$AI$4)*0.6)))</f>
        <v/>
      </c>
      <c r="AB27" s="17">
        <f>R27*EXP(-$B$16*(($B$17+$AI$4)*0.7))+S27*$B$16/($B$16-$AI$12)*(EXP(-$AI$12*(($B$17+$AI$4)*0.7))-EXP(-$B$16*(($B$17+$AI$4)*0.7)))+T27*$B$16/($B$16-$AI$13)*(EXP(-$AI$13*(($B$17+$AI$4)*0.7))-EXP(-$B$16*(($B$17+$AI$4)*0.7)))+U27*$B$16/($B$16-$AI$14)*(EXP(-$AI$14*(($B$17+$AI$4)*0.7))-EXP(-$B$16*(($B$17+$AI$4)*0.7)))</f>
        <v/>
      </c>
      <c r="AC27" s="17">
        <f>R27*EXP(-$B$16*(($B$17+$AI$4)*0.8))+S27*$B$16/($B$16-$AI$12)*(EXP(-$AI$12*(($B$17+$AI$4)*0.8))-EXP(-$B$16*(($B$17+$AI$4)*0.8)))+T27*$B$16/($B$16-$AI$13)*(EXP(-$AI$13*(($B$17+$AI$4)*0.8))-EXP(-$B$16*(($B$17+$AI$4)*0.8)))+U27*$B$16/($B$16-$AI$14)*(EXP(-$AI$14*(($B$17+$AI$4)*0.8))-EXP(-$B$16*(($B$17+$AI$4)*0.8)))</f>
        <v/>
      </c>
      <c r="AD27" s="17">
        <f>R27*EXP(-$B$16*(($B$17+$AI$4)*0.9))+S27*$B$16/($B$16-$AI$12)*(EXP(-$AI$12*(($B$17+$AI$4)*0.9))-EXP(-$B$16*(($B$17+$AI$4)*0.9)))+T27*$B$16/($B$16-$AI$13)*(EXP(-$AI$13*(($B$17+$AI$4)*0.9))-EXP(-$B$16*(($B$17+$AI$4)*0.9)))+U27*$B$16/($B$16-$AI$14)*(EXP(-$AI$14*(($B$17+$AI$4)*0.9))-EXP(-$B$16*(($B$17+$AI$4)*0.9)))</f>
        <v/>
      </c>
      <c r="AE27" s="17">
        <f>R27*EXP(-$B$16*(($B$17+$AI$4)*1.0))+S27*$B$16/($B$16-$AI$12)*(EXP(-$AI$12*(($B$17+$AI$4)*1.0))-EXP(-$B$16*(($B$17+$AI$4)*1.0)))+T27*$B$16/($B$16-$AI$13)*(EXP(-$AI$13*(($B$17+$AI$4)*1.0))-EXP(-$B$16*(($B$17+$AI$4)*1.0)))+U27*$B$16/($B$16-$AI$14)*(EXP(-$AI$14*(($B$17+$AI$4)*1.0))-EXP(-$B$16*(($B$17+$AI$4)*1.0)))</f>
        <v/>
      </c>
      <c r="AF27" s="17">
        <f>MIN((G27-V27)/$AI$48,(G27-W27)/$AI$49,(G27-X27)/$AI$50,(G27-Y27)/$AI$51,(G27-Z27)/$AI$52,(G27-AA27)/$AI$53,(G27-AB27)/$AI$54,(G27-AC27)/$AI$55,(G27-AD27)/$AI$56,(G27-AE27)/$AI$57)</f>
        <v/>
      </c>
      <c r="AH27" s="9" t="inlineStr">
        <is>
          <t>M31 (one-step transition)</t>
        </is>
      </c>
      <c r="AI27" s="10">
        <f>($B$36*($B$35-$AI$12))*$AI$18/$AI$15+($B$36*($B$35-$AI$13))*$AI$19/$AI$16+($B$36*($B$35-$AI$14))*$AI$20/$AI$17</f>
        <v/>
      </c>
      <c r="AK27" s="9">
        <f>IF(AN26&gt;0,AM26,AK26)</f>
        <v/>
      </c>
      <c r="AL27" s="9">
        <f>IF(AN26&gt;0,AL26,AM26)</f>
        <v/>
      </c>
      <c r="AM27" s="16">
        <f>SQRT(AK27*AL27)</f>
        <v/>
      </c>
      <c r="AN27" s="18">
        <f>$AI$33/(AM27-$AI$12)*(AM27*EXP(-AM27*$B$15)-$AI$12*EXP(-$AI$12*$B$15))+$AI$36/(AM27-$AI$13)*(AM27*EXP(-AM27*$B$15)-$AI$13*EXP(-$AI$13*$B$15))+$AI$39/(AM27-$AI$14)*(AM27*EXP(-AM27*$B$15)-$AI$14*EXP(-$AI$14*$B$15))</f>
        <v/>
      </c>
      <c r="AO27" s="9">
        <f>IF(AR26&gt;0,AQ26,AO26)</f>
        <v/>
      </c>
      <c r="AP27" s="9">
        <f>IF(AR26&gt;0,AP26,AQ26)</f>
        <v/>
      </c>
      <c r="AQ27" s="16">
        <f>(AO27+AP27)/2</f>
        <v/>
      </c>
      <c r="AR27" s="18">
        <f>$AI$33/($B$16-$AI$12)*($B$16*EXP(-$B$16*AQ27)-$AI$12*EXP(-$AI$12*AQ27))+$AI$36/($B$16-$AI$13)*($B$16*EXP(-$B$16*AQ27)-$AI$13*EXP(-$AI$13*AQ27))+$AI$39/($B$16-$AI$14)*($B$16*EXP(-$B$16*AQ27)-$AI$14*EXP(-$AI$14*AQ27))</f>
        <v/>
      </c>
    </row>
    <row r="28">
      <c r="E28" s="12">
        <f>E27+$B$11</f>
        <v/>
      </c>
      <c r="F28" s="13">
        <f>E28/60</f>
        <v/>
      </c>
      <c r="G28" s="13">
        <f>IF(F28&gt;=$AI$66,$B$27,IF(F28&gt;=$AI$65,$B$26,IF(F28&gt;=$AI$64,$B$25,IF(F28&gt;=$AI$63,$B$24,IF(F28&gt;=$AI$62,$B$23,IF(F28&gt;=$AI$61,$B$22,$B$21))))))</f>
        <v/>
      </c>
      <c r="H28" s="14">
        <f>MAX(0,MIN($AI$59,IF($B$9="Plasma",(G28-(S28*$AI$18+T28*$AI$19+U28*$AI$20))/$AI$46,AF28)))</f>
        <v/>
      </c>
      <c r="I28" s="15">
        <f>H28/10*3600/$B$11</f>
        <v/>
      </c>
      <c r="J28" s="15">
        <f>J27+H28</f>
        <v/>
      </c>
      <c r="K28" s="14">
        <f>$AI$21*K27+$AI$22*L27+$AI$23*M27+$AI$30*H27</f>
        <v/>
      </c>
      <c r="L28" s="14">
        <f>$AI$24*K27+$AI$25*L27+$AI$26*M27+$AI$31*H27</f>
        <v/>
      </c>
      <c r="M28" s="14">
        <f>$AI$27*K27+$AI$28*L27+$AI$29*M27+$AI$32*H27</f>
        <v/>
      </c>
      <c r="N28" s="16">
        <f>R28*$B$38</f>
        <v/>
      </c>
      <c r="O28" s="14">
        <f>K28/$B$30</f>
        <v/>
      </c>
      <c r="P28" s="14">
        <f>L28/$B$31</f>
        <v/>
      </c>
      <c r="Q28" s="14">
        <f>M28/$B$32</f>
        <v/>
      </c>
      <c r="R28" s="14">
        <f>R27*$AI$42+S27*$AI$43+T27*$AI$44+U27*$AI$45+$AI$47*H27</f>
        <v/>
      </c>
      <c r="S28" s="17">
        <f>$AI$33*K28+$AI$34*L28+$AI$35*M28</f>
        <v/>
      </c>
      <c r="T28" s="17">
        <f>$AI$36*K28+$AI$37*L28+$AI$38*M28</f>
        <v/>
      </c>
      <c r="U28" s="17">
        <f>$AI$39*K28+$AI$40*L28+$AI$41*M28</f>
        <v/>
      </c>
      <c r="V28" s="17">
        <f>R28*EXP(-$B$16*(($B$17+$AI$4)*0.1))+S28*$B$16/($B$16-$AI$12)*(EXP(-$AI$12*(($B$17+$AI$4)*0.1))-EXP(-$B$16*(($B$17+$AI$4)*0.1)))+T28*$B$16/($B$16-$AI$13)*(EXP(-$AI$13*(($B$17+$AI$4)*0.1))-EXP(-$B$16*(($B$17+$AI$4)*0.1)))+U28*$B$16/($B$16-$AI$14)*(EXP(-$AI$14*(($B$17+$AI$4)*0.1))-EXP(-$B$16*(($B$17+$AI$4)*0.1)))</f>
        <v/>
      </c>
      <c r="W28" s="17">
        <f>R28*EXP(-$B$16*(($B$17+$AI$4)*0.2))+S28*$B$16/($B$16-$AI$12)*(EXP(-$AI$12*(($B$17+$AI$4)*0.2))-EXP(-$B$16*(($B$17+$AI$4)*0.2)))+T28*$B$16/($B$16-$AI$13)*(EXP(-$AI$13*(($B$17+$AI$4)*0.2))-EXP(-$B$16*(($B$17+$AI$4)*0.2)))+U28*$B$16/($B$16-$AI$14)*(EXP(-$AI$14*(($B$17+$AI$4)*0.2))-EXP(-$B$16*(($B$17+$AI$4)*0.2)))</f>
        <v/>
      </c>
      <c r="X28" s="17">
        <f>R28*EXP(-$B$16*(($B$17+$AI$4)*0.3))+S28*$B$16/($B$16-$AI$12)*(EXP(-$AI$12*(($B$17+$AI$4)*0.3))-EXP(-$B$16*(($B$17+$AI$4)*0.3)))+T28*$B$16/($B$16-$AI$13)*(EXP(-$AI$13*(($B$17+$AI$4)*0.3))-EXP(-$B$16*(($B$17+$AI$4)*0.3)))+U28*$B$16/($B$16-$AI$14)*(EXP(-$AI$14*(($B$17+$AI$4)*0.3))-EXP(-$B$16*(($B$17+$AI$4)*0.3)))</f>
        <v/>
      </c>
      <c r="Y28" s="17">
        <f>R28*EXP(-$B$16*(($B$17+$AI$4)*0.4))+S28*$B$16/($B$16-$AI$12)*(EXP(-$AI$12*(($B$17+$AI$4)*0.4))-EXP(-$B$16*(($B$17+$AI$4)*0.4)))+T28*$B$16/($B$16-$AI$13)*(EXP(-$AI$13*(($B$17+$AI$4)*0.4))-EXP(-$B$16*(($B$17+$AI$4)*0.4)))+U28*$B$16/($B$16-$AI$14)*(EXP(-$AI$14*(($B$17+$AI$4)*0.4))-EXP(-$B$16*(($B$17+$AI$4)*0.4)))</f>
        <v/>
      </c>
      <c r="Z28" s="17">
        <f>R28*EXP(-$B$16*(($B$17+$AI$4)*0.5))+S28*$B$16/($B$16-$AI$12)*(EXP(-$AI$12*(($B$17+$AI$4)*0.5))-EXP(-$B$16*(($B$17+$AI$4)*0.5)))+T28*$B$16/($B$16-$AI$13)*(EXP(-$AI$13*(($B$17+$AI$4)*0.5))-EXP(-$B$16*(($B$17+$AI$4)*0.5)))+U28*$B$16/($B$16-$AI$14)*(EXP(-$AI$14*(($B$17+$AI$4)*0.5))-EXP(-$B$16*(($B$17+$AI$4)*0.5)))</f>
        <v/>
      </c>
      <c r="AA28" s="17">
        <f>R28*EXP(-$B$16*(($B$17+$AI$4)*0.6))+S28*$B$16/($B$16-$AI$12)*(EXP(-$AI$12*(($B$17+$AI$4)*0.6))-EXP(-$B$16*(($B$17+$AI$4)*0.6)))+T28*$B$16/($B$16-$AI$13)*(EXP(-$AI$13*(($B$17+$AI$4)*0.6))-EXP(-$B$16*(($B$17+$AI$4)*0.6)))+U28*$B$16/($B$16-$AI$14)*(EXP(-$AI$14*(($B$17+$AI$4)*0.6))-EXP(-$B$16*(($B$17+$AI$4)*0.6)))</f>
        <v/>
      </c>
      <c r="AB28" s="17">
        <f>R28*EXP(-$B$16*(($B$17+$AI$4)*0.7))+S28*$B$16/($B$16-$AI$12)*(EXP(-$AI$12*(($B$17+$AI$4)*0.7))-EXP(-$B$16*(($B$17+$AI$4)*0.7)))+T28*$B$16/($B$16-$AI$13)*(EXP(-$AI$13*(($B$17+$AI$4)*0.7))-EXP(-$B$16*(($B$17+$AI$4)*0.7)))+U28*$B$16/($B$16-$AI$14)*(EXP(-$AI$14*(($B$17+$AI$4)*0.7))-EXP(-$B$16*(($B$17+$AI$4)*0.7)))</f>
        <v/>
      </c>
      <c r="AC28" s="17">
        <f>R28*EXP(-$B$16*(($B$17+$AI$4)*0.8))+S28*$B$16/($B$16-$AI$12)*(EXP(-$AI$12*(($B$17+$AI$4)*0.8))-EXP(-$B$16*(($B$17+$AI$4)*0.8)))+T28*$B$16/($B$16-$AI$13)*(EXP(-$AI$13*(($B$17+$AI$4)*0.8))-EXP(-$B$16*(($B$17+$AI$4)*0.8)))+U28*$B$16/($B$16-$AI$14)*(EXP(-$AI$14*(($B$17+$AI$4)*0.8))-EXP(-$B$16*(($B$17+$AI$4)*0.8)))</f>
        <v/>
      </c>
      <c r="AD28" s="17">
        <f>R28*EXP(-$B$16*(($B$17+$AI$4)*0.9))+S28*$B$16/($B$16-$AI$12)*(EXP(-$AI$12*(($B$17+$AI$4)*0.9))-EXP(-$B$16*(($B$17+$AI$4)*0.9)))+T28*$B$16/($B$16-$AI$13)*(EXP(-$AI$13*(($B$17+$AI$4)*0.9))-EXP(-$B$16*(($B$17+$AI$4)*0.9)))+U28*$B$16/($B$16-$AI$14)*(EXP(-$AI$14*(($B$17+$AI$4)*0.9))-EXP(-$B$16*(($B$17+$AI$4)*0.9)))</f>
        <v/>
      </c>
      <c r="AE28" s="17">
        <f>R28*EXP(-$B$16*(($B$17+$AI$4)*1.0))+S28*$B$16/($B$16-$AI$12)*(EXP(-$AI$12*(($B$17+$AI$4)*1.0))-EXP(-$B$16*(($B$17+$AI$4)*1.0)))+T28*$B$16/($B$16-$AI$13)*(EXP(-$AI$13*(($B$17+$AI$4)*1.0))-EXP(-$B$16*(($B$17+$AI$4)*1.0)))+U28*$B$16/($B$16-$AI$14)*(EXP(-$AI$14*(($B$17+$AI$4)*1.0))-EXP(-$B$16*(($B$17+$AI$4)*1.0)))</f>
        <v/>
      </c>
      <c r="AF28" s="17">
        <f>MIN((G28-V28)/$AI$48,(G28-W28)/$AI$49,(G28-X28)/$AI$50,(G28-Y28)/$AI$51,(G28-Z28)/$AI$52,(G28-AA28)/$AI$53,(G28-AB28)/$AI$54,(G28-AC28)/$AI$55,(G28-AD28)/$AI$56,(G28-AE28)/$AI$57)</f>
        <v/>
      </c>
      <c r="AH28" s="9" t="inlineStr">
        <is>
          <t>M32 (one-step transition)</t>
        </is>
      </c>
      <c r="AI28" s="10">
        <f>($B$36*$B$35)*$AI$18/$AI$15+($B$36*$B$35)*$AI$19/$AI$16+($B$36*$B$35)*$AI$20/$AI$17</f>
        <v/>
      </c>
      <c r="AK28" s="9">
        <f>IF(AN27&gt;0,AM27,AK27)</f>
        <v/>
      </c>
      <c r="AL28" s="9">
        <f>IF(AN27&gt;0,AL27,AM27)</f>
        <v/>
      </c>
      <c r="AM28" s="16">
        <f>SQRT(AK28*AL28)</f>
        <v/>
      </c>
      <c r="AN28" s="18">
        <f>$AI$33/(AM28-$AI$12)*(AM28*EXP(-AM28*$B$15)-$AI$12*EXP(-$AI$12*$B$15))+$AI$36/(AM28-$AI$13)*(AM28*EXP(-AM28*$B$15)-$AI$13*EXP(-$AI$13*$B$15))+$AI$39/(AM28-$AI$14)*(AM28*EXP(-AM28*$B$15)-$AI$14*EXP(-$AI$14*$B$15))</f>
        <v/>
      </c>
      <c r="AO28" s="9">
        <f>IF(AR27&gt;0,AQ27,AO27)</f>
        <v/>
      </c>
      <c r="AP28" s="9">
        <f>IF(AR27&gt;0,AP27,AQ27)</f>
        <v/>
      </c>
      <c r="AQ28" s="16">
        <f>(AO28+AP28)/2</f>
        <v/>
      </c>
      <c r="AR28" s="18">
        <f>$AI$33/($B$16-$AI$12)*($B$16*EXP(-$B$16*AQ28)-$AI$12*EXP(-$AI$12*AQ28))+$AI$36/($B$16-$AI$13)*($B$16*EXP(-$B$16*AQ28)-$AI$13*EXP(-$AI$13*AQ28))+$AI$39/($B$16-$AI$14)*($B$16*EXP(-$B$16*AQ28)-$AI$14*EXP(-$AI$14*AQ28))</f>
        <v/>
      </c>
    </row>
    <row r="29">
      <c r="A29" s="5" t="inlineStr">
        <is>
          <t>Calculated model parameters</t>
        </is>
      </c>
      <c r="B29" s="6" t="n"/>
      <c r="C29" s="6" t="n"/>
      <c r="E29" s="12">
        <f>E28+$B$11</f>
        <v/>
      </c>
      <c r="F29" s="13">
        <f>E29/60</f>
        <v/>
      </c>
      <c r="G29" s="13">
        <f>IF(F29&gt;=$AI$66,$B$27,IF(F29&gt;=$AI$65,$B$26,IF(F29&gt;=$AI$64,$B$25,IF(F29&gt;=$AI$63,$B$24,IF(F29&gt;=$AI$62,$B$23,IF(F29&gt;=$AI$61,$B$22,$B$21))))))</f>
        <v/>
      </c>
      <c r="H29" s="14">
        <f>MAX(0,MIN($AI$59,IF($B$9="Plasma",(G29-(S29*$AI$18+T29*$AI$19+U29*$AI$20))/$AI$46,AF29)))</f>
        <v/>
      </c>
      <c r="I29" s="15">
        <f>H29/10*3600/$B$11</f>
        <v/>
      </c>
      <c r="J29" s="15">
        <f>J28+H29</f>
        <v/>
      </c>
      <c r="K29" s="14">
        <f>$AI$21*K28+$AI$22*L28+$AI$23*M28+$AI$30*H28</f>
        <v/>
      </c>
      <c r="L29" s="14">
        <f>$AI$24*K28+$AI$25*L28+$AI$26*M28+$AI$31*H28</f>
        <v/>
      </c>
      <c r="M29" s="14">
        <f>$AI$27*K28+$AI$28*L28+$AI$29*M28+$AI$32*H28</f>
        <v/>
      </c>
      <c r="N29" s="16">
        <f>R29*$B$38</f>
        <v/>
      </c>
      <c r="O29" s="14">
        <f>K29/$B$30</f>
        <v/>
      </c>
      <c r="P29" s="14">
        <f>L29/$B$31</f>
        <v/>
      </c>
      <c r="Q29" s="14">
        <f>M29/$B$32</f>
        <v/>
      </c>
      <c r="R29" s="14">
        <f>R28*$AI$42+S28*$AI$43+T28*$AI$44+U28*$AI$45+$AI$47*H28</f>
        <v/>
      </c>
      <c r="S29" s="17">
        <f>$AI$33*K29+$AI$34*L29+$AI$35*M29</f>
        <v/>
      </c>
      <c r="T29" s="17">
        <f>$AI$36*K29+$AI$37*L29+$AI$38*M29</f>
        <v/>
      </c>
      <c r="U29" s="17">
        <f>$AI$39*K29+$AI$40*L29+$AI$41*M29</f>
        <v/>
      </c>
      <c r="V29" s="17">
        <f>R29*EXP(-$B$16*(($B$17+$AI$4)*0.1))+S29*$B$16/($B$16-$AI$12)*(EXP(-$AI$12*(($B$17+$AI$4)*0.1))-EXP(-$B$16*(($B$17+$AI$4)*0.1)))+T29*$B$16/($B$16-$AI$13)*(EXP(-$AI$13*(($B$17+$AI$4)*0.1))-EXP(-$B$16*(($B$17+$AI$4)*0.1)))+U29*$B$16/($B$16-$AI$14)*(EXP(-$AI$14*(($B$17+$AI$4)*0.1))-EXP(-$B$16*(($B$17+$AI$4)*0.1)))</f>
        <v/>
      </c>
      <c r="W29" s="17">
        <f>R29*EXP(-$B$16*(($B$17+$AI$4)*0.2))+S29*$B$16/($B$16-$AI$12)*(EXP(-$AI$12*(($B$17+$AI$4)*0.2))-EXP(-$B$16*(($B$17+$AI$4)*0.2)))+T29*$B$16/($B$16-$AI$13)*(EXP(-$AI$13*(($B$17+$AI$4)*0.2))-EXP(-$B$16*(($B$17+$AI$4)*0.2)))+U29*$B$16/($B$16-$AI$14)*(EXP(-$AI$14*(($B$17+$AI$4)*0.2))-EXP(-$B$16*(($B$17+$AI$4)*0.2)))</f>
        <v/>
      </c>
      <c r="X29" s="17">
        <f>R29*EXP(-$B$16*(($B$17+$AI$4)*0.3))+S29*$B$16/($B$16-$AI$12)*(EXP(-$AI$12*(($B$17+$AI$4)*0.3))-EXP(-$B$16*(($B$17+$AI$4)*0.3)))+T29*$B$16/($B$16-$AI$13)*(EXP(-$AI$13*(($B$17+$AI$4)*0.3))-EXP(-$B$16*(($B$17+$AI$4)*0.3)))+U29*$B$16/($B$16-$AI$14)*(EXP(-$AI$14*(($B$17+$AI$4)*0.3))-EXP(-$B$16*(($B$17+$AI$4)*0.3)))</f>
        <v/>
      </c>
      <c r="Y29" s="17">
        <f>R29*EXP(-$B$16*(($B$17+$AI$4)*0.4))+S29*$B$16/($B$16-$AI$12)*(EXP(-$AI$12*(($B$17+$AI$4)*0.4))-EXP(-$B$16*(($B$17+$AI$4)*0.4)))+T29*$B$16/($B$16-$AI$13)*(EXP(-$AI$13*(($B$17+$AI$4)*0.4))-EXP(-$B$16*(($B$17+$AI$4)*0.4)))+U29*$B$16/($B$16-$AI$14)*(EXP(-$AI$14*(($B$17+$AI$4)*0.4))-EXP(-$B$16*(($B$17+$AI$4)*0.4)))</f>
        <v/>
      </c>
      <c r="Z29" s="17">
        <f>R29*EXP(-$B$16*(($B$17+$AI$4)*0.5))+S29*$B$16/($B$16-$AI$12)*(EXP(-$AI$12*(($B$17+$AI$4)*0.5))-EXP(-$B$16*(($B$17+$AI$4)*0.5)))+T29*$B$16/($B$16-$AI$13)*(EXP(-$AI$13*(($B$17+$AI$4)*0.5))-EXP(-$B$16*(($B$17+$AI$4)*0.5)))+U29*$B$16/($B$16-$AI$14)*(EXP(-$AI$14*(($B$17+$AI$4)*0.5))-EXP(-$B$16*(($B$17+$AI$4)*0.5)))</f>
        <v/>
      </c>
      <c r="AA29" s="17">
        <f>R29*EXP(-$B$16*(($B$17+$AI$4)*0.6))+S29*$B$16/($B$16-$AI$12)*(EXP(-$AI$12*(($B$17+$AI$4)*0.6))-EXP(-$B$16*(($B$17+$AI$4)*0.6)))+T29*$B$16/($B$16-$AI$13)*(EXP(-$AI$13*(($B$17+$AI$4)*0.6))-EXP(-$B$16*(($B$17+$AI$4)*0.6)))+U29*$B$16/($B$16-$AI$14)*(EXP(-$AI$14*(($B$17+$AI$4)*0.6))-EXP(-$B$16*(($B$17+$AI$4)*0.6)))</f>
        <v/>
      </c>
      <c r="AB29" s="17">
        <f>R29*EXP(-$B$16*(($B$17+$AI$4)*0.7))+S29*$B$16/($B$16-$AI$12)*(EXP(-$AI$12*(($B$17+$AI$4)*0.7))-EXP(-$B$16*(($B$17+$AI$4)*0.7)))+T29*$B$16/($B$16-$AI$13)*(EXP(-$AI$13*(($B$17+$AI$4)*0.7))-EXP(-$B$16*(($B$17+$AI$4)*0.7)))+U29*$B$16/($B$16-$AI$14)*(EXP(-$AI$14*(($B$17+$AI$4)*0.7))-EXP(-$B$16*(($B$17+$AI$4)*0.7)))</f>
        <v/>
      </c>
      <c r="AC29" s="17">
        <f>R29*EXP(-$B$16*(($B$17+$AI$4)*0.8))+S29*$B$16/($B$16-$AI$12)*(EXP(-$AI$12*(($B$17+$AI$4)*0.8))-EXP(-$B$16*(($B$17+$AI$4)*0.8)))+T29*$B$16/($B$16-$AI$13)*(EXP(-$AI$13*(($B$17+$AI$4)*0.8))-EXP(-$B$16*(($B$17+$AI$4)*0.8)))+U29*$B$16/($B$16-$AI$14)*(EXP(-$AI$14*(($B$17+$AI$4)*0.8))-EXP(-$B$16*(($B$17+$AI$4)*0.8)))</f>
        <v/>
      </c>
      <c r="AD29" s="17">
        <f>R29*EXP(-$B$16*(($B$17+$AI$4)*0.9))+S29*$B$16/($B$16-$AI$12)*(EXP(-$AI$12*(($B$17+$AI$4)*0.9))-EXP(-$B$16*(($B$17+$AI$4)*0.9)))+T29*$B$16/($B$16-$AI$13)*(EXP(-$AI$13*(($B$17+$AI$4)*0.9))-EXP(-$B$16*(($B$17+$AI$4)*0.9)))+U29*$B$16/($B$16-$AI$14)*(EXP(-$AI$14*(($B$17+$AI$4)*0.9))-EXP(-$B$16*(($B$17+$AI$4)*0.9)))</f>
        <v/>
      </c>
      <c r="AE29" s="17">
        <f>R29*EXP(-$B$16*(($B$17+$AI$4)*1.0))+S29*$B$16/($B$16-$AI$12)*(EXP(-$AI$12*(($B$17+$AI$4)*1.0))-EXP(-$B$16*(($B$17+$AI$4)*1.0)))+T29*$B$16/($B$16-$AI$13)*(EXP(-$AI$13*(($B$17+$AI$4)*1.0))-EXP(-$B$16*(($B$17+$AI$4)*1.0)))+U29*$B$16/($B$16-$AI$14)*(EXP(-$AI$14*(($B$17+$AI$4)*1.0))-EXP(-$B$16*(($B$17+$AI$4)*1.0)))</f>
        <v/>
      </c>
      <c r="AF29" s="17">
        <f>MIN((G29-V29)/$AI$48,(G29-W29)/$AI$49,(G29-X29)/$AI$50,(G29-Y29)/$AI$51,(G29-Z29)/$AI$52,(G29-AA29)/$AI$53,(G29-AB29)/$AI$54,(G29-AC29)/$AI$55,(G29-AD29)/$AI$56,(G29-AE29)/$AI$57)</f>
        <v/>
      </c>
      <c r="AH29" s="9" t="inlineStr">
        <is>
          <t>M33 (one-step transition)</t>
        </is>
      </c>
      <c r="AI29" s="10">
        <f>(($AI$5-$AI$12)*($B$35-$AI$12)-$B$34*$B$35)*$AI$18/$AI$15+(($AI$5-$AI$13)*($B$35-$AI$13)-$B$34*$B$35)*$AI$19/$AI$16+(($AI$5-$AI$14)*($B$35-$AI$14)-$B$34*$B$35)*$AI$20/$AI$17</f>
        <v/>
      </c>
      <c r="AK29" s="9">
        <f>IF(AN28&gt;0,AM28,AK28)</f>
        <v/>
      </c>
      <c r="AL29" s="9">
        <f>IF(AN28&gt;0,AL28,AM28)</f>
        <v/>
      </c>
      <c r="AM29" s="16">
        <f>SQRT(AK29*AL29)</f>
        <v/>
      </c>
      <c r="AN29" s="18">
        <f>$AI$33/(AM29-$AI$12)*(AM29*EXP(-AM29*$B$15)-$AI$12*EXP(-$AI$12*$B$15))+$AI$36/(AM29-$AI$13)*(AM29*EXP(-AM29*$B$15)-$AI$13*EXP(-$AI$13*$B$15))+$AI$39/(AM29-$AI$14)*(AM29*EXP(-AM29*$B$15)-$AI$14*EXP(-$AI$14*$B$15))</f>
        <v/>
      </c>
      <c r="AO29" s="9">
        <f>IF(AR28&gt;0,AQ28,AO28)</f>
        <v/>
      </c>
      <c r="AP29" s="9">
        <f>IF(AR28&gt;0,AP28,AQ28)</f>
        <v/>
      </c>
      <c r="AQ29" s="16">
        <f>(AO29+AP29)/2</f>
        <v/>
      </c>
      <c r="AR29" s="18">
        <f>$AI$33/($B$16-$AI$12)*($B$16*EXP(-$B$16*AQ29)-$AI$12*EXP(-$AI$12*AQ29))+$AI$36/($B$16-$AI$13)*($B$16*EXP(-$B$16*AQ29)-$AI$13*EXP(-$AI$13*AQ29))+$AI$39/($B$16-$AI$14)*($B$16*EXP(-$B$16*AQ29)-$AI$14*EXP(-$AI$14*AQ29))</f>
        <v/>
      </c>
    </row>
    <row r="30">
      <c r="A30" s="9" t="inlineStr">
        <is>
          <t>V1</t>
        </is>
      </c>
      <c r="B30" s="13">
        <f>0.228*$B$6</f>
        <v/>
      </c>
      <c r="C30" s="9" t="inlineStr">
        <is>
          <t>L</t>
        </is>
      </c>
      <c r="E30" s="12">
        <f>E29+$B$11</f>
        <v/>
      </c>
      <c r="F30" s="13">
        <f>E30/60</f>
        <v/>
      </c>
      <c r="G30" s="13">
        <f>IF(F30&gt;=$AI$66,$B$27,IF(F30&gt;=$AI$65,$B$26,IF(F30&gt;=$AI$64,$B$25,IF(F30&gt;=$AI$63,$B$24,IF(F30&gt;=$AI$62,$B$23,IF(F30&gt;=$AI$61,$B$22,$B$21))))))</f>
        <v/>
      </c>
      <c r="H30" s="14">
        <f>MAX(0,MIN($AI$59,IF($B$9="Plasma",(G30-(S30*$AI$18+T30*$AI$19+U30*$AI$20))/$AI$46,AF30)))</f>
        <v/>
      </c>
      <c r="I30" s="15">
        <f>H30/10*3600/$B$11</f>
        <v/>
      </c>
      <c r="J30" s="15">
        <f>J29+H30</f>
        <v/>
      </c>
      <c r="K30" s="14">
        <f>$AI$21*K29+$AI$22*L29+$AI$23*M29+$AI$30*H29</f>
        <v/>
      </c>
      <c r="L30" s="14">
        <f>$AI$24*K29+$AI$25*L29+$AI$26*M29+$AI$31*H29</f>
        <v/>
      </c>
      <c r="M30" s="14">
        <f>$AI$27*K29+$AI$28*L29+$AI$29*M29+$AI$32*H29</f>
        <v/>
      </c>
      <c r="N30" s="16">
        <f>R30*$B$38</f>
        <v/>
      </c>
      <c r="O30" s="14">
        <f>K30/$B$30</f>
        <v/>
      </c>
      <c r="P30" s="14">
        <f>L30/$B$31</f>
        <v/>
      </c>
      <c r="Q30" s="14">
        <f>M30/$B$32</f>
        <v/>
      </c>
      <c r="R30" s="14">
        <f>R29*$AI$42+S29*$AI$43+T29*$AI$44+U29*$AI$45+$AI$47*H29</f>
        <v/>
      </c>
      <c r="S30" s="17">
        <f>$AI$33*K30+$AI$34*L30+$AI$35*M30</f>
        <v/>
      </c>
      <c r="T30" s="17">
        <f>$AI$36*K30+$AI$37*L30+$AI$38*M30</f>
        <v/>
      </c>
      <c r="U30" s="17">
        <f>$AI$39*K30+$AI$40*L30+$AI$41*M30</f>
        <v/>
      </c>
      <c r="V30" s="17">
        <f>R30*EXP(-$B$16*(($B$17+$AI$4)*0.1))+S30*$B$16/($B$16-$AI$12)*(EXP(-$AI$12*(($B$17+$AI$4)*0.1))-EXP(-$B$16*(($B$17+$AI$4)*0.1)))+T30*$B$16/($B$16-$AI$13)*(EXP(-$AI$13*(($B$17+$AI$4)*0.1))-EXP(-$B$16*(($B$17+$AI$4)*0.1)))+U30*$B$16/($B$16-$AI$14)*(EXP(-$AI$14*(($B$17+$AI$4)*0.1))-EXP(-$B$16*(($B$17+$AI$4)*0.1)))</f>
        <v/>
      </c>
      <c r="W30" s="17">
        <f>R30*EXP(-$B$16*(($B$17+$AI$4)*0.2))+S30*$B$16/($B$16-$AI$12)*(EXP(-$AI$12*(($B$17+$AI$4)*0.2))-EXP(-$B$16*(($B$17+$AI$4)*0.2)))+T30*$B$16/($B$16-$AI$13)*(EXP(-$AI$13*(($B$17+$AI$4)*0.2))-EXP(-$B$16*(($B$17+$AI$4)*0.2)))+U30*$B$16/($B$16-$AI$14)*(EXP(-$AI$14*(($B$17+$AI$4)*0.2))-EXP(-$B$16*(($B$17+$AI$4)*0.2)))</f>
        <v/>
      </c>
      <c r="X30" s="17">
        <f>R30*EXP(-$B$16*(($B$17+$AI$4)*0.3))+S30*$B$16/($B$16-$AI$12)*(EXP(-$AI$12*(($B$17+$AI$4)*0.3))-EXP(-$B$16*(($B$17+$AI$4)*0.3)))+T30*$B$16/($B$16-$AI$13)*(EXP(-$AI$13*(($B$17+$AI$4)*0.3))-EXP(-$B$16*(($B$17+$AI$4)*0.3)))+U30*$B$16/($B$16-$AI$14)*(EXP(-$AI$14*(($B$17+$AI$4)*0.3))-EXP(-$B$16*(($B$17+$AI$4)*0.3)))</f>
        <v/>
      </c>
      <c r="Y30" s="17">
        <f>R30*EXP(-$B$16*(($B$17+$AI$4)*0.4))+S30*$B$16/($B$16-$AI$12)*(EXP(-$AI$12*(($B$17+$AI$4)*0.4))-EXP(-$B$16*(($B$17+$AI$4)*0.4)))+T30*$B$16/($B$16-$AI$13)*(EXP(-$AI$13*(($B$17+$AI$4)*0.4))-EXP(-$B$16*(($B$17+$AI$4)*0.4)))+U30*$B$16/($B$16-$AI$14)*(EXP(-$AI$14*(($B$17+$AI$4)*0.4))-EXP(-$B$16*(($B$17+$AI$4)*0.4)))</f>
        <v/>
      </c>
      <c r="Z30" s="17">
        <f>R30*EXP(-$B$16*(($B$17+$AI$4)*0.5))+S30*$B$16/($B$16-$AI$12)*(EXP(-$AI$12*(($B$17+$AI$4)*0.5))-EXP(-$B$16*(($B$17+$AI$4)*0.5)))+T30*$B$16/($B$16-$AI$13)*(EXP(-$AI$13*(($B$17+$AI$4)*0.5))-EXP(-$B$16*(($B$17+$AI$4)*0.5)))+U30*$B$16/($B$16-$AI$14)*(EXP(-$AI$14*(($B$17+$AI$4)*0.5))-EXP(-$B$16*(($B$17+$AI$4)*0.5)))</f>
        <v/>
      </c>
      <c r="AA30" s="17">
        <f>R30*EXP(-$B$16*(($B$17+$AI$4)*0.6))+S30*$B$16/($B$16-$AI$12)*(EXP(-$AI$12*(($B$17+$AI$4)*0.6))-EXP(-$B$16*(($B$17+$AI$4)*0.6)))+T30*$B$16/($B$16-$AI$13)*(EXP(-$AI$13*(($B$17+$AI$4)*0.6))-EXP(-$B$16*(($B$17+$AI$4)*0.6)))+U30*$B$16/($B$16-$AI$14)*(EXP(-$AI$14*(($B$17+$AI$4)*0.6))-EXP(-$B$16*(($B$17+$AI$4)*0.6)))</f>
        <v/>
      </c>
      <c r="AB30" s="17">
        <f>R30*EXP(-$B$16*(($B$17+$AI$4)*0.7))+S30*$B$16/($B$16-$AI$12)*(EXP(-$AI$12*(($B$17+$AI$4)*0.7))-EXP(-$B$16*(($B$17+$AI$4)*0.7)))+T30*$B$16/($B$16-$AI$13)*(EXP(-$AI$13*(($B$17+$AI$4)*0.7))-EXP(-$B$16*(($B$17+$AI$4)*0.7)))+U30*$B$16/($B$16-$AI$14)*(EXP(-$AI$14*(($B$17+$AI$4)*0.7))-EXP(-$B$16*(($B$17+$AI$4)*0.7)))</f>
        <v/>
      </c>
      <c r="AC30" s="17">
        <f>R30*EXP(-$B$16*(($B$17+$AI$4)*0.8))+S30*$B$16/($B$16-$AI$12)*(EXP(-$AI$12*(($B$17+$AI$4)*0.8))-EXP(-$B$16*(($B$17+$AI$4)*0.8)))+T30*$B$16/($B$16-$AI$13)*(EXP(-$AI$13*(($B$17+$AI$4)*0.8))-EXP(-$B$16*(($B$17+$AI$4)*0.8)))+U30*$B$16/($B$16-$AI$14)*(EXP(-$AI$14*(($B$17+$AI$4)*0.8))-EXP(-$B$16*(($B$17+$AI$4)*0.8)))</f>
        <v/>
      </c>
      <c r="AD30" s="17">
        <f>R30*EXP(-$B$16*(($B$17+$AI$4)*0.9))+S30*$B$16/($B$16-$AI$12)*(EXP(-$AI$12*(($B$17+$AI$4)*0.9))-EXP(-$B$16*(($B$17+$AI$4)*0.9)))+T30*$B$16/($B$16-$AI$13)*(EXP(-$AI$13*(($B$17+$AI$4)*0.9))-EXP(-$B$16*(($B$17+$AI$4)*0.9)))+U30*$B$16/($B$16-$AI$14)*(EXP(-$AI$14*(($B$17+$AI$4)*0.9))-EXP(-$B$16*(($B$17+$AI$4)*0.9)))</f>
        <v/>
      </c>
      <c r="AE30" s="17">
        <f>R30*EXP(-$B$16*(($B$17+$AI$4)*1.0))+S30*$B$16/($B$16-$AI$12)*(EXP(-$AI$12*(($B$17+$AI$4)*1.0))-EXP(-$B$16*(($B$17+$AI$4)*1.0)))+T30*$B$16/($B$16-$AI$13)*(EXP(-$AI$13*(($B$17+$AI$4)*1.0))-EXP(-$B$16*(($B$17+$AI$4)*1.0)))+U30*$B$16/($B$16-$AI$14)*(EXP(-$AI$14*(($B$17+$AI$4)*1.0))-EXP(-$B$16*(($B$17+$AI$4)*1.0)))</f>
        <v/>
      </c>
      <c r="AF30" s="17">
        <f>MIN((G30-V30)/$AI$48,(G30-W30)/$AI$49,(G30-X30)/$AI$50,(G30-Y30)/$AI$51,(G30-Z30)/$AI$52,(G30-AA30)/$AI$53,(G30-AB30)/$AI$54,(G30-AC30)/$AI$55,(G30-AD30)/$AI$56,(G30-AE30)/$AI$57)</f>
        <v/>
      </c>
      <c r="AH30" s="9" t="inlineStr">
        <is>
          <t>I1 (mg in A1 per mg infused over a step)</t>
        </is>
      </c>
      <c r="AI30" s="10">
        <f>((($B$35-$AI$12)*($B$37-$AI$12))*(1-$AI$18)/$AI$12/$AI$15+(($B$35-$AI$13)*($B$37-$AI$13))*(1-$AI$19)/$AI$13/$AI$16+(($B$35-$AI$14)*($B$37-$AI$14))*(1-$AI$20)/$AI$14/$AI$17)/$AI$4</f>
        <v/>
      </c>
      <c r="AK30" s="9">
        <f>IF(AN29&gt;0,AM29,AK29)</f>
        <v/>
      </c>
      <c r="AL30" s="9">
        <f>IF(AN29&gt;0,AL29,AM29)</f>
        <v/>
      </c>
      <c r="AM30" s="16">
        <f>SQRT(AK30*AL30)</f>
        <v/>
      </c>
      <c r="AN30" s="18">
        <f>$AI$33/(AM30-$AI$12)*(AM30*EXP(-AM30*$B$15)-$AI$12*EXP(-$AI$12*$B$15))+$AI$36/(AM30-$AI$13)*(AM30*EXP(-AM30*$B$15)-$AI$13*EXP(-$AI$13*$B$15))+$AI$39/(AM30-$AI$14)*(AM30*EXP(-AM30*$B$15)-$AI$14*EXP(-$AI$14*$B$15))</f>
        <v/>
      </c>
      <c r="AO30" s="9">
        <f>IF(AR29&gt;0,AQ29,AO29)</f>
        <v/>
      </c>
      <c r="AP30" s="9">
        <f>IF(AR29&gt;0,AP29,AQ29)</f>
        <v/>
      </c>
      <c r="AQ30" s="16">
        <f>(AO30+AP30)/2</f>
        <v/>
      </c>
      <c r="AR30" s="18">
        <f>$AI$33/($B$16-$AI$12)*($B$16*EXP(-$B$16*AQ30)-$AI$12*EXP(-$AI$12*AQ30))+$AI$36/($B$16-$AI$13)*($B$16*EXP(-$B$16*AQ30)-$AI$13*EXP(-$AI$13*AQ30))+$AI$39/($B$16-$AI$14)*($B$16*EXP(-$B$16*AQ30)-$AI$14*EXP(-$AI$14*AQ30))</f>
        <v/>
      </c>
    </row>
    <row r="31">
      <c r="A31" s="9" t="inlineStr">
        <is>
          <t>V2</t>
        </is>
      </c>
      <c r="B31" s="13">
        <f>$B$30*$B$34/$B$35</f>
        <v/>
      </c>
      <c r="C31" s="9" t="inlineStr">
        <is>
          <t>L</t>
        </is>
      </c>
      <c r="E31" s="12">
        <f>E30+$B$11</f>
        <v/>
      </c>
      <c r="F31" s="13">
        <f>E31/60</f>
        <v/>
      </c>
      <c r="G31" s="13">
        <f>IF(F31&gt;=$AI$66,$B$27,IF(F31&gt;=$AI$65,$B$26,IF(F31&gt;=$AI$64,$B$25,IF(F31&gt;=$AI$63,$B$24,IF(F31&gt;=$AI$62,$B$23,IF(F31&gt;=$AI$61,$B$22,$B$21))))))</f>
        <v/>
      </c>
      <c r="H31" s="14">
        <f>MAX(0,MIN($AI$59,IF($B$9="Plasma",(G31-(S31*$AI$18+T31*$AI$19+U31*$AI$20))/$AI$46,AF31)))</f>
        <v/>
      </c>
      <c r="I31" s="15">
        <f>H31/10*3600/$B$11</f>
        <v/>
      </c>
      <c r="J31" s="15">
        <f>J30+H31</f>
        <v/>
      </c>
      <c r="K31" s="14">
        <f>$AI$21*K30+$AI$22*L30+$AI$23*M30+$AI$30*H30</f>
        <v/>
      </c>
      <c r="L31" s="14">
        <f>$AI$24*K30+$AI$25*L30+$AI$26*M30+$AI$31*H30</f>
        <v/>
      </c>
      <c r="M31" s="14">
        <f>$AI$27*K30+$AI$28*L30+$AI$29*M30+$AI$32*H30</f>
        <v/>
      </c>
      <c r="N31" s="16">
        <f>R31*$B$38</f>
        <v/>
      </c>
      <c r="O31" s="14">
        <f>K31/$B$30</f>
        <v/>
      </c>
      <c r="P31" s="14">
        <f>L31/$B$31</f>
        <v/>
      </c>
      <c r="Q31" s="14">
        <f>M31/$B$32</f>
        <v/>
      </c>
      <c r="R31" s="14">
        <f>R30*$AI$42+S30*$AI$43+T30*$AI$44+U30*$AI$45+$AI$47*H30</f>
        <v/>
      </c>
      <c r="S31" s="17">
        <f>$AI$33*K31+$AI$34*L31+$AI$35*M31</f>
        <v/>
      </c>
      <c r="T31" s="17">
        <f>$AI$36*K31+$AI$37*L31+$AI$38*M31</f>
        <v/>
      </c>
      <c r="U31" s="17">
        <f>$AI$39*K31+$AI$40*L31+$AI$41*M31</f>
        <v/>
      </c>
      <c r="V31" s="17">
        <f>R31*EXP(-$B$16*(($B$17+$AI$4)*0.1))+S31*$B$16/($B$16-$AI$12)*(EXP(-$AI$12*(($B$17+$AI$4)*0.1))-EXP(-$B$16*(($B$17+$AI$4)*0.1)))+T31*$B$16/($B$16-$AI$13)*(EXP(-$AI$13*(($B$17+$AI$4)*0.1))-EXP(-$B$16*(($B$17+$AI$4)*0.1)))+U31*$B$16/($B$16-$AI$14)*(EXP(-$AI$14*(($B$17+$AI$4)*0.1))-EXP(-$B$16*(($B$17+$AI$4)*0.1)))</f>
        <v/>
      </c>
      <c r="W31" s="17">
        <f>R31*EXP(-$B$16*(($B$17+$AI$4)*0.2))+S31*$B$16/($B$16-$AI$12)*(EXP(-$AI$12*(($B$17+$AI$4)*0.2))-EXP(-$B$16*(($B$17+$AI$4)*0.2)))+T31*$B$16/($B$16-$AI$13)*(EXP(-$AI$13*(($B$17+$AI$4)*0.2))-EXP(-$B$16*(($B$17+$AI$4)*0.2)))+U31*$B$16/($B$16-$AI$14)*(EXP(-$AI$14*(($B$17+$AI$4)*0.2))-EXP(-$B$16*(($B$17+$AI$4)*0.2)))</f>
        <v/>
      </c>
      <c r="X31" s="17">
        <f>R31*EXP(-$B$16*(($B$17+$AI$4)*0.3))+S31*$B$16/($B$16-$AI$12)*(EXP(-$AI$12*(($B$17+$AI$4)*0.3))-EXP(-$B$16*(($B$17+$AI$4)*0.3)))+T31*$B$16/($B$16-$AI$13)*(EXP(-$AI$13*(($B$17+$AI$4)*0.3))-EXP(-$B$16*(($B$17+$AI$4)*0.3)))+U31*$B$16/($B$16-$AI$14)*(EXP(-$AI$14*(($B$17+$AI$4)*0.3))-EXP(-$B$16*(($B$17+$AI$4)*0.3)))</f>
        <v/>
      </c>
      <c r="Y31" s="17">
        <f>R31*EXP(-$B$16*(($B$17+$AI$4)*0.4))+S31*$B$16/($B$16-$AI$12)*(EXP(-$AI$12*(($B$17+$AI$4)*0.4))-EXP(-$B$16*(($B$17+$AI$4)*0.4)))+T31*$B$16/($B$16-$AI$13)*(EXP(-$AI$13*(($B$17+$AI$4)*0.4))-EXP(-$B$16*(($B$17+$AI$4)*0.4)))+U31*$B$16/($B$16-$AI$14)*(EXP(-$AI$14*(($B$17+$AI$4)*0.4))-EXP(-$B$16*(($B$17+$AI$4)*0.4)))</f>
        <v/>
      </c>
      <c r="Z31" s="17">
        <f>R31*EXP(-$B$16*(($B$17+$AI$4)*0.5))+S31*$B$16/($B$16-$AI$12)*(EXP(-$AI$12*(($B$17+$AI$4)*0.5))-EXP(-$B$16*(($B$17+$AI$4)*0.5)))+T31*$B$16/($B$16-$AI$13)*(EXP(-$AI$13*(($B$17+$AI$4)*0.5))-EXP(-$B$16*(($B$17+$AI$4)*0.5)))+U31*$B$16/($B$16-$AI$14)*(EXP(-$AI$14*(($B$17+$AI$4)*0.5))-EXP(-$B$16*(($B$17+$AI$4)*0.5)))</f>
        <v/>
      </c>
      <c r="AA31" s="17">
        <f>R31*EXP(-$B$16*(($B$17+$AI$4)*0.6))+S31*$B$16/($B$16-$AI$12)*(EXP(-$AI$12*(($B$17+$AI$4)*0.6))-EXP(-$B$16*(($B$17+$AI$4)*0.6)))+T31*$B$16/($B$16-$AI$13)*(EXP(-$AI$13*(($B$17+$AI$4)*0.6))-EXP(-$B$16*(($B$17+$AI$4)*0.6)))+U31*$B$16/($B$16-$AI$14)*(EXP(-$AI$14*(($B$17+$AI$4)*0.6))-EXP(-$B$16*(($B$17+$AI$4)*0.6)))</f>
        <v/>
      </c>
      <c r="AB31" s="17">
        <f>R31*EXP(-$B$16*(($B$17+$AI$4)*0.7))+S31*$B$16/($B$16-$AI$12)*(EXP(-$AI$12*(($B$17+$AI$4)*0.7))-EXP(-$B$16*(($B$17+$AI$4)*0.7)))+T31*$B$16/($B$16-$AI$13)*(EXP(-$AI$13*(($B$17+$AI$4)*0.7))-EXP(-$B$16*(($B$17+$AI$4)*0.7)))+U31*$B$16/($B$16-$AI$14)*(EXP(-$AI$14*(($B$17+$AI$4)*0.7))-EXP(-$B$16*(($B$17+$AI$4)*0.7)))</f>
        <v/>
      </c>
      <c r="AC31" s="17">
        <f>R31*EXP(-$B$16*(($B$17+$AI$4)*0.8))+S31*$B$16/($B$16-$AI$12)*(EXP(-$AI$12*(($B$17+$AI$4)*0.8))-EXP(-$B$16*(($B$17+$AI$4)*0.8)))+T31*$B$16/($B$16-$AI$13)*(EXP(-$AI$13*(($B$17+$AI$4)*0.8))-EXP(-$B$16*(($B$17+$AI$4)*0.8)))+U31*$B$16/($B$16-$AI$14)*(EXP(-$AI$14*(($B$17+$AI$4)*0.8))-EXP(-$B$16*(($B$17+$AI$4)*0.8)))</f>
        <v/>
      </c>
      <c r="AD31" s="17">
        <f>R31*EXP(-$B$16*(($B$17+$AI$4)*0.9))+S31*$B$16/($B$16-$AI$12)*(EXP(-$AI$12*(($B$17+$AI$4)*0.9))-EXP(-$B$16*(($B$17+$AI$4)*0.9)))+T31*$B$16/($B$16-$AI$13)*(EXP(-$AI$13*(($B$17+$AI$4)*0.9))-EXP(-$B$16*(($B$17+$AI$4)*0.9)))+U31*$B$16/($B$16-$AI$14)*(EXP(-$AI$14*(($B$17+$AI$4)*0.9))-EXP(-$B$16*(($B$17+$AI$4)*0.9)))</f>
        <v/>
      </c>
      <c r="AE31" s="17">
        <f>R31*EXP(-$B$16*(($B$17+$AI$4)*1.0))+S31*$B$16/($B$16-$AI$12)*(EXP(-$AI$12*(($B$17+$AI$4)*1.0))-EXP(-$B$16*(($B$17+$AI$4)*1.0)))+T31*$B$16/($B$16-$AI$13)*(EXP(-$AI$13*(($B$17+$AI$4)*1.0))-EXP(-$B$16*(($B$17+$AI$4)*1.0)))+U31*$B$16/($B$16-$AI$14)*(EXP(-$AI$14*(($B$17+$AI$4)*1.0))-EXP(-$B$16*(($B$17+$AI$4)*1.0)))</f>
        <v/>
      </c>
      <c r="AF31" s="17">
        <f>MIN((G31-V31)/$AI$48,(G31-W31)/$AI$49,(G31-X31)/$AI$50,(G31-Y31)/$AI$51,(G31-Z31)/$AI$52,(G31-AA31)/$AI$53,(G31-AB31)/$AI$54,(G31-AC31)/$AI$55,(G31-AD31)/$AI$56,(G31-AE31)/$AI$57)</f>
        <v/>
      </c>
      <c r="AH31" s="9" t="inlineStr">
        <is>
          <t>I2 (mg in A2 per mg infused over a step)</t>
        </is>
      </c>
      <c r="AI31" s="10">
        <f>(($B$34*($B$37-$AI$12))*(1-$AI$18)/$AI$12/$AI$15+($B$34*($B$37-$AI$13))*(1-$AI$19)/$AI$13/$AI$16+($B$34*($B$37-$AI$14))*(1-$AI$20)/$AI$14/$AI$17)/$AI$4</f>
        <v/>
      </c>
      <c r="AK31" s="9">
        <f>IF(AN30&gt;0,AM30,AK30)</f>
        <v/>
      </c>
      <c r="AL31" s="9">
        <f>IF(AN30&gt;0,AL30,AM30)</f>
        <v/>
      </c>
      <c r="AM31" s="16">
        <f>SQRT(AK31*AL31)</f>
        <v/>
      </c>
      <c r="AN31" s="18">
        <f>$AI$33/(AM31-$AI$12)*(AM31*EXP(-AM31*$B$15)-$AI$12*EXP(-$AI$12*$B$15))+$AI$36/(AM31-$AI$13)*(AM31*EXP(-AM31*$B$15)-$AI$13*EXP(-$AI$13*$B$15))+$AI$39/(AM31-$AI$14)*(AM31*EXP(-AM31*$B$15)-$AI$14*EXP(-$AI$14*$B$15))</f>
        <v/>
      </c>
      <c r="AO31" s="9">
        <f>IF(AR30&gt;0,AQ30,AO30)</f>
        <v/>
      </c>
      <c r="AP31" s="9">
        <f>IF(AR30&gt;0,AP30,AQ30)</f>
        <v/>
      </c>
      <c r="AQ31" s="16">
        <f>(AO31+AP31)/2</f>
        <v/>
      </c>
      <c r="AR31" s="18">
        <f>$AI$33/($B$16-$AI$12)*($B$16*EXP(-$B$16*AQ31)-$AI$12*EXP(-$AI$12*AQ31))+$AI$36/($B$16-$AI$13)*($B$16*EXP(-$B$16*AQ31)-$AI$13*EXP(-$AI$13*AQ31))+$AI$39/($B$16-$AI$14)*($B$16*EXP(-$B$16*AQ31)-$AI$14*EXP(-$AI$14*AQ31))</f>
        <v/>
      </c>
    </row>
    <row r="32">
      <c r="A32" s="9" t="inlineStr">
        <is>
          <t>V3</t>
        </is>
      </c>
      <c r="B32" s="13">
        <f>$B$30*$B$36/$B$37</f>
        <v/>
      </c>
      <c r="C32" s="9" t="inlineStr">
        <is>
          <t>L</t>
        </is>
      </c>
      <c r="E32" s="12">
        <f>E31+$B$11</f>
        <v/>
      </c>
      <c r="F32" s="13">
        <f>E32/60</f>
        <v/>
      </c>
      <c r="G32" s="13">
        <f>IF(F32&gt;=$AI$66,$B$27,IF(F32&gt;=$AI$65,$B$26,IF(F32&gt;=$AI$64,$B$25,IF(F32&gt;=$AI$63,$B$24,IF(F32&gt;=$AI$62,$B$23,IF(F32&gt;=$AI$61,$B$22,$B$21))))))</f>
        <v/>
      </c>
      <c r="H32" s="14">
        <f>MAX(0,MIN($AI$59,IF($B$9="Plasma",(G32-(S32*$AI$18+T32*$AI$19+U32*$AI$20))/$AI$46,AF32)))</f>
        <v/>
      </c>
      <c r="I32" s="15">
        <f>H32/10*3600/$B$11</f>
        <v/>
      </c>
      <c r="J32" s="15">
        <f>J31+H32</f>
        <v/>
      </c>
      <c r="K32" s="14">
        <f>$AI$21*K31+$AI$22*L31+$AI$23*M31+$AI$30*H31</f>
        <v/>
      </c>
      <c r="L32" s="14">
        <f>$AI$24*K31+$AI$25*L31+$AI$26*M31+$AI$31*H31</f>
        <v/>
      </c>
      <c r="M32" s="14">
        <f>$AI$27*K31+$AI$28*L31+$AI$29*M31+$AI$32*H31</f>
        <v/>
      </c>
      <c r="N32" s="16">
        <f>R32*$B$38</f>
        <v/>
      </c>
      <c r="O32" s="14">
        <f>K32/$B$30</f>
        <v/>
      </c>
      <c r="P32" s="14">
        <f>L32/$B$31</f>
        <v/>
      </c>
      <c r="Q32" s="14">
        <f>M32/$B$32</f>
        <v/>
      </c>
      <c r="R32" s="14">
        <f>R31*$AI$42+S31*$AI$43+T31*$AI$44+U31*$AI$45+$AI$47*H31</f>
        <v/>
      </c>
      <c r="S32" s="17">
        <f>$AI$33*K32+$AI$34*L32+$AI$35*M32</f>
        <v/>
      </c>
      <c r="T32" s="17">
        <f>$AI$36*K32+$AI$37*L32+$AI$38*M32</f>
        <v/>
      </c>
      <c r="U32" s="17">
        <f>$AI$39*K32+$AI$40*L32+$AI$41*M32</f>
        <v/>
      </c>
      <c r="V32" s="17">
        <f>R32*EXP(-$B$16*(($B$17+$AI$4)*0.1))+S32*$B$16/($B$16-$AI$12)*(EXP(-$AI$12*(($B$17+$AI$4)*0.1))-EXP(-$B$16*(($B$17+$AI$4)*0.1)))+T32*$B$16/($B$16-$AI$13)*(EXP(-$AI$13*(($B$17+$AI$4)*0.1))-EXP(-$B$16*(($B$17+$AI$4)*0.1)))+U32*$B$16/($B$16-$AI$14)*(EXP(-$AI$14*(($B$17+$AI$4)*0.1))-EXP(-$B$16*(($B$17+$AI$4)*0.1)))</f>
        <v/>
      </c>
      <c r="W32" s="17">
        <f>R32*EXP(-$B$16*(($B$17+$AI$4)*0.2))+S32*$B$16/($B$16-$AI$12)*(EXP(-$AI$12*(($B$17+$AI$4)*0.2))-EXP(-$B$16*(($B$17+$AI$4)*0.2)))+T32*$B$16/($B$16-$AI$13)*(EXP(-$AI$13*(($B$17+$AI$4)*0.2))-EXP(-$B$16*(($B$17+$AI$4)*0.2)))+U32*$B$16/($B$16-$AI$14)*(EXP(-$AI$14*(($B$17+$AI$4)*0.2))-EXP(-$B$16*(($B$17+$AI$4)*0.2)))</f>
        <v/>
      </c>
      <c r="X32" s="17">
        <f>R32*EXP(-$B$16*(($B$17+$AI$4)*0.3))+S32*$B$16/($B$16-$AI$12)*(EXP(-$AI$12*(($B$17+$AI$4)*0.3))-EXP(-$B$16*(($B$17+$AI$4)*0.3)))+T32*$B$16/($B$16-$AI$13)*(EXP(-$AI$13*(($B$17+$AI$4)*0.3))-EXP(-$B$16*(($B$17+$AI$4)*0.3)))+U32*$B$16/($B$16-$AI$14)*(EXP(-$AI$14*(($B$17+$AI$4)*0.3))-EXP(-$B$16*(($B$17+$AI$4)*0.3)))</f>
        <v/>
      </c>
      <c r="Y32" s="17">
        <f>R32*EXP(-$B$16*(($B$17+$AI$4)*0.4))+S32*$B$16/($B$16-$AI$12)*(EXP(-$AI$12*(($B$17+$AI$4)*0.4))-EXP(-$B$16*(($B$17+$AI$4)*0.4)))+T32*$B$16/($B$16-$AI$13)*(EXP(-$AI$13*(($B$17+$AI$4)*0.4))-EXP(-$B$16*(($B$17+$AI$4)*0.4)))+U32*$B$16/($B$16-$AI$14)*(EXP(-$AI$14*(($B$17+$AI$4)*0.4))-EXP(-$B$16*(($B$17+$AI$4)*0.4)))</f>
        <v/>
      </c>
      <c r="Z32" s="17">
        <f>R32*EXP(-$B$16*(($B$17+$AI$4)*0.5))+S32*$B$16/($B$16-$AI$12)*(EXP(-$AI$12*(($B$17+$AI$4)*0.5))-EXP(-$B$16*(($B$17+$AI$4)*0.5)))+T32*$B$16/($B$16-$AI$13)*(EXP(-$AI$13*(($B$17+$AI$4)*0.5))-EXP(-$B$16*(($B$17+$AI$4)*0.5)))+U32*$B$16/($B$16-$AI$14)*(EXP(-$AI$14*(($B$17+$AI$4)*0.5))-EXP(-$B$16*(($B$17+$AI$4)*0.5)))</f>
        <v/>
      </c>
      <c r="AA32" s="17">
        <f>R32*EXP(-$B$16*(($B$17+$AI$4)*0.6))+S32*$B$16/($B$16-$AI$12)*(EXP(-$AI$12*(($B$17+$AI$4)*0.6))-EXP(-$B$16*(($B$17+$AI$4)*0.6)))+T32*$B$16/($B$16-$AI$13)*(EXP(-$AI$13*(($B$17+$AI$4)*0.6))-EXP(-$B$16*(($B$17+$AI$4)*0.6)))+U32*$B$16/($B$16-$AI$14)*(EXP(-$AI$14*(($B$17+$AI$4)*0.6))-EXP(-$B$16*(($B$17+$AI$4)*0.6)))</f>
        <v/>
      </c>
      <c r="AB32" s="17">
        <f>R32*EXP(-$B$16*(($B$17+$AI$4)*0.7))+S32*$B$16/($B$16-$AI$12)*(EXP(-$AI$12*(($B$17+$AI$4)*0.7))-EXP(-$B$16*(($B$17+$AI$4)*0.7)))+T32*$B$16/($B$16-$AI$13)*(EXP(-$AI$13*(($B$17+$AI$4)*0.7))-EXP(-$B$16*(($B$17+$AI$4)*0.7)))+U32*$B$16/($B$16-$AI$14)*(EXP(-$AI$14*(($B$17+$AI$4)*0.7))-EXP(-$B$16*(($B$17+$AI$4)*0.7)))</f>
        <v/>
      </c>
      <c r="AC32" s="17">
        <f>R32*EXP(-$B$16*(($B$17+$AI$4)*0.8))+S32*$B$16/($B$16-$AI$12)*(EXP(-$AI$12*(($B$17+$AI$4)*0.8))-EXP(-$B$16*(($B$17+$AI$4)*0.8)))+T32*$B$16/($B$16-$AI$13)*(EXP(-$AI$13*(($B$17+$AI$4)*0.8))-EXP(-$B$16*(($B$17+$AI$4)*0.8)))+U32*$B$16/($B$16-$AI$14)*(EXP(-$AI$14*(($B$17+$AI$4)*0.8))-EXP(-$B$16*(($B$17+$AI$4)*0.8)))</f>
        <v/>
      </c>
      <c r="AD32" s="17">
        <f>R32*EXP(-$B$16*(($B$17+$AI$4)*0.9))+S32*$B$16/($B$16-$AI$12)*(EXP(-$AI$12*(($B$17+$AI$4)*0.9))-EXP(-$B$16*(($B$17+$AI$4)*0.9)))+T32*$B$16/($B$16-$AI$13)*(EXP(-$AI$13*(($B$17+$AI$4)*0.9))-EXP(-$B$16*(($B$17+$AI$4)*0.9)))+U32*$B$16/($B$16-$AI$14)*(EXP(-$AI$14*(($B$17+$AI$4)*0.9))-EXP(-$B$16*(($B$17+$AI$4)*0.9)))</f>
        <v/>
      </c>
      <c r="AE32" s="17">
        <f>R32*EXP(-$B$16*(($B$17+$AI$4)*1.0))+S32*$B$16/($B$16-$AI$12)*(EXP(-$AI$12*(($B$17+$AI$4)*1.0))-EXP(-$B$16*(($B$17+$AI$4)*1.0)))+T32*$B$16/($B$16-$AI$13)*(EXP(-$AI$13*(($B$17+$AI$4)*1.0))-EXP(-$B$16*(($B$17+$AI$4)*1.0)))+U32*$B$16/($B$16-$AI$14)*(EXP(-$AI$14*(($B$17+$AI$4)*1.0))-EXP(-$B$16*(($B$17+$AI$4)*1.0)))</f>
        <v/>
      </c>
      <c r="AF32" s="17">
        <f>MIN((G32-V32)/$AI$48,(G32-W32)/$AI$49,(G32-X32)/$AI$50,(G32-Y32)/$AI$51,(G32-Z32)/$AI$52,(G32-AA32)/$AI$53,(G32-AB32)/$AI$54,(G32-AC32)/$AI$55,(G32-AD32)/$AI$56,(G32-AE32)/$AI$57)</f>
        <v/>
      </c>
      <c r="AH32" s="9" t="inlineStr">
        <is>
          <t>I3 (mg in A3 per mg infused over a step)</t>
        </is>
      </c>
      <c r="AI32" s="10">
        <f>(($B$36*($B$35-$AI$12))*(1-$AI$18)/$AI$12/$AI$15+($B$36*($B$35-$AI$13))*(1-$AI$19)/$AI$13/$AI$16+($B$36*($B$35-$AI$14))*(1-$AI$20)/$AI$14/$AI$17)/$AI$4</f>
        <v/>
      </c>
      <c r="AK32" s="9">
        <f>IF(AN31&gt;0,AM31,AK31)</f>
        <v/>
      </c>
      <c r="AL32" s="9">
        <f>IF(AN31&gt;0,AL31,AM31)</f>
        <v/>
      </c>
      <c r="AM32" s="16">
        <f>SQRT(AK32*AL32)</f>
        <v/>
      </c>
      <c r="AN32" s="18">
        <f>$AI$33/(AM32-$AI$12)*(AM32*EXP(-AM32*$B$15)-$AI$12*EXP(-$AI$12*$B$15))+$AI$36/(AM32-$AI$13)*(AM32*EXP(-AM32*$B$15)-$AI$13*EXP(-$AI$13*$B$15))+$AI$39/(AM32-$AI$14)*(AM32*EXP(-AM32*$B$15)-$AI$14*EXP(-$AI$14*$B$15))</f>
        <v/>
      </c>
      <c r="AO32" s="9">
        <f>IF(AR31&gt;0,AQ31,AO31)</f>
        <v/>
      </c>
      <c r="AP32" s="9">
        <f>IF(AR31&gt;0,AP31,AQ31)</f>
        <v/>
      </c>
      <c r="AQ32" s="16">
        <f>(AO32+AP32)/2</f>
        <v/>
      </c>
      <c r="AR32" s="18">
        <f>$AI$33/($B$16-$AI$12)*($B$16*EXP(-$B$16*AQ32)-$AI$12*EXP(-$AI$12*AQ32))+$AI$36/($B$16-$AI$13)*($B$16*EXP(-$B$16*AQ32)-$AI$13*EXP(-$AI$13*AQ32))+$AI$39/($B$16-$AI$14)*($B$16*EXP(-$B$16*AQ32)-$AI$14*EXP(-$AI$14*AQ32))</f>
        <v/>
      </c>
    </row>
    <row r="33">
      <c r="A33" s="9" t="inlineStr">
        <is>
          <t>k10</t>
        </is>
      </c>
      <c r="B33" s="17">
        <f>0.119</f>
        <v/>
      </c>
      <c r="C33" s="9" t="inlineStr">
        <is>
          <t>/min</t>
        </is>
      </c>
      <c r="E33" s="12">
        <f>E32+$B$11</f>
        <v/>
      </c>
      <c r="F33" s="13">
        <f>E33/60</f>
        <v/>
      </c>
      <c r="G33" s="13">
        <f>IF(F33&gt;=$AI$66,$B$27,IF(F33&gt;=$AI$65,$B$26,IF(F33&gt;=$AI$64,$B$25,IF(F33&gt;=$AI$63,$B$24,IF(F33&gt;=$AI$62,$B$23,IF(F33&gt;=$AI$61,$B$22,$B$21))))))</f>
        <v/>
      </c>
      <c r="H33" s="14">
        <f>MAX(0,MIN($AI$59,IF($B$9="Plasma",(G33-(S33*$AI$18+T33*$AI$19+U33*$AI$20))/$AI$46,AF33)))</f>
        <v/>
      </c>
      <c r="I33" s="15">
        <f>H33/10*3600/$B$11</f>
        <v/>
      </c>
      <c r="J33" s="15">
        <f>J32+H33</f>
        <v/>
      </c>
      <c r="K33" s="14">
        <f>$AI$21*K32+$AI$22*L32+$AI$23*M32+$AI$30*H32</f>
        <v/>
      </c>
      <c r="L33" s="14">
        <f>$AI$24*K32+$AI$25*L32+$AI$26*M32+$AI$31*H32</f>
        <v/>
      </c>
      <c r="M33" s="14">
        <f>$AI$27*K32+$AI$28*L32+$AI$29*M32+$AI$32*H32</f>
        <v/>
      </c>
      <c r="N33" s="16">
        <f>R33*$B$38</f>
        <v/>
      </c>
      <c r="O33" s="14">
        <f>K33/$B$30</f>
        <v/>
      </c>
      <c r="P33" s="14">
        <f>L33/$B$31</f>
        <v/>
      </c>
      <c r="Q33" s="14">
        <f>M33/$B$32</f>
        <v/>
      </c>
      <c r="R33" s="14">
        <f>R32*$AI$42+S32*$AI$43+T32*$AI$44+U32*$AI$45+$AI$47*H32</f>
        <v/>
      </c>
      <c r="S33" s="17">
        <f>$AI$33*K33+$AI$34*L33+$AI$35*M33</f>
        <v/>
      </c>
      <c r="T33" s="17">
        <f>$AI$36*K33+$AI$37*L33+$AI$38*M33</f>
        <v/>
      </c>
      <c r="U33" s="17">
        <f>$AI$39*K33+$AI$40*L33+$AI$41*M33</f>
        <v/>
      </c>
      <c r="V33" s="17">
        <f>R33*EXP(-$B$16*(($B$17+$AI$4)*0.1))+S33*$B$16/($B$16-$AI$12)*(EXP(-$AI$12*(($B$17+$AI$4)*0.1))-EXP(-$B$16*(($B$17+$AI$4)*0.1)))+T33*$B$16/($B$16-$AI$13)*(EXP(-$AI$13*(($B$17+$AI$4)*0.1))-EXP(-$B$16*(($B$17+$AI$4)*0.1)))+U33*$B$16/($B$16-$AI$14)*(EXP(-$AI$14*(($B$17+$AI$4)*0.1))-EXP(-$B$16*(($B$17+$AI$4)*0.1)))</f>
        <v/>
      </c>
      <c r="W33" s="17">
        <f>R33*EXP(-$B$16*(($B$17+$AI$4)*0.2))+S33*$B$16/($B$16-$AI$12)*(EXP(-$AI$12*(($B$17+$AI$4)*0.2))-EXP(-$B$16*(($B$17+$AI$4)*0.2)))+T33*$B$16/($B$16-$AI$13)*(EXP(-$AI$13*(($B$17+$AI$4)*0.2))-EXP(-$B$16*(($B$17+$AI$4)*0.2)))+U33*$B$16/($B$16-$AI$14)*(EXP(-$AI$14*(($B$17+$AI$4)*0.2))-EXP(-$B$16*(($B$17+$AI$4)*0.2)))</f>
        <v/>
      </c>
      <c r="X33" s="17">
        <f>R33*EXP(-$B$16*(($B$17+$AI$4)*0.3))+S33*$B$16/($B$16-$AI$12)*(EXP(-$AI$12*(($B$17+$AI$4)*0.3))-EXP(-$B$16*(($B$17+$AI$4)*0.3)))+T33*$B$16/($B$16-$AI$13)*(EXP(-$AI$13*(($B$17+$AI$4)*0.3))-EXP(-$B$16*(($B$17+$AI$4)*0.3)))+U33*$B$16/($B$16-$AI$14)*(EXP(-$AI$14*(($B$17+$AI$4)*0.3))-EXP(-$B$16*(($B$17+$AI$4)*0.3)))</f>
        <v/>
      </c>
      <c r="Y33" s="17">
        <f>R33*EXP(-$B$16*(($B$17+$AI$4)*0.4))+S33*$B$16/($B$16-$AI$12)*(EXP(-$AI$12*(($B$17+$AI$4)*0.4))-EXP(-$B$16*(($B$17+$AI$4)*0.4)))+T33*$B$16/($B$16-$AI$13)*(EXP(-$AI$13*(($B$17+$AI$4)*0.4))-EXP(-$B$16*(($B$17+$AI$4)*0.4)))+U33*$B$16/($B$16-$AI$14)*(EXP(-$AI$14*(($B$17+$AI$4)*0.4))-EXP(-$B$16*(($B$17+$AI$4)*0.4)))</f>
        <v/>
      </c>
      <c r="Z33" s="17">
        <f>R33*EXP(-$B$16*(($B$17+$AI$4)*0.5))+S33*$B$16/($B$16-$AI$12)*(EXP(-$AI$12*(($B$17+$AI$4)*0.5))-EXP(-$B$16*(($B$17+$AI$4)*0.5)))+T33*$B$16/($B$16-$AI$13)*(EXP(-$AI$13*(($B$17+$AI$4)*0.5))-EXP(-$B$16*(($B$17+$AI$4)*0.5)))+U33*$B$16/($B$16-$AI$14)*(EXP(-$AI$14*(($B$17+$AI$4)*0.5))-EXP(-$B$16*(($B$17+$AI$4)*0.5)))</f>
        <v/>
      </c>
      <c r="AA33" s="17">
        <f>R33*EXP(-$B$16*(($B$17+$AI$4)*0.6))+S33*$B$16/($B$16-$AI$12)*(EXP(-$AI$12*(($B$17+$AI$4)*0.6))-EXP(-$B$16*(($B$17+$AI$4)*0.6)))+T33*$B$16/($B$16-$AI$13)*(EXP(-$AI$13*(($B$17+$AI$4)*0.6))-EXP(-$B$16*(($B$17+$AI$4)*0.6)))+U33*$B$16/($B$16-$AI$14)*(EXP(-$AI$14*(($B$17+$AI$4)*0.6))-EXP(-$B$16*(($B$17+$AI$4)*0.6)))</f>
        <v/>
      </c>
      <c r="AB33" s="17">
        <f>R33*EXP(-$B$16*(($B$17+$AI$4)*0.7))+S33*$B$16/($B$16-$AI$12)*(EXP(-$AI$12*(($B$17+$AI$4)*0.7))-EXP(-$B$16*(($B$17+$AI$4)*0.7)))+T33*$B$16/($B$16-$AI$13)*(EXP(-$AI$13*(($B$17+$AI$4)*0.7))-EXP(-$B$16*(($B$17+$AI$4)*0.7)))+U33*$B$16/($B$16-$AI$14)*(EXP(-$AI$14*(($B$17+$AI$4)*0.7))-EXP(-$B$16*(($B$17+$AI$4)*0.7)))</f>
        <v/>
      </c>
      <c r="AC33" s="17">
        <f>R33*EXP(-$B$16*(($B$17+$AI$4)*0.8))+S33*$B$16/($B$16-$AI$12)*(EXP(-$AI$12*(($B$17+$AI$4)*0.8))-EXP(-$B$16*(($B$17+$AI$4)*0.8)))+T33*$B$16/($B$16-$AI$13)*(EXP(-$AI$13*(($B$17+$AI$4)*0.8))-EXP(-$B$16*(($B$17+$AI$4)*0.8)))+U33*$B$16/($B$16-$AI$14)*(EXP(-$AI$14*(($B$17+$AI$4)*0.8))-EXP(-$B$16*(($B$17+$AI$4)*0.8)))</f>
        <v/>
      </c>
      <c r="AD33" s="17">
        <f>R33*EXP(-$B$16*(($B$17+$AI$4)*0.9))+S33*$B$16/($B$16-$AI$12)*(EXP(-$AI$12*(($B$17+$AI$4)*0.9))-EXP(-$B$16*(($B$17+$AI$4)*0.9)))+T33*$B$16/($B$16-$AI$13)*(EXP(-$AI$13*(($B$17+$AI$4)*0.9))-EXP(-$B$16*(($B$17+$AI$4)*0.9)))+U33*$B$16/($B$16-$AI$14)*(EXP(-$AI$14*(($B$17+$AI$4)*0.9))-EXP(-$B$16*(($B$17+$AI$4)*0.9)))</f>
        <v/>
      </c>
      <c r="AE33" s="17">
        <f>R33*EXP(-$B$16*(($B$17+$AI$4)*1.0))+S33*$B$16/($B$16-$AI$12)*(EXP(-$AI$12*(($B$17+$AI$4)*1.0))-EXP(-$B$16*(($B$17+$AI$4)*1.0)))+T33*$B$16/($B$16-$AI$13)*(EXP(-$AI$13*(($B$17+$AI$4)*1.0))-EXP(-$B$16*(($B$17+$AI$4)*1.0)))+U33*$B$16/($B$16-$AI$14)*(EXP(-$AI$14*(($B$17+$AI$4)*1.0))-EXP(-$B$16*(($B$17+$AI$4)*1.0)))</f>
        <v/>
      </c>
      <c r="AF33" s="17">
        <f>MIN((G33-V33)/$AI$48,(G33-W33)/$AI$49,(G33-X33)/$AI$50,(G33-Y33)/$AI$51,(G33-Z33)/$AI$52,(G33-AA33)/$AI$53,(G33-AB33)/$AI$54,(G33-AC33)/$AI$55,(G33-AD33)/$AI$56,(G33-AE33)/$AI$57)</f>
        <v/>
      </c>
      <c r="AH33" s="9" t="inlineStr">
        <is>
          <t>a1 (Cp per mg in A1)</t>
        </is>
      </c>
      <c r="AI33" s="10">
        <f>(($B$35-$AI$12)*($B$37-$AI$12))/($AI$15*$B$30)</f>
        <v/>
      </c>
      <c r="AK33" s="9">
        <f>IF(AN32&gt;0,AM32,AK32)</f>
        <v/>
      </c>
      <c r="AL33" s="9">
        <f>IF(AN32&gt;0,AL32,AM32)</f>
        <v/>
      </c>
      <c r="AM33" s="16">
        <f>SQRT(AK33*AL33)</f>
        <v/>
      </c>
      <c r="AN33" s="18">
        <f>$AI$33/(AM33-$AI$12)*(AM33*EXP(-AM33*$B$15)-$AI$12*EXP(-$AI$12*$B$15))+$AI$36/(AM33-$AI$13)*(AM33*EXP(-AM33*$B$15)-$AI$13*EXP(-$AI$13*$B$15))+$AI$39/(AM33-$AI$14)*(AM33*EXP(-AM33*$B$15)-$AI$14*EXP(-$AI$14*$B$15))</f>
        <v/>
      </c>
      <c r="AO33" s="9">
        <f>IF(AR32&gt;0,AQ32,AO32)</f>
        <v/>
      </c>
      <c r="AP33" s="9">
        <f>IF(AR32&gt;0,AP32,AQ32)</f>
        <v/>
      </c>
      <c r="AQ33" s="16">
        <f>(AO33+AP33)/2</f>
        <v/>
      </c>
      <c r="AR33" s="18">
        <f>$AI$33/($B$16-$AI$12)*($B$16*EXP(-$B$16*AQ33)-$AI$12*EXP(-$AI$12*AQ33))+$AI$36/($B$16-$AI$13)*($B$16*EXP(-$B$16*AQ33)-$AI$13*EXP(-$AI$13*AQ33))+$AI$39/($B$16-$AI$14)*($B$16*EXP(-$B$16*AQ33)-$AI$14*EXP(-$AI$14*AQ33))</f>
        <v/>
      </c>
    </row>
    <row r="34">
      <c r="A34" s="9" t="inlineStr">
        <is>
          <t>k12</t>
        </is>
      </c>
      <c r="B34" s="17">
        <f>0.112</f>
        <v/>
      </c>
      <c r="C34" s="9" t="inlineStr">
        <is>
          <t>/min</t>
        </is>
      </c>
      <c r="E34" s="12">
        <f>E33+$B$11</f>
        <v/>
      </c>
      <c r="F34" s="13">
        <f>E34/60</f>
        <v/>
      </c>
      <c r="G34" s="13">
        <f>IF(F34&gt;=$AI$66,$B$27,IF(F34&gt;=$AI$65,$B$26,IF(F34&gt;=$AI$64,$B$25,IF(F34&gt;=$AI$63,$B$24,IF(F34&gt;=$AI$62,$B$23,IF(F34&gt;=$AI$61,$B$22,$B$21))))))</f>
        <v/>
      </c>
      <c r="H34" s="14">
        <f>MAX(0,MIN($AI$59,IF($B$9="Plasma",(G34-(S34*$AI$18+T34*$AI$19+U34*$AI$20))/$AI$46,AF34)))</f>
        <v/>
      </c>
      <c r="I34" s="15">
        <f>H34/10*3600/$B$11</f>
        <v/>
      </c>
      <c r="J34" s="15">
        <f>J33+H34</f>
        <v/>
      </c>
      <c r="K34" s="14">
        <f>$AI$21*K33+$AI$22*L33+$AI$23*M33+$AI$30*H33</f>
        <v/>
      </c>
      <c r="L34" s="14">
        <f>$AI$24*K33+$AI$25*L33+$AI$26*M33+$AI$31*H33</f>
        <v/>
      </c>
      <c r="M34" s="14">
        <f>$AI$27*K33+$AI$28*L33+$AI$29*M33+$AI$32*H33</f>
        <v/>
      </c>
      <c r="N34" s="16">
        <f>R34*$B$38</f>
        <v/>
      </c>
      <c r="O34" s="14">
        <f>K34/$B$30</f>
        <v/>
      </c>
      <c r="P34" s="14">
        <f>L34/$B$31</f>
        <v/>
      </c>
      <c r="Q34" s="14">
        <f>M34/$B$32</f>
        <v/>
      </c>
      <c r="R34" s="14">
        <f>R33*$AI$42+S33*$AI$43+T33*$AI$44+U33*$AI$45+$AI$47*H33</f>
        <v/>
      </c>
      <c r="S34" s="17">
        <f>$AI$33*K34+$AI$34*L34+$AI$35*M34</f>
        <v/>
      </c>
      <c r="T34" s="17">
        <f>$AI$36*K34+$AI$37*L34+$AI$38*M34</f>
        <v/>
      </c>
      <c r="U34" s="17">
        <f>$AI$39*K34+$AI$40*L34+$AI$41*M34</f>
        <v/>
      </c>
      <c r="V34" s="17">
        <f>R34*EXP(-$B$16*(($B$17+$AI$4)*0.1))+S34*$B$16/($B$16-$AI$12)*(EXP(-$AI$12*(($B$17+$AI$4)*0.1))-EXP(-$B$16*(($B$17+$AI$4)*0.1)))+T34*$B$16/($B$16-$AI$13)*(EXP(-$AI$13*(($B$17+$AI$4)*0.1))-EXP(-$B$16*(($B$17+$AI$4)*0.1)))+U34*$B$16/($B$16-$AI$14)*(EXP(-$AI$14*(($B$17+$AI$4)*0.1))-EXP(-$B$16*(($B$17+$AI$4)*0.1)))</f>
        <v/>
      </c>
      <c r="W34" s="17">
        <f>R34*EXP(-$B$16*(($B$17+$AI$4)*0.2))+S34*$B$16/($B$16-$AI$12)*(EXP(-$AI$12*(($B$17+$AI$4)*0.2))-EXP(-$B$16*(($B$17+$AI$4)*0.2)))+T34*$B$16/($B$16-$AI$13)*(EXP(-$AI$13*(($B$17+$AI$4)*0.2))-EXP(-$B$16*(($B$17+$AI$4)*0.2)))+U34*$B$16/($B$16-$AI$14)*(EXP(-$AI$14*(($B$17+$AI$4)*0.2))-EXP(-$B$16*(($B$17+$AI$4)*0.2)))</f>
        <v/>
      </c>
      <c r="X34" s="17">
        <f>R34*EXP(-$B$16*(($B$17+$AI$4)*0.3))+S34*$B$16/($B$16-$AI$12)*(EXP(-$AI$12*(($B$17+$AI$4)*0.3))-EXP(-$B$16*(($B$17+$AI$4)*0.3)))+T34*$B$16/($B$16-$AI$13)*(EXP(-$AI$13*(($B$17+$AI$4)*0.3))-EXP(-$B$16*(($B$17+$AI$4)*0.3)))+U34*$B$16/($B$16-$AI$14)*(EXP(-$AI$14*(($B$17+$AI$4)*0.3))-EXP(-$B$16*(($B$17+$AI$4)*0.3)))</f>
        <v/>
      </c>
      <c r="Y34" s="17">
        <f>R34*EXP(-$B$16*(($B$17+$AI$4)*0.4))+S34*$B$16/($B$16-$AI$12)*(EXP(-$AI$12*(($B$17+$AI$4)*0.4))-EXP(-$B$16*(($B$17+$AI$4)*0.4)))+T34*$B$16/($B$16-$AI$13)*(EXP(-$AI$13*(($B$17+$AI$4)*0.4))-EXP(-$B$16*(($B$17+$AI$4)*0.4)))+U34*$B$16/($B$16-$AI$14)*(EXP(-$AI$14*(($B$17+$AI$4)*0.4))-EXP(-$B$16*(($B$17+$AI$4)*0.4)))</f>
        <v/>
      </c>
      <c r="Z34" s="17">
        <f>R34*EXP(-$B$16*(($B$17+$AI$4)*0.5))+S34*$B$16/($B$16-$AI$12)*(EXP(-$AI$12*(($B$17+$AI$4)*0.5))-EXP(-$B$16*(($B$17+$AI$4)*0.5)))+T34*$B$16/($B$16-$AI$13)*(EXP(-$AI$13*(($B$17+$AI$4)*0.5))-EXP(-$B$16*(($B$17+$AI$4)*0.5)))+U34*$B$16/($B$16-$AI$14)*(EXP(-$AI$14*(($B$17+$AI$4)*0.5))-EXP(-$B$16*(($B$17+$AI$4)*0.5)))</f>
        <v/>
      </c>
      <c r="AA34" s="17">
        <f>R34*EXP(-$B$16*(($B$17+$AI$4)*0.6))+S34*$B$16/($B$16-$AI$12)*(EXP(-$AI$12*(($B$17+$AI$4)*0.6))-EXP(-$B$16*(($B$17+$AI$4)*0.6)))+T34*$B$16/($B$16-$AI$13)*(EXP(-$AI$13*(($B$17+$AI$4)*0.6))-EXP(-$B$16*(($B$17+$AI$4)*0.6)))+U34*$B$16/($B$16-$AI$14)*(EXP(-$AI$14*(($B$17+$AI$4)*0.6))-EXP(-$B$16*(($B$17+$AI$4)*0.6)))</f>
        <v/>
      </c>
      <c r="AB34" s="17">
        <f>R34*EXP(-$B$16*(($B$17+$AI$4)*0.7))+S34*$B$16/($B$16-$AI$12)*(EXP(-$AI$12*(($B$17+$AI$4)*0.7))-EXP(-$B$16*(($B$17+$AI$4)*0.7)))+T34*$B$16/($B$16-$AI$13)*(EXP(-$AI$13*(($B$17+$AI$4)*0.7))-EXP(-$B$16*(($B$17+$AI$4)*0.7)))+U34*$B$16/($B$16-$AI$14)*(EXP(-$AI$14*(($B$17+$AI$4)*0.7))-EXP(-$B$16*(($B$17+$AI$4)*0.7)))</f>
        <v/>
      </c>
      <c r="AC34" s="17">
        <f>R34*EXP(-$B$16*(($B$17+$AI$4)*0.8))+S34*$B$16/($B$16-$AI$12)*(EXP(-$AI$12*(($B$17+$AI$4)*0.8))-EXP(-$B$16*(($B$17+$AI$4)*0.8)))+T34*$B$16/($B$16-$AI$13)*(EXP(-$AI$13*(($B$17+$AI$4)*0.8))-EXP(-$B$16*(($B$17+$AI$4)*0.8)))+U34*$B$16/($B$16-$AI$14)*(EXP(-$AI$14*(($B$17+$AI$4)*0.8))-EXP(-$B$16*(($B$17+$AI$4)*0.8)))</f>
        <v/>
      </c>
      <c r="AD34" s="17">
        <f>R34*EXP(-$B$16*(($B$17+$AI$4)*0.9))+S34*$B$16/($B$16-$AI$12)*(EXP(-$AI$12*(($B$17+$AI$4)*0.9))-EXP(-$B$16*(($B$17+$AI$4)*0.9)))+T34*$B$16/($B$16-$AI$13)*(EXP(-$AI$13*(($B$17+$AI$4)*0.9))-EXP(-$B$16*(($B$17+$AI$4)*0.9)))+U34*$B$16/($B$16-$AI$14)*(EXP(-$AI$14*(($B$17+$AI$4)*0.9))-EXP(-$B$16*(($B$17+$AI$4)*0.9)))</f>
        <v/>
      </c>
      <c r="AE34" s="17">
        <f>R34*EXP(-$B$16*(($B$17+$AI$4)*1.0))+S34*$B$16/($B$16-$AI$12)*(EXP(-$AI$12*(($B$17+$AI$4)*1.0))-EXP(-$B$16*(($B$17+$AI$4)*1.0)))+T34*$B$16/($B$16-$AI$13)*(EXP(-$AI$13*(($B$17+$AI$4)*1.0))-EXP(-$B$16*(($B$17+$AI$4)*1.0)))+U34*$B$16/($B$16-$AI$14)*(EXP(-$AI$14*(($B$17+$AI$4)*1.0))-EXP(-$B$16*(($B$17+$AI$4)*1.0)))</f>
        <v/>
      </c>
      <c r="AF34" s="17">
        <f>MIN((G34-V34)/$AI$48,(G34-W34)/$AI$49,(G34-X34)/$AI$50,(G34-Y34)/$AI$51,(G34-Z34)/$AI$52,(G34-AA34)/$AI$53,(G34-AB34)/$AI$54,(G34-AC34)/$AI$55,(G34-AD34)/$AI$56,(G34-AE34)/$AI$57)</f>
        <v/>
      </c>
      <c r="AH34" s="9" t="inlineStr">
        <is>
          <t>b1 (Cp per mg in A2)</t>
        </is>
      </c>
      <c r="AI34" s="10">
        <f>($B$35*($B$37-$AI$12))/($AI$15*$B$30)</f>
        <v/>
      </c>
      <c r="AK34" s="9">
        <f>IF(AN33&gt;0,AM33,AK33)</f>
        <v/>
      </c>
      <c r="AL34" s="9">
        <f>IF(AN33&gt;0,AL33,AM33)</f>
        <v/>
      </c>
      <c r="AM34" s="16">
        <f>SQRT(AK34*AL34)</f>
        <v/>
      </c>
      <c r="AN34" s="18">
        <f>$AI$33/(AM34-$AI$12)*(AM34*EXP(-AM34*$B$15)-$AI$12*EXP(-$AI$12*$B$15))+$AI$36/(AM34-$AI$13)*(AM34*EXP(-AM34*$B$15)-$AI$13*EXP(-$AI$13*$B$15))+$AI$39/(AM34-$AI$14)*(AM34*EXP(-AM34*$B$15)-$AI$14*EXP(-$AI$14*$B$15))</f>
        <v/>
      </c>
      <c r="AO34" s="9">
        <f>IF(AR33&gt;0,AQ33,AO33)</f>
        <v/>
      </c>
      <c r="AP34" s="9">
        <f>IF(AR33&gt;0,AP33,AQ33)</f>
        <v/>
      </c>
      <c r="AQ34" s="16">
        <f>(AO34+AP34)/2</f>
        <v/>
      </c>
      <c r="AR34" s="18">
        <f>$AI$33/($B$16-$AI$12)*($B$16*EXP(-$B$16*AQ34)-$AI$12*EXP(-$AI$12*AQ34))+$AI$36/($B$16-$AI$13)*($B$16*EXP(-$B$16*AQ34)-$AI$13*EXP(-$AI$13*AQ34))+$AI$39/($B$16-$AI$14)*($B$16*EXP(-$B$16*AQ34)-$AI$14*EXP(-$AI$14*AQ34))</f>
        <v/>
      </c>
    </row>
    <row r="35">
      <c r="A35" s="9" t="inlineStr">
        <is>
          <t>k21</t>
        </is>
      </c>
      <c r="B35" s="17">
        <f>0.055</f>
        <v/>
      </c>
      <c r="C35" s="9" t="inlineStr">
        <is>
          <t>/min</t>
        </is>
      </c>
      <c r="E35" s="12">
        <f>E34+$B$11</f>
        <v/>
      </c>
      <c r="F35" s="13">
        <f>E35/60</f>
        <v/>
      </c>
      <c r="G35" s="13">
        <f>IF(F35&gt;=$AI$66,$B$27,IF(F35&gt;=$AI$65,$B$26,IF(F35&gt;=$AI$64,$B$25,IF(F35&gt;=$AI$63,$B$24,IF(F35&gt;=$AI$62,$B$23,IF(F35&gt;=$AI$61,$B$22,$B$21))))))</f>
        <v/>
      </c>
      <c r="H35" s="14">
        <f>MAX(0,MIN($AI$59,IF($B$9="Plasma",(G35-(S35*$AI$18+T35*$AI$19+U35*$AI$20))/$AI$46,AF35)))</f>
        <v/>
      </c>
      <c r="I35" s="15">
        <f>H35/10*3600/$B$11</f>
        <v/>
      </c>
      <c r="J35" s="15">
        <f>J34+H35</f>
        <v/>
      </c>
      <c r="K35" s="14">
        <f>$AI$21*K34+$AI$22*L34+$AI$23*M34+$AI$30*H34</f>
        <v/>
      </c>
      <c r="L35" s="14">
        <f>$AI$24*K34+$AI$25*L34+$AI$26*M34+$AI$31*H34</f>
        <v/>
      </c>
      <c r="M35" s="14">
        <f>$AI$27*K34+$AI$28*L34+$AI$29*M34+$AI$32*H34</f>
        <v/>
      </c>
      <c r="N35" s="16">
        <f>R35*$B$38</f>
        <v/>
      </c>
      <c r="O35" s="14">
        <f>K35/$B$30</f>
        <v/>
      </c>
      <c r="P35" s="14">
        <f>L35/$B$31</f>
        <v/>
      </c>
      <c r="Q35" s="14">
        <f>M35/$B$32</f>
        <v/>
      </c>
      <c r="R35" s="14">
        <f>R34*$AI$42+S34*$AI$43+T34*$AI$44+U34*$AI$45+$AI$47*H34</f>
        <v/>
      </c>
      <c r="S35" s="17">
        <f>$AI$33*K35+$AI$34*L35+$AI$35*M35</f>
        <v/>
      </c>
      <c r="T35" s="17">
        <f>$AI$36*K35+$AI$37*L35+$AI$38*M35</f>
        <v/>
      </c>
      <c r="U35" s="17">
        <f>$AI$39*K35+$AI$40*L35+$AI$41*M35</f>
        <v/>
      </c>
      <c r="V35" s="17">
        <f>R35*EXP(-$B$16*(($B$17+$AI$4)*0.1))+S35*$B$16/($B$16-$AI$12)*(EXP(-$AI$12*(($B$17+$AI$4)*0.1))-EXP(-$B$16*(($B$17+$AI$4)*0.1)))+T35*$B$16/($B$16-$AI$13)*(EXP(-$AI$13*(($B$17+$AI$4)*0.1))-EXP(-$B$16*(($B$17+$AI$4)*0.1)))+U35*$B$16/($B$16-$AI$14)*(EXP(-$AI$14*(($B$17+$AI$4)*0.1))-EXP(-$B$16*(($B$17+$AI$4)*0.1)))</f>
        <v/>
      </c>
      <c r="W35" s="17">
        <f>R35*EXP(-$B$16*(($B$17+$AI$4)*0.2))+S35*$B$16/($B$16-$AI$12)*(EXP(-$AI$12*(($B$17+$AI$4)*0.2))-EXP(-$B$16*(($B$17+$AI$4)*0.2)))+T35*$B$16/($B$16-$AI$13)*(EXP(-$AI$13*(($B$17+$AI$4)*0.2))-EXP(-$B$16*(($B$17+$AI$4)*0.2)))+U35*$B$16/($B$16-$AI$14)*(EXP(-$AI$14*(($B$17+$AI$4)*0.2))-EXP(-$B$16*(($B$17+$AI$4)*0.2)))</f>
        <v/>
      </c>
      <c r="X35" s="17">
        <f>R35*EXP(-$B$16*(($B$17+$AI$4)*0.3))+S35*$B$16/($B$16-$AI$12)*(EXP(-$AI$12*(($B$17+$AI$4)*0.3))-EXP(-$B$16*(($B$17+$AI$4)*0.3)))+T35*$B$16/($B$16-$AI$13)*(EXP(-$AI$13*(($B$17+$AI$4)*0.3))-EXP(-$B$16*(($B$17+$AI$4)*0.3)))+U35*$B$16/($B$16-$AI$14)*(EXP(-$AI$14*(($B$17+$AI$4)*0.3))-EXP(-$B$16*(($B$17+$AI$4)*0.3)))</f>
        <v/>
      </c>
      <c r="Y35" s="17">
        <f>R35*EXP(-$B$16*(($B$17+$AI$4)*0.4))+S35*$B$16/($B$16-$AI$12)*(EXP(-$AI$12*(($B$17+$AI$4)*0.4))-EXP(-$B$16*(($B$17+$AI$4)*0.4)))+T35*$B$16/($B$16-$AI$13)*(EXP(-$AI$13*(($B$17+$AI$4)*0.4))-EXP(-$B$16*(($B$17+$AI$4)*0.4)))+U35*$B$16/($B$16-$AI$14)*(EXP(-$AI$14*(($B$17+$AI$4)*0.4))-EXP(-$B$16*(($B$17+$AI$4)*0.4)))</f>
        <v/>
      </c>
      <c r="Z35" s="17">
        <f>R35*EXP(-$B$16*(($B$17+$AI$4)*0.5))+S35*$B$16/($B$16-$AI$12)*(EXP(-$AI$12*(($B$17+$AI$4)*0.5))-EXP(-$B$16*(($B$17+$AI$4)*0.5)))+T35*$B$16/($B$16-$AI$13)*(EXP(-$AI$13*(($B$17+$AI$4)*0.5))-EXP(-$B$16*(($B$17+$AI$4)*0.5)))+U35*$B$16/($B$16-$AI$14)*(EXP(-$AI$14*(($B$17+$AI$4)*0.5))-EXP(-$B$16*(($B$17+$AI$4)*0.5)))</f>
        <v/>
      </c>
      <c r="AA35" s="17">
        <f>R35*EXP(-$B$16*(($B$17+$AI$4)*0.6))+S35*$B$16/($B$16-$AI$12)*(EXP(-$AI$12*(($B$17+$AI$4)*0.6))-EXP(-$B$16*(($B$17+$AI$4)*0.6)))+T35*$B$16/($B$16-$AI$13)*(EXP(-$AI$13*(($B$17+$AI$4)*0.6))-EXP(-$B$16*(($B$17+$AI$4)*0.6)))+U35*$B$16/($B$16-$AI$14)*(EXP(-$AI$14*(($B$17+$AI$4)*0.6))-EXP(-$B$16*(($B$17+$AI$4)*0.6)))</f>
        <v/>
      </c>
      <c r="AB35" s="17">
        <f>R35*EXP(-$B$16*(($B$17+$AI$4)*0.7))+S35*$B$16/($B$16-$AI$12)*(EXP(-$AI$12*(($B$17+$AI$4)*0.7))-EXP(-$B$16*(($B$17+$AI$4)*0.7)))+T35*$B$16/($B$16-$AI$13)*(EXP(-$AI$13*(($B$17+$AI$4)*0.7))-EXP(-$B$16*(($B$17+$AI$4)*0.7)))+U35*$B$16/($B$16-$AI$14)*(EXP(-$AI$14*(($B$17+$AI$4)*0.7))-EXP(-$B$16*(($B$17+$AI$4)*0.7)))</f>
        <v/>
      </c>
      <c r="AC35" s="17">
        <f>R35*EXP(-$B$16*(($B$17+$AI$4)*0.8))+S35*$B$16/($B$16-$AI$12)*(EXP(-$AI$12*(($B$17+$AI$4)*0.8))-EXP(-$B$16*(($B$17+$AI$4)*0.8)))+T35*$B$16/($B$16-$AI$13)*(EXP(-$AI$13*(($B$17+$AI$4)*0.8))-EXP(-$B$16*(($B$17+$AI$4)*0.8)))+U35*$B$16/($B$16-$AI$14)*(EXP(-$AI$14*(($B$17+$AI$4)*0.8))-EXP(-$B$16*(($B$17+$AI$4)*0.8)))</f>
        <v/>
      </c>
      <c r="AD35" s="17">
        <f>R35*EXP(-$B$16*(($B$17+$AI$4)*0.9))+S35*$B$16/($B$16-$AI$12)*(EXP(-$AI$12*(($B$17+$AI$4)*0.9))-EXP(-$B$16*(($B$17+$AI$4)*0.9)))+T35*$B$16/($B$16-$AI$13)*(EXP(-$AI$13*(($B$17+$AI$4)*0.9))-EXP(-$B$16*(($B$17+$AI$4)*0.9)))+U35*$B$16/($B$16-$AI$14)*(EXP(-$AI$14*(($B$17+$AI$4)*0.9))-EXP(-$B$16*(($B$17+$AI$4)*0.9)))</f>
        <v/>
      </c>
      <c r="AE35" s="17">
        <f>R35*EXP(-$B$16*(($B$17+$AI$4)*1.0))+S35*$B$16/($B$16-$AI$12)*(EXP(-$AI$12*(($B$17+$AI$4)*1.0))-EXP(-$B$16*(($B$17+$AI$4)*1.0)))+T35*$B$16/($B$16-$AI$13)*(EXP(-$AI$13*(($B$17+$AI$4)*1.0))-EXP(-$B$16*(($B$17+$AI$4)*1.0)))+U35*$B$16/($B$16-$AI$14)*(EXP(-$AI$14*(($B$17+$AI$4)*1.0))-EXP(-$B$16*(($B$17+$AI$4)*1.0)))</f>
        <v/>
      </c>
      <c r="AF35" s="17">
        <f>MIN((G35-V35)/$AI$48,(G35-W35)/$AI$49,(G35-X35)/$AI$50,(G35-Y35)/$AI$51,(G35-Z35)/$AI$52,(G35-AA35)/$AI$53,(G35-AB35)/$AI$54,(G35-AC35)/$AI$55,(G35-AD35)/$AI$56,(G35-AE35)/$AI$57)</f>
        <v/>
      </c>
      <c r="AH35" s="9" t="inlineStr">
        <is>
          <t>c1 (Cp per mg in A3)</t>
        </is>
      </c>
      <c r="AI35" s="10">
        <f>($B$37*($B$35-$AI$12))/($AI$15*$B$30)</f>
        <v/>
      </c>
      <c r="AK35" s="9">
        <f>IF(AN34&gt;0,AM34,AK34)</f>
        <v/>
      </c>
      <c r="AL35" s="9">
        <f>IF(AN34&gt;0,AL34,AM34)</f>
        <v/>
      </c>
      <c r="AM35" s="16">
        <f>SQRT(AK35*AL35)</f>
        <v/>
      </c>
      <c r="AN35" s="18">
        <f>$AI$33/(AM35-$AI$12)*(AM35*EXP(-AM35*$B$15)-$AI$12*EXP(-$AI$12*$B$15))+$AI$36/(AM35-$AI$13)*(AM35*EXP(-AM35*$B$15)-$AI$13*EXP(-$AI$13*$B$15))+$AI$39/(AM35-$AI$14)*(AM35*EXP(-AM35*$B$15)-$AI$14*EXP(-$AI$14*$B$15))</f>
        <v/>
      </c>
      <c r="AO35" s="9">
        <f>IF(AR34&gt;0,AQ34,AO34)</f>
        <v/>
      </c>
      <c r="AP35" s="9">
        <f>IF(AR34&gt;0,AP34,AQ34)</f>
        <v/>
      </c>
      <c r="AQ35" s="16">
        <f>(AO35+AP35)/2</f>
        <v/>
      </c>
      <c r="AR35" s="18">
        <f>$AI$33/($B$16-$AI$12)*($B$16*EXP(-$B$16*AQ35)-$AI$12*EXP(-$AI$12*AQ35))+$AI$36/($B$16-$AI$13)*($B$16*EXP(-$B$16*AQ35)-$AI$13*EXP(-$AI$13*AQ35))+$AI$39/($B$16-$AI$14)*($B$16*EXP(-$B$16*AQ35)-$AI$14*EXP(-$AI$14*AQ35))</f>
        <v/>
      </c>
    </row>
    <row r="36">
      <c r="A36" s="9" t="inlineStr">
        <is>
          <t>k13</t>
        </is>
      </c>
      <c r="B36" s="17">
        <f>0.042</f>
        <v/>
      </c>
      <c r="C36" s="9" t="inlineStr">
        <is>
          <t>/min</t>
        </is>
      </c>
      <c r="E36" s="12">
        <f>E35+$B$11</f>
        <v/>
      </c>
      <c r="F36" s="13">
        <f>E36/60</f>
        <v/>
      </c>
      <c r="G36" s="13">
        <f>IF(F36&gt;=$AI$66,$B$27,IF(F36&gt;=$AI$65,$B$26,IF(F36&gt;=$AI$64,$B$25,IF(F36&gt;=$AI$63,$B$24,IF(F36&gt;=$AI$62,$B$23,IF(F36&gt;=$AI$61,$B$22,$B$21))))))</f>
        <v/>
      </c>
      <c r="H36" s="14">
        <f>MAX(0,MIN($AI$59,IF($B$9="Plasma",(G36-(S36*$AI$18+T36*$AI$19+U36*$AI$20))/$AI$46,AF36)))</f>
        <v/>
      </c>
      <c r="I36" s="15">
        <f>H36/10*3600/$B$11</f>
        <v/>
      </c>
      <c r="J36" s="15">
        <f>J35+H36</f>
        <v/>
      </c>
      <c r="K36" s="14">
        <f>$AI$21*K35+$AI$22*L35+$AI$23*M35+$AI$30*H35</f>
        <v/>
      </c>
      <c r="L36" s="14">
        <f>$AI$24*K35+$AI$25*L35+$AI$26*M35+$AI$31*H35</f>
        <v/>
      </c>
      <c r="M36" s="14">
        <f>$AI$27*K35+$AI$28*L35+$AI$29*M35+$AI$32*H35</f>
        <v/>
      </c>
      <c r="N36" s="16">
        <f>R36*$B$38</f>
        <v/>
      </c>
      <c r="O36" s="14">
        <f>K36/$B$30</f>
        <v/>
      </c>
      <c r="P36" s="14">
        <f>L36/$B$31</f>
        <v/>
      </c>
      <c r="Q36" s="14">
        <f>M36/$B$32</f>
        <v/>
      </c>
      <c r="R36" s="14">
        <f>R35*$AI$42+S35*$AI$43+T35*$AI$44+U35*$AI$45+$AI$47*H35</f>
        <v/>
      </c>
      <c r="S36" s="17">
        <f>$AI$33*K36+$AI$34*L36+$AI$35*M36</f>
        <v/>
      </c>
      <c r="T36" s="17">
        <f>$AI$36*K36+$AI$37*L36+$AI$38*M36</f>
        <v/>
      </c>
      <c r="U36" s="17">
        <f>$AI$39*K36+$AI$40*L36+$AI$41*M36</f>
        <v/>
      </c>
      <c r="V36" s="17">
        <f>R36*EXP(-$B$16*(($B$17+$AI$4)*0.1))+S36*$B$16/($B$16-$AI$12)*(EXP(-$AI$12*(($B$17+$AI$4)*0.1))-EXP(-$B$16*(($B$17+$AI$4)*0.1)))+T36*$B$16/($B$16-$AI$13)*(EXP(-$AI$13*(($B$17+$AI$4)*0.1))-EXP(-$B$16*(($B$17+$AI$4)*0.1)))+U36*$B$16/($B$16-$AI$14)*(EXP(-$AI$14*(($B$17+$AI$4)*0.1))-EXP(-$B$16*(($B$17+$AI$4)*0.1)))</f>
        <v/>
      </c>
      <c r="W36" s="17">
        <f>R36*EXP(-$B$16*(($B$17+$AI$4)*0.2))+S36*$B$16/($B$16-$AI$12)*(EXP(-$AI$12*(($B$17+$AI$4)*0.2))-EXP(-$B$16*(($B$17+$AI$4)*0.2)))+T36*$B$16/($B$16-$AI$13)*(EXP(-$AI$13*(($B$17+$AI$4)*0.2))-EXP(-$B$16*(($B$17+$AI$4)*0.2)))+U36*$B$16/($B$16-$AI$14)*(EXP(-$AI$14*(($B$17+$AI$4)*0.2))-EXP(-$B$16*(($B$17+$AI$4)*0.2)))</f>
        <v/>
      </c>
      <c r="X36" s="17">
        <f>R36*EXP(-$B$16*(($B$17+$AI$4)*0.3))+S36*$B$16/($B$16-$AI$12)*(EXP(-$AI$12*(($B$17+$AI$4)*0.3))-EXP(-$B$16*(($B$17+$AI$4)*0.3)))+T36*$B$16/($B$16-$AI$13)*(EXP(-$AI$13*(($B$17+$AI$4)*0.3))-EXP(-$B$16*(($B$17+$AI$4)*0.3)))+U36*$B$16/($B$16-$AI$14)*(EXP(-$AI$14*(($B$17+$AI$4)*0.3))-EXP(-$B$16*(($B$17+$AI$4)*0.3)))</f>
        <v/>
      </c>
      <c r="Y36" s="17">
        <f>R36*EXP(-$B$16*(($B$17+$AI$4)*0.4))+S36*$B$16/($B$16-$AI$12)*(EXP(-$AI$12*(($B$17+$AI$4)*0.4))-EXP(-$B$16*(($B$17+$AI$4)*0.4)))+T36*$B$16/($B$16-$AI$13)*(EXP(-$AI$13*(($B$17+$AI$4)*0.4))-EXP(-$B$16*(($B$17+$AI$4)*0.4)))+U36*$B$16/($B$16-$AI$14)*(EXP(-$AI$14*(($B$17+$AI$4)*0.4))-EXP(-$B$16*(($B$17+$AI$4)*0.4)))</f>
        <v/>
      </c>
      <c r="Z36" s="17">
        <f>R36*EXP(-$B$16*(($B$17+$AI$4)*0.5))+S36*$B$16/($B$16-$AI$12)*(EXP(-$AI$12*(($B$17+$AI$4)*0.5))-EXP(-$B$16*(($B$17+$AI$4)*0.5)))+T36*$B$16/($B$16-$AI$13)*(EXP(-$AI$13*(($B$17+$AI$4)*0.5))-EXP(-$B$16*(($B$17+$AI$4)*0.5)))+U36*$B$16/($B$16-$AI$14)*(EXP(-$AI$14*(($B$17+$AI$4)*0.5))-EXP(-$B$16*(($B$17+$AI$4)*0.5)))</f>
        <v/>
      </c>
      <c r="AA36" s="17">
        <f>R36*EXP(-$B$16*(($B$17+$AI$4)*0.6))+S36*$B$16/($B$16-$AI$12)*(EXP(-$AI$12*(($B$17+$AI$4)*0.6))-EXP(-$B$16*(($B$17+$AI$4)*0.6)))+T36*$B$16/($B$16-$AI$13)*(EXP(-$AI$13*(($B$17+$AI$4)*0.6))-EXP(-$B$16*(($B$17+$AI$4)*0.6)))+U36*$B$16/($B$16-$AI$14)*(EXP(-$AI$14*(($B$17+$AI$4)*0.6))-EXP(-$B$16*(($B$17+$AI$4)*0.6)))</f>
        <v/>
      </c>
      <c r="AB36" s="17">
        <f>R36*EXP(-$B$16*(($B$17+$AI$4)*0.7))+S36*$B$16/($B$16-$AI$12)*(EXP(-$AI$12*(($B$17+$AI$4)*0.7))-EXP(-$B$16*(($B$17+$AI$4)*0.7)))+T36*$B$16/($B$16-$AI$13)*(EXP(-$AI$13*(($B$17+$AI$4)*0.7))-EXP(-$B$16*(($B$17+$AI$4)*0.7)))+U36*$B$16/($B$16-$AI$14)*(EXP(-$AI$14*(($B$17+$AI$4)*0.7))-EXP(-$B$16*(($B$17+$AI$4)*0.7)))</f>
        <v/>
      </c>
      <c r="AC36" s="17">
        <f>R36*EXP(-$B$16*(($B$17+$AI$4)*0.8))+S36*$B$16/($B$16-$AI$12)*(EXP(-$AI$12*(($B$17+$AI$4)*0.8))-EXP(-$B$16*(($B$17+$AI$4)*0.8)))+T36*$B$16/($B$16-$AI$13)*(EXP(-$AI$13*(($B$17+$AI$4)*0.8))-EXP(-$B$16*(($B$17+$AI$4)*0.8)))+U36*$B$16/($B$16-$AI$14)*(EXP(-$AI$14*(($B$17+$AI$4)*0.8))-EXP(-$B$16*(($B$17+$AI$4)*0.8)))</f>
        <v/>
      </c>
      <c r="AD36" s="17">
        <f>R36*EXP(-$B$16*(($B$17+$AI$4)*0.9))+S36*$B$16/($B$16-$AI$12)*(EXP(-$AI$12*(($B$17+$AI$4)*0.9))-EXP(-$B$16*(($B$17+$AI$4)*0.9)))+T36*$B$16/($B$16-$AI$13)*(EXP(-$AI$13*(($B$17+$AI$4)*0.9))-EXP(-$B$16*(($B$17+$AI$4)*0.9)))+U36*$B$16/($B$16-$AI$14)*(EXP(-$AI$14*(($B$17+$AI$4)*0.9))-EXP(-$B$16*(($B$17+$AI$4)*0.9)))</f>
        <v/>
      </c>
      <c r="AE36" s="17">
        <f>R36*EXP(-$B$16*(($B$17+$AI$4)*1.0))+S36*$B$16/($B$16-$AI$12)*(EXP(-$AI$12*(($B$17+$AI$4)*1.0))-EXP(-$B$16*(($B$17+$AI$4)*1.0)))+T36*$B$16/($B$16-$AI$13)*(EXP(-$AI$13*(($B$17+$AI$4)*1.0))-EXP(-$B$16*(($B$17+$AI$4)*1.0)))+U36*$B$16/($B$16-$AI$14)*(EXP(-$AI$14*(($B$17+$AI$4)*1.0))-EXP(-$B$16*(($B$17+$AI$4)*1.0)))</f>
        <v/>
      </c>
      <c r="AF36" s="17">
        <f>MIN((G36-V36)/$AI$48,(G36-W36)/$AI$49,(G36-X36)/$AI$50,(G36-Y36)/$AI$51,(G36-Z36)/$AI$52,(G36-AA36)/$AI$53,(G36-AB36)/$AI$54,(G36-AC36)/$AI$55,(G36-AD36)/$AI$56,(G36-AE36)/$AI$57)</f>
        <v/>
      </c>
      <c r="AH36" s="9" t="inlineStr">
        <is>
          <t>a2 (Cp per mg in A1)</t>
        </is>
      </c>
      <c r="AI36" s="10">
        <f>(($B$35-$AI$13)*($B$37-$AI$13))/($AI$16*$B$30)</f>
        <v/>
      </c>
      <c r="AK36" s="9">
        <f>IF(AN35&gt;0,AM35,AK35)</f>
        <v/>
      </c>
      <c r="AL36" s="9">
        <f>IF(AN35&gt;0,AL35,AM35)</f>
        <v/>
      </c>
      <c r="AM36" s="16">
        <f>SQRT(AK36*AL36)</f>
        <v/>
      </c>
      <c r="AN36" s="18">
        <f>$AI$33/(AM36-$AI$12)*(AM36*EXP(-AM36*$B$15)-$AI$12*EXP(-$AI$12*$B$15))+$AI$36/(AM36-$AI$13)*(AM36*EXP(-AM36*$B$15)-$AI$13*EXP(-$AI$13*$B$15))+$AI$39/(AM36-$AI$14)*(AM36*EXP(-AM36*$B$15)-$AI$14*EXP(-$AI$14*$B$15))</f>
        <v/>
      </c>
      <c r="AO36" s="9">
        <f>IF(AR35&gt;0,AQ35,AO35)</f>
        <v/>
      </c>
      <c r="AP36" s="9">
        <f>IF(AR35&gt;0,AP35,AQ35)</f>
        <v/>
      </c>
      <c r="AQ36" s="16">
        <f>(AO36+AP36)/2</f>
        <v/>
      </c>
      <c r="AR36" s="18">
        <f>$AI$33/($B$16-$AI$12)*($B$16*EXP(-$B$16*AQ36)-$AI$12*EXP(-$AI$12*AQ36))+$AI$36/($B$16-$AI$13)*($B$16*EXP(-$B$16*AQ36)-$AI$13*EXP(-$AI$13*AQ36))+$AI$39/($B$16-$AI$14)*($B$16*EXP(-$B$16*AQ36)-$AI$14*EXP(-$AI$14*AQ36))</f>
        <v/>
      </c>
    </row>
    <row r="37">
      <c r="A37" s="9" t="inlineStr">
        <is>
          <t>k31</t>
        </is>
      </c>
      <c r="B37" s="17">
        <f>0.0033</f>
        <v/>
      </c>
      <c r="C37" s="9" t="inlineStr">
        <is>
          <t>/min</t>
        </is>
      </c>
      <c r="E37" s="12">
        <f>E36+$B$11</f>
        <v/>
      </c>
      <c r="F37" s="13">
        <f>E37/60</f>
        <v/>
      </c>
      <c r="G37" s="13">
        <f>IF(F37&gt;=$AI$66,$B$27,IF(F37&gt;=$AI$65,$B$26,IF(F37&gt;=$AI$64,$B$25,IF(F37&gt;=$AI$63,$B$24,IF(F37&gt;=$AI$62,$B$23,IF(F37&gt;=$AI$61,$B$22,$B$21))))))</f>
        <v/>
      </c>
      <c r="H37" s="14">
        <f>MAX(0,MIN($AI$59,IF($B$9="Plasma",(G37-(S37*$AI$18+T37*$AI$19+U37*$AI$20))/$AI$46,AF37)))</f>
        <v/>
      </c>
      <c r="I37" s="15">
        <f>H37/10*3600/$B$11</f>
        <v/>
      </c>
      <c r="J37" s="15">
        <f>J36+H37</f>
        <v/>
      </c>
      <c r="K37" s="14">
        <f>$AI$21*K36+$AI$22*L36+$AI$23*M36+$AI$30*H36</f>
        <v/>
      </c>
      <c r="L37" s="14">
        <f>$AI$24*K36+$AI$25*L36+$AI$26*M36+$AI$31*H36</f>
        <v/>
      </c>
      <c r="M37" s="14">
        <f>$AI$27*K36+$AI$28*L36+$AI$29*M36+$AI$32*H36</f>
        <v/>
      </c>
      <c r="N37" s="16">
        <f>R37*$B$38</f>
        <v/>
      </c>
      <c r="O37" s="14">
        <f>K37/$B$30</f>
        <v/>
      </c>
      <c r="P37" s="14">
        <f>L37/$B$31</f>
        <v/>
      </c>
      <c r="Q37" s="14">
        <f>M37/$B$32</f>
        <v/>
      </c>
      <c r="R37" s="14">
        <f>R36*$AI$42+S36*$AI$43+T36*$AI$44+U36*$AI$45+$AI$47*H36</f>
        <v/>
      </c>
      <c r="S37" s="17">
        <f>$AI$33*K37+$AI$34*L37+$AI$35*M37</f>
        <v/>
      </c>
      <c r="T37" s="17">
        <f>$AI$36*K37+$AI$37*L37+$AI$38*M37</f>
        <v/>
      </c>
      <c r="U37" s="17">
        <f>$AI$39*K37+$AI$40*L37+$AI$41*M37</f>
        <v/>
      </c>
      <c r="V37" s="17">
        <f>R37*EXP(-$B$16*(($B$17+$AI$4)*0.1))+S37*$B$16/($B$16-$AI$12)*(EXP(-$AI$12*(($B$17+$AI$4)*0.1))-EXP(-$B$16*(($B$17+$AI$4)*0.1)))+T37*$B$16/($B$16-$AI$13)*(EXP(-$AI$13*(($B$17+$AI$4)*0.1))-EXP(-$B$16*(($B$17+$AI$4)*0.1)))+U37*$B$16/($B$16-$AI$14)*(EXP(-$AI$14*(($B$17+$AI$4)*0.1))-EXP(-$B$16*(($B$17+$AI$4)*0.1)))</f>
        <v/>
      </c>
      <c r="W37" s="17">
        <f>R37*EXP(-$B$16*(($B$17+$AI$4)*0.2))+S37*$B$16/($B$16-$AI$12)*(EXP(-$AI$12*(($B$17+$AI$4)*0.2))-EXP(-$B$16*(($B$17+$AI$4)*0.2)))+T37*$B$16/($B$16-$AI$13)*(EXP(-$AI$13*(($B$17+$AI$4)*0.2))-EXP(-$B$16*(($B$17+$AI$4)*0.2)))+U37*$B$16/($B$16-$AI$14)*(EXP(-$AI$14*(($B$17+$AI$4)*0.2))-EXP(-$B$16*(($B$17+$AI$4)*0.2)))</f>
        <v/>
      </c>
      <c r="X37" s="17">
        <f>R37*EXP(-$B$16*(($B$17+$AI$4)*0.3))+S37*$B$16/($B$16-$AI$12)*(EXP(-$AI$12*(($B$17+$AI$4)*0.3))-EXP(-$B$16*(($B$17+$AI$4)*0.3)))+T37*$B$16/($B$16-$AI$13)*(EXP(-$AI$13*(($B$17+$AI$4)*0.3))-EXP(-$B$16*(($B$17+$AI$4)*0.3)))+U37*$B$16/($B$16-$AI$14)*(EXP(-$AI$14*(($B$17+$AI$4)*0.3))-EXP(-$B$16*(($B$17+$AI$4)*0.3)))</f>
        <v/>
      </c>
      <c r="Y37" s="17">
        <f>R37*EXP(-$B$16*(($B$17+$AI$4)*0.4))+S37*$B$16/($B$16-$AI$12)*(EXP(-$AI$12*(($B$17+$AI$4)*0.4))-EXP(-$B$16*(($B$17+$AI$4)*0.4)))+T37*$B$16/($B$16-$AI$13)*(EXP(-$AI$13*(($B$17+$AI$4)*0.4))-EXP(-$B$16*(($B$17+$AI$4)*0.4)))+U37*$B$16/($B$16-$AI$14)*(EXP(-$AI$14*(($B$17+$AI$4)*0.4))-EXP(-$B$16*(($B$17+$AI$4)*0.4)))</f>
        <v/>
      </c>
      <c r="Z37" s="17">
        <f>R37*EXP(-$B$16*(($B$17+$AI$4)*0.5))+S37*$B$16/($B$16-$AI$12)*(EXP(-$AI$12*(($B$17+$AI$4)*0.5))-EXP(-$B$16*(($B$17+$AI$4)*0.5)))+T37*$B$16/($B$16-$AI$13)*(EXP(-$AI$13*(($B$17+$AI$4)*0.5))-EXP(-$B$16*(($B$17+$AI$4)*0.5)))+U37*$B$16/($B$16-$AI$14)*(EXP(-$AI$14*(($B$17+$AI$4)*0.5))-EXP(-$B$16*(($B$17+$AI$4)*0.5)))</f>
        <v/>
      </c>
      <c r="AA37" s="17">
        <f>R37*EXP(-$B$16*(($B$17+$AI$4)*0.6))+S37*$B$16/($B$16-$AI$12)*(EXP(-$AI$12*(($B$17+$AI$4)*0.6))-EXP(-$B$16*(($B$17+$AI$4)*0.6)))+T37*$B$16/($B$16-$AI$13)*(EXP(-$AI$13*(($B$17+$AI$4)*0.6))-EXP(-$B$16*(($B$17+$AI$4)*0.6)))+U37*$B$16/($B$16-$AI$14)*(EXP(-$AI$14*(($B$17+$AI$4)*0.6))-EXP(-$B$16*(($B$17+$AI$4)*0.6)))</f>
        <v/>
      </c>
      <c r="AB37" s="17">
        <f>R37*EXP(-$B$16*(($B$17+$AI$4)*0.7))+S37*$B$16/($B$16-$AI$12)*(EXP(-$AI$12*(($B$17+$AI$4)*0.7))-EXP(-$B$16*(($B$17+$AI$4)*0.7)))+T37*$B$16/($B$16-$AI$13)*(EXP(-$AI$13*(($B$17+$AI$4)*0.7))-EXP(-$B$16*(($B$17+$AI$4)*0.7)))+U37*$B$16/($B$16-$AI$14)*(EXP(-$AI$14*(($B$17+$AI$4)*0.7))-EXP(-$B$16*(($B$17+$AI$4)*0.7)))</f>
        <v/>
      </c>
      <c r="AC37" s="17">
        <f>R37*EXP(-$B$16*(($B$17+$AI$4)*0.8))+S37*$B$16/($B$16-$AI$12)*(EXP(-$AI$12*(($B$17+$AI$4)*0.8))-EXP(-$B$16*(($B$17+$AI$4)*0.8)))+T37*$B$16/($B$16-$AI$13)*(EXP(-$AI$13*(($B$17+$AI$4)*0.8))-EXP(-$B$16*(($B$17+$AI$4)*0.8)))+U37*$B$16/($B$16-$AI$14)*(EXP(-$AI$14*(($B$17+$AI$4)*0.8))-EXP(-$B$16*(($B$17+$AI$4)*0.8)))</f>
        <v/>
      </c>
      <c r="AD37" s="17">
        <f>R37*EXP(-$B$16*(($B$17+$AI$4)*0.9))+S37*$B$16/($B$16-$AI$12)*(EXP(-$AI$12*(($B$17+$AI$4)*0.9))-EXP(-$B$16*(($B$17+$AI$4)*0.9)))+T37*$B$16/($B$16-$AI$13)*(EXP(-$AI$13*(($B$17+$AI$4)*0.9))-EXP(-$B$16*(($B$17+$AI$4)*0.9)))+U37*$B$16/($B$16-$AI$14)*(EXP(-$AI$14*(($B$17+$AI$4)*0.9))-EXP(-$B$16*(($B$17+$AI$4)*0.9)))</f>
        <v/>
      </c>
      <c r="AE37" s="17">
        <f>R37*EXP(-$B$16*(($B$17+$AI$4)*1.0))+S37*$B$16/($B$16-$AI$12)*(EXP(-$AI$12*(($B$17+$AI$4)*1.0))-EXP(-$B$16*(($B$17+$AI$4)*1.0)))+T37*$B$16/($B$16-$AI$13)*(EXP(-$AI$13*(($B$17+$AI$4)*1.0))-EXP(-$B$16*(($B$17+$AI$4)*1.0)))+U37*$B$16/($B$16-$AI$14)*(EXP(-$AI$14*(($B$17+$AI$4)*1.0))-EXP(-$B$16*(($B$17+$AI$4)*1.0)))</f>
        <v/>
      </c>
      <c r="AF37" s="17">
        <f>MIN((G37-V37)/$AI$48,(G37-W37)/$AI$49,(G37-X37)/$AI$50,(G37-Y37)/$AI$51,(G37-Z37)/$AI$52,(G37-AA37)/$AI$53,(G37-AB37)/$AI$54,(G37-AC37)/$AI$55,(G37-AD37)/$AI$56,(G37-AE37)/$AI$57)</f>
        <v/>
      </c>
      <c r="AH37" s="9" t="inlineStr">
        <is>
          <t>b2 (Cp per mg in A2)</t>
        </is>
      </c>
      <c r="AI37" s="10">
        <f>($B$35*($B$37-$AI$13))/($AI$16*$B$30)</f>
        <v/>
      </c>
      <c r="AK37" s="9">
        <f>IF(AN36&gt;0,AM36,AK36)</f>
        <v/>
      </c>
      <c r="AL37" s="9">
        <f>IF(AN36&gt;0,AL36,AM36)</f>
        <v/>
      </c>
      <c r="AM37" s="16">
        <f>SQRT(AK37*AL37)</f>
        <v/>
      </c>
      <c r="AN37" s="18">
        <f>$AI$33/(AM37-$AI$12)*(AM37*EXP(-AM37*$B$15)-$AI$12*EXP(-$AI$12*$B$15))+$AI$36/(AM37-$AI$13)*(AM37*EXP(-AM37*$B$15)-$AI$13*EXP(-$AI$13*$B$15))+$AI$39/(AM37-$AI$14)*(AM37*EXP(-AM37*$B$15)-$AI$14*EXP(-$AI$14*$B$15))</f>
        <v/>
      </c>
      <c r="AO37" s="9">
        <f>IF(AR36&gt;0,AQ36,AO36)</f>
        <v/>
      </c>
      <c r="AP37" s="9">
        <f>IF(AR36&gt;0,AP36,AQ36)</f>
        <v/>
      </c>
      <c r="AQ37" s="16">
        <f>(AO37+AP37)/2</f>
        <v/>
      </c>
      <c r="AR37" s="18">
        <f>$AI$33/($B$16-$AI$12)*($B$16*EXP(-$B$16*AQ37)-$AI$12*EXP(-$AI$12*AQ37))+$AI$36/($B$16-$AI$13)*($B$16*EXP(-$B$16*AQ37)-$AI$13*EXP(-$AI$13*AQ37))+$AI$39/($B$16-$AI$14)*($B$16*EXP(-$B$16*AQ37)-$AI$14*EXP(-$AI$14*AQ37))</f>
        <v/>
      </c>
    </row>
    <row r="38">
      <c r="A38" s="9" t="inlineStr">
        <is>
          <t>V4 (effect site)</t>
        </is>
      </c>
      <c r="B38" s="16">
        <f>$B$30/10000</f>
        <v/>
      </c>
      <c r="C38" s="9" t="inlineStr">
        <is>
          <t>L</t>
        </is>
      </c>
      <c r="E38" s="12">
        <f>E37+$B$11</f>
        <v/>
      </c>
      <c r="F38" s="13">
        <f>E38/60</f>
        <v/>
      </c>
      <c r="G38" s="13">
        <f>IF(F38&gt;=$AI$66,$B$27,IF(F38&gt;=$AI$65,$B$26,IF(F38&gt;=$AI$64,$B$25,IF(F38&gt;=$AI$63,$B$24,IF(F38&gt;=$AI$62,$B$23,IF(F38&gt;=$AI$61,$B$22,$B$21))))))</f>
        <v/>
      </c>
      <c r="H38" s="14">
        <f>MAX(0,MIN($AI$59,IF($B$9="Plasma",(G38-(S38*$AI$18+T38*$AI$19+U38*$AI$20))/$AI$46,AF38)))</f>
        <v/>
      </c>
      <c r="I38" s="15">
        <f>H38/10*3600/$B$11</f>
        <v/>
      </c>
      <c r="J38" s="15">
        <f>J37+H38</f>
        <v/>
      </c>
      <c r="K38" s="14">
        <f>$AI$21*K37+$AI$22*L37+$AI$23*M37+$AI$30*H37</f>
        <v/>
      </c>
      <c r="L38" s="14">
        <f>$AI$24*K37+$AI$25*L37+$AI$26*M37+$AI$31*H37</f>
        <v/>
      </c>
      <c r="M38" s="14">
        <f>$AI$27*K37+$AI$28*L37+$AI$29*M37+$AI$32*H37</f>
        <v/>
      </c>
      <c r="N38" s="16">
        <f>R38*$B$38</f>
        <v/>
      </c>
      <c r="O38" s="14">
        <f>K38/$B$30</f>
        <v/>
      </c>
      <c r="P38" s="14">
        <f>L38/$B$31</f>
        <v/>
      </c>
      <c r="Q38" s="14">
        <f>M38/$B$32</f>
        <v/>
      </c>
      <c r="R38" s="14">
        <f>R37*$AI$42+S37*$AI$43+T37*$AI$44+U37*$AI$45+$AI$47*H37</f>
        <v/>
      </c>
      <c r="S38" s="17">
        <f>$AI$33*K38+$AI$34*L38+$AI$35*M38</f>
        <v/>
      </c>
      <c r="T38" s="17">
        <f>$AI$36*K38+$AI$37*L38+$AI$38*M38</f>
        <v/>
      </c>
      <c r="U38" s="17">
        <f>$AI$39*K38+$AI$40*L38+$AI$41*M38</f>
        <v/>
      </c>
      <c r="V38" s="17">
        <f>R38*EXP(-$B$16*(($B$17+$AI$4)*0.1))+S38*$B$16/($B$16-$AI$12)*(EXP(-$AI$12*(($B$17+$AI$4)*0.1))-EXP(-$B$16*(($B$17+$AI$4)*0.1)))+T38*$B$16/($B$16-$AI$13)*(EXP(-$AI$13*(($B$17+$AI$4)*0.1))-EXP(-$B$16*(($B$17+$AI$4)*0.1)))+U38*$B$16/($B$16-$AI$14)*(EXP(-$AI$14*(($B$17+$AI$4)*0.1))-EXP(-$B$16*(($B$17+$AI$4)*0.1)))</f>
        <v/>
      </c>
      <c r="W38" s="17">
        <f>R38*EXP(-$B$16*(($B$17+$AI$4)*0.2))+S38*$B$16/($B$16-$AI$12)*(EXP(-$AI$12*(($B$17+$AI$4)*0.2))-EXP(-$B$16*(($B$17+$AI$4)*0.2)))+T38*$B$16/($B$16-$AI$13)*(EXP(-$AI$13*(($B$17+$AI$4)*0.2))-EXP(-$B$16*(($B$17+$AI$4)*0.2)))+U38*$B$16/($B$16-$AI$14)*(EXP(-$AI$14*(($B$17+$AI$4)*0.2))-EXP(-$B$16*(($B$17+$AI$4)*0.2)))</f>
        <v/>
      </c>
      <c r="X38" s="17">
        <f>R38*EXP(-$B$16*(($B$17+$AI$4)*0.3))+S38*$B$16/($B$16-$AI$12)*(EXP(-$AI$12*(($B$17+$AI$4)*0.3))-EXP(-$B$16*(($B$17+$AI$4)*0.3)))+T38*$B$16/($B$16-$AI$13)*(EXP(-$AI$13*(($B$17+$AI$4)*0.3))-EXP(-$B$16*(($B$17+$AI$4)*0.3)))+U38*$B$16/($B$16-$AI$14)*(EXP(-$AI$14*(($B$17+$AI$4)*0.3))-EXP(-$B$16*(($B$17+$AI$4)*0.3)))</f>
        <v/>
      </c>
      <c r="Y38" s="17">
        <f>R38*EXP(-$B$16*(($B$17+$AI$4)*0.4))+S38*$B$16/($B$16-$AI$12)*(EXP(-$AI$12*(($B$17+$AI$4)*0.4))-EXP(-$B$16*(($B$17+$AI$4)*0.4)))+T38*$B$16/($B$16-$AI$13)*(EXP(-$AI$13*(($B$17+$AI$4)*0.4))-EXP(-$B$16*(($B$17+$AI$4)*0.4)))+U38*$B$16/($B$16-$AI$14)*(EXP(-$AI$14*(($B$17+$AI$4)*0.4))-EXP(-$B$16*(($B$17+$AI$4)*0.4)))</f>
        <v/>
      </c>
      <c r="Z38" s="17">
        <f>R38*EXP(-$B$16*(($B$17+$AI$4)*0.5))+S38*$B$16/($B$16-$AI$12)*(EXP(-$AI$12*(($B$17+$AI$4)*0.5))-EXP(-$B$16*(($B$17+$AI$4)*0.5)))+T38*$B$16/($B$16-$AI$13)*(EXP(-$AI$13*(($B$17+$AI$4)*0.5))-EXP(-$B$16*(($B$17+$AI$4)*0.5)))+U38*$B$16/($B$16-$AI$14)*(EXP(-$AI$14*(($B$17+$AI$4)*0.5))-EXP(-$B$16*(($B$17+$AI$4)*0.5)))</f>
        <v/>
      </c>
      <c r="AA38" s="17">
        <f>R38*EXP(-$B$16*(($B$17+$AI$4)*0.6))+S38*$B$16/($B$16-$AI$12)*(EXP(-$AI$12*(($B$17+$AI$4)*0.6))-EXP(-$B$16*(($B$17+$AI$4)*0.6)))+T38*$B$16/($B$16-$AI$13)*(EXP(-$AI$13*(($B$17+$AI$4)*0.6))-EXP(-$B$16*(($B$17+$AI$4)*0.6)))+U38*$B$16/($B$16-$AI$14)*(EXP(-$AI$14*(($B$17+$AI$4)*0.6))-EXP(-$B$16*(($B$17+$AI$4)*0.6)))</f>
        <v/>
      </c>
      <c r="AB38" s="17">
        <f>R38*EXP(-$B$16*(($B$17+$AI$4)*0.7))+S38*$B$16/($B$16-$AI$12)*(EXP(-$AI$12*(($B$17+$AI$4)*0.7))-EXP(-$B$16*(($B$17+$AI$4)*0.7)))+T38*$B$16/($B$16-$AI$13)*(EXP(-$AI$13*(($B$17+$AI$4)*0.7))-EXP(-$B$16*(($B$17+$AI$4)*0.7)))+U38*$B$16/($B$16-$AI$14)*(EXP(-$AI$14*(($B$17+$AI$4)*0.7))-EXP(-$B$16*(($B$17+$AI$4)*0.7)))</f>
        <v/>
      </c>
      <c r="AC38" s="17">
        <f>R38*EXP(-$B$16*(($B$17+$AI$4)*0.8))+S38*$B$16/($B$16-$AI$12)*(EXP(-$AI$12*(($B$17+$AI$4)*0.8))-EXP(-$B$16*(($B$17+$AI$4)*0.8)))+T38*$B$16/($B$16-$AI$13)*(EXP(-$AI$13*(($B$17+$AI$4)*0.8))-EXP(-$B$16*(($B$17+$AI$4)*0.8)))+U38*$B$16/($B$16-$AI$14)*(EXP(-$AI$14*(($B$17+$AI$4)*0.8))-EXP(-$B$16*(($B$17+$AI$4)*0.8)))</f>
        <v/>
      </c>
      <c r="AD38" s="17">
        <f>R38*EXP(-$B$16*(($B$17+$AI$4)*0.9))+S38*$B$16/($B$16-$AI$12)*(EXP(-$AI$12*(($B$17+$AI$4)*0.9))-EXP(-$B$16*(($B$17+$AI$4)*0.9)))+T38*$B$16/($B$16-$AI$13)*(EXP(-$AI$13*(($B$17+$AI$4)*0.9))-EXP(-$B$16*(($B$17+$AI$4)*0.9)))+U38*$B$16/($B$16-$AI$14)*(EXP(-$AI$14*(($B$17+$AI$4)*0.9))-EXP(-$B$16*(($B$17+$AI$4)*0.9)))</f>
        <v/>
      </c>
      <c r="AE38" s="17">
        <f>R38*EXP(-$B$16*(($B$17+$AI$4)*1.0))+S38*$B$16/($B$16-$AI$12)*(EXP(-$AI$12*(($B$17+$AI$4)*1.0))-EXP(-$B$16*(($B$17+$AI$4)*1.0)))+T38*$B$16/($B$16-$AI$13)*(EXP(-$AI$13*(($B$17+$AI$4)*1.0))-EXP(-$B$16*(($B$17+$AI$4)*1.0)))+U38*$B$16/($B$16-$AI$14)*(EXP(-$AI$14*(($B$17+$AI$4)*1.0))-EXP(-$B$16*(($B$17+$AI$4)*1.0)))</f>
        <v/>
      </c>
      <c r="AF38" s="17">
        <f>MIN((G38-V38)/$AI$48,(G38-W38)/$AI$49,(G38-X38)/$AI$50,(G38-Y38)/$AI$51,(G38-Z38)/$AI$52,(G38-AA38)/$AI$53,(G38-AB38)/$AI$54,(G38-AC38)/$AI$55,(G38-AD38)/$AI$56,(G38-AE38)/$AI$57)</f>
        <v/>
      </c>
      <c r="AH38" s="9" t="inlineStr">
        <is>
          <t>c2 (Cp per mg in A3)</t>
        </is>
      </c>
      <c r="AI38" s="10">
        <f>($B$37*($B$35-$AI$13))/($AI$16*$B$30)</f>
        <v/>
      </c>
      <c r="AK38" s="9">
        <f>IF(AN37&gt;0,AM37,AK37)</f>
        <v/>
      </c>
      <c r="AL38" s="9">
        <f>IF(AN37&gt;0,AL37,AM37)</f>
        <v/>
      </c>
      <c r="AM38" s="16">
        <f>SQRT(AK38*AL38)</f>
        <v/>
      </c>
      <c r="AN38" s="18">
        <f>$AI$33/(AM38-$AI$12)*(AM38*EXP(-AM38*$B$15)-$AI$12*EXP(-$AI$12*$B$15))+$AI$36/(AM38-$AI$13)*(AM38*EXP(-AM38*$B$15)-$AI$13*EXP(-$AI$13*$B$15))+$AI$39/(AM38-$AI$14)*(AM38*EXP(-AM38*$B$15)-$AI$14*EXP(-$AI$14*$B$15))</f>
        <v/>
      </c>
      <c r="AO38" s="9">
        <f>IF(AR37&gt;0,AQ37,AO37)</f>
        <v/>
      </c>
      <c r="AP38" s="9">
        <f>IF(AR37&gt;0,AP37,AQ37)</f>
        <v/>
      </c>
      <c r="AQ38" s="16">
        <f>(AO38+AP38)/2</f>
        <v/>
      </c>
      <c r="AR38" s="18">
        <f>$AI$33/($B$16-$AI$12)*($B$16*EXP(-$B$16*AQ38)-$AI$12*EXP(-$AI$12*AQ38))+$AI$36/($B$16-$AI$13)*($B$16*EXP(-$B$16*AQ38)-$AI$13*EXP(-$AI$13*AQ38))+$AI$39/($B$16-$AI$14)*($B$16*EXP(-$B$16*AQ38)-$AI$14*EXP(-$AI$14*AQ38))</f>
        <v/>
      </c>
    </row>
    <row r="39">
      <c r="E39" s="12">
        <f>E38+$B$11</f>
        <v/>
      </c>
      <c r="F39" s="13">
        <f>E39/60</f>
        <v/>
      </c>
      <c r="G39" s="13">
        <f>IF(F39&gt;=$AI$66,$B$27,IF(F39&gt;=$AI$65,$B$26,IF(F39&gt;=$AI$64,$B$25,IF(F39&gt;=$AI$63,$B$24,IF(F39&gt;=$AI$62,$B$23,IF(F39&gt;=$AI$61,$B$22,$B$21))))))</f>
        <v/>
      </c>
      <c r="H39" s="14">
        <f>MAX(0,MIN($AI$59,IF($B$9="Plasma",(G39-(S39*$AI$18+T39*$AI$19+U39*$AI$20))/$AI$46,AF39)))</f>
        <v/>
      </c>
      <c r="I39" s="15">
        <f>H39/10*3600/$B$11</f>
        <v/>
      </c>
      <c r="J39" s="15">
        <f>J38+H39</f>
        <v/>
      </c>
      <c r="K39" s="14">
        <f>$AI$21*K38+$AI$22*L38+$AI$23*M38+$AI$30*H38</f>
        <v/>
      </c>
      <c r="L39" s="14">
        <f>$AI$24*K38+$AI$25*L38+$AI$26*M38+$AI$31*H38</f>
        <v/>
      </c>
      <c r="M39" s="14">
        <f>$AI$27*K38+$AI$28*L38+$AI$29*M38+$AI$32*H38</f>
        <v/>
      </c>
      <c r="N39" s="16">
        <f>R39*$B$38</f>
        <v/>
      </c>
      <c r="O39" s="14">
        <f>K39/$B$30</f>
        <v/>
      </c>
      <c r="P39" s="14">
        <f>L39/$B$31</f>
        <v/>
      </c>
      <c r="Q39" s="14">
        <f>M39/$B$32</f>
        <v/>
      </c>
      <c r="R39" s="14">
        <f>R38*$AI$42+S38*$AI$43+T38*$AI$44+U38*$AI$45+$AI$47*H38</f>
        <v/>
      </c>
      <c r="S39" s="17">
        <f>$AI$33*K39+$AI$34*L39+$AI$35*M39</f>
        <v/>
      </c>
      <c r="T39" s="17">
        <f>$AI$36*K39+$AI$37*L39+$AI$38*M39</f>
        <v/>
      </c>
      <c r="U39" s="17">
        <f>$AI$39*K39+$AI$40*L39+$AI$41*M39</f>
        <v/>
      </c>
      <c r="V39" s="17">
        <f>R39*EXP(-$B$16*(($B$17+$AI$4)*0.1))+S39*$B$16/($B$16-$AI$12)*(EXP(-$AI$12*(($B$17+$AI$4)*0.1))-EXP(-$B$16*(($B$17+$AI$4)*0.1)))+T39*$B$16/($B$16-$AI$13)*(EXP(-$AI$13*(($B$17+$AI$4)*0.1))-EXP(-$B$16*(($B$17+$AI$4)*0.1)))+U39*$B$16/($B$16-$AI$14)*(EXP(-$AI$14*(($B$17+$AI$4)*0.1))-EXP(-$B$16*(($B$17+$AI$4)*0.1)))</f>
        <v/>
      </c>
      <c r="W39" s="17">
        <f>R39*EXP(-$B$16*(($B$17+$AI$4)*0.2))+S39*$B$16/($B$16-$AI$12)*(EXP(-$AI$12*(($B$17+$AI$4)*0.2))-EXP(-$B$16*(($B$17+$AI$4)*0.2)))+T39*$B$16/($B$16-$AI$13)*(EXP(-$AI$13*(($B$17+$AI$4)*0.2))-EXP(-$B$16*(($B$17+$AI$4)*0.2)))+U39*$B$16/($B$16-$AI$14)*(EXP(-$AI$14*(($B$17+$AI$4)*0.2))-EXP(-$B$16*(($B$17+$AI$4)*0.2)))</f>
        <v/>
      </c>
      <c r="X39" s="17">
        <f>R39*EXP(-$B$16*(($B$17+$AI$4)*0.3))+S39*$B$16/($B$16-$AI$12)*(EXP(-$AI$12*(($B$17+$AI$4)*0.3))-EXP(-$B$16*(($B$17+$AI$4)*0.3)))+T39*$B$16/($B$16-$AI$13)*(EXP(-$AI$13*(($B$17+$AI$4)*0.3))-EXP(-$B$16*(($B$17+$AI$4)*0.3)))+U39*$B$16/($B$16-$AI$14)*(EXP(-$AI$14*(($B$17+$AI$4)*0.3))-EXP(-$B$16*(($B$17+$AI$4)*0.3)))</f>
        <v/>
      </c>
      <c r="Y39" s="17">
        <f>R39*EXP(-$B$16*(($B$17+$AI$4)*0.4))+S39*$B$16/($B$16-$AI$12)*(EXP(-$AI$12*(($B$17+$AI$4)*0.4))-EXP(-$B$16*(($B$17+$AI$4)*0.4)))+T39*$B$16/($B$16-$AI$13)*(EXP(-$AI$13*(($B$17+$AI$4)*0.4))-EXP(-$B$16*(($B$17+$AI$4)*0.4)))+U39*$B$16/($B$16-$AI$14)*(EXP(-$AI$14*(($B$17+$AI$4)*0.4))-EXP(-$B$16*(($B$17+$AI$4)*0.4)))</f>
        <v/>
      </c>
      <c r="Z39" s="17">
        <f>R39*EXP(-$B$16*(($B$17+$AI$4)*0.5))+S39*$B$16/($B$16-$AI$12)*(EXP(-$AI$12*(($B$17+$AI$4)*0.5))-EXP(-$B$16*(($B$17+$AI$4)*0.5)))+T39*$B$16/($B$16-$AI$13)*(EXP(-$AI$13*(($B$17+$AI$4)*0.5))-EXP(-$B$16*(($B$17+$AI$4)*0.5)))+U39*$B$16/($B$16-$AI$14)*(EXP(-$AI$14*(($B$17+$AI$4)*0.5))-EXP(-$B$16*(($B$17+$AI$4)*0.5)))</f>
        <v/>
      </c>
      <c r="AA39" s="17">
        <f>R39*EXP(-$B$16*(($B$17+$AI$4)*0.6))+S39*$B$16/($B$16-$AI$12)*(EXP(-$AI$12*(($B$17+$AI$4)*0.6))-EXP(-$B$16*(($B$17+$AI$4)*0.6)))+T39*$B$16/($B$16-$AI$13)*(EXP(-$AI$13*(($B$17+$AI$4)*0.6))-EXP(-$B$16*(($B$17+$AI$4)*0.6)))+U39*$B$16/($B$16-$AI$14)*(EXP(-$AI$14*(($B$17+$AI$4)*0.6))-EXP(-$B$16*(($B$17+$AI$4)*0.6)))</f>
        <v/>
      </c>
      <c r="AB39" s="17">
        <f>R39*EXP(-$B$16*(($B$17+$AI$4)*0.7))+S39*$B$16/($B$16-$AI$12)*(EXP(-$AI$12*(($B$17+$AI$4)*0.7))-EXP(-$B$16*(($B$17+$AI$4)*0.7)))+T39*$B$16/($B$16-$AI$13)*(EXP(-$AI$13*(($B$17+$AI$4)*0.7))-EXP(-$B$16*(($B$17+$AI$4)*0.7)))+U39*$B$16/($B$16-$AI$14)*(EXP(-$AI$14*(($B$17+$AI$4)*0.7))-EXP(-$B$16*(($B$17+$AI$4)*0.7)))</f>
        <v/>
      </c>
      <c r="AC39" s="17">
        <f>R39*EXP(-$B$16*(($B$17+$AI$4)*0.8))+S39*$B$16/($B$16-$AI$12)*(EXP(-$AI$12*(($B$17+$AI$4)*0.8))-EXP(-$B$16*(($B$17+$AI$4)*0.8)))+T39*$B$16/($B$16-$AI$13)*(EXP(-$AI$13*(($B$17+$AI$4)*0.8))-EXP(-$B$16*(($B$17+$AI$4)*0.8)))+U39*$B$16/($B$16-$AI$14)*(EXP(-$AI$14*(($B$17+$AI$4)*0.8))-EXP(-$B$16*(($B$17+$AI$4)*0.8)))</f>
        <v/>
      </c>
      <c r="AD39" s="17">
        <f>R39*EXP(-$B$16*(($B$17+$AI$4)*0.9))+S39*$B$16/($B$16-$AI$12)*(EXP(-$AI$12*(($B$17+$AI$4)*0.9))-EXP(-$B$16*(($B$17+$AI$4)*0.9)))+T39*$B$16/($B$16-$AI$13)*(EXP(-$AI$13*(($B$17+$AI$4)*0.9))-EXP(-$B$16*(($B$17+$AI$4)*0.9)))+U39*$B$16/($B$16-$AI$14)*(EXP(-$AI$14*(($B$17+$AI$4)*0.9))-EXP(-$B$16*(($B$17+$AI$4)*0.9)))</f>
        <v/>
      </c>
      <c r="AE39" s="17">
        <f>R39*EXP(-$B$16*(($B$17+$AI$4)*1.0))+S39*$B$16/($B$16-$AI$12)*(EXP(-$AI$12*(($B$17+$AI$4)*1.0))-EXP(-$B$16*(($B$17+$AI$4)*1.0)))+T39*$B$16/($B$16-$AI$13)*(EXP(-$AI$13*(($B$17+$AI$4)*1.0))-EXP(-$B$16*(($B$17+$AI$4)*1.0)))+U39*$B$16/($B$16-$AI$14)*(EXP(-$AI$14*(($B$17+$AI$4)*1.0))-EXP(-$B$16*(($B$17+$AI$4)*1.0)))</f>
        <v/>
      </c>
      <c r="AF39" s="17">
        <f>MIN((G39-V39)/$AI$48,(G39-W39)/$AI$49,(G39-X39)/$AI$50,(G39-Y39)/$AI$51,(G39-Z39)/$AI$52,(G39-AA39)/$AI$53,(G39-AB39)/$AI$54,(G39-AC39)/$AI$55,(G39-AD39)/$AI$56,(G39-AE39)/$AI$57)</f>
        <v/>
      </c>
      <c r="AH39" s="9" t="inlineStr">
        <is>
          <t>a3 (Cp per mg in A1)</t>
        </is>
      </c>
      <c r="AI39" s="10">
        <f>(($B$35-$AI$14)*($B$37-$AI$14))/($AI$17*$B$30)</f>
        <v/>
      </c>
      <c r="AK39" s="9">
        <f>IF(AN38&gt;0,AM38,AK38)</f>
        <v/>
      </c>
      <c r="AL39" s="9">
        <f>IF(AN38&gt;0,AL38,AM38)</f>
        <v/>
      </c>
      <c r="AM39" s="16">
        <f>SQRT(AK39*AL39)</f>
        <v/>
      </c>
      <c r="AN39" s="18">
        <f>$AI$33/(AM39-$AI$12)*(AM39*EXP(-AM39*$B$15)-$AI$12*EXP(-$AI$12*$B$15))+$AI$36/(AM39-$AI$13)*(AM39*EXP(-AM39*$B$15)-$AI$13*EXP(-$AI$13*$B$15))+$AI$39/(AM39-$AI$14)*(AM39*EXP(-AM39*$B$15)-$AI$14*EXP(-$AI$14*$B$15))</f>
        <v/>
      </c>
      <c r="AO39" s="9">
        <f>IF(AR38&gt;0,AQ38,AO38)</f>
        <v/>
      </c>
      <c r="AP39" s="9">
        <f>IF(AR38&gt;0,AP38,AQ38)</f>
        <v/>
      </c>
      <c r="AQ39" s="16">
        <f>(AO39+AP39)/2</f>
        <v/>
      </c>
      <c r="AR39" s="18">
        <f>$AI$33/($B$16-$AI$12)*($B$16*EXP(-$B$16*AQ39)-$AI$12*EXP(-$AI$12*AQ39))+$AI$36/($B$16-$AI$13)*($B$16*EXP(-$B$16*AQ39)-$AI$13*EXP(-$AI$13*AQ39))+$AI$39/($B$16-$AI$14)*($B$16*EXP(-$B$16*AQ39)-$AI$14*EXP(-$AI$14*AQ39))</f>
        <v/>
      </c>
    </row>
    <row r="40">
      <c r="A40" s="5" t="inlineStr">
        <is>
          <t>Summary</t>
        </is>
      </c>
      <c r="B40" s="6" t="n"/>
      <c r="C40" s="6" t="n"/>
      <c r="E40" s="12">
        <f>E39+$B$11</f>
        <v/>
      </c>
      <c r="F40" s="13">
        <f>E40/60</f>
        <v/>
      </c>
      <c r="G40" s="13">
        <f>IF(F40&gt;=$AI$66,$B$27,IF(F40&gt;=$AI$65,$B$26,IF(F40&gt;=$AI$64,$B$25,IF(F40&gt;=$AI$63,$B$24,IF(F40&gt;=$AI$62,$B$23,IF(F40&gt;=$AI$61,$B$22,$B$21))))))</f>
        <v/>
      </c>
      <c r="H40" s="14">
        <f>MAX(0,MIN($AI$59,IF($B$9="Plasma",(G40-(S40*$AI$18+T40*$AI$19+U40*$AI$20))/$AI$46,AF40)))</f>
        <v/>
      </c>
      <c r="I40" s="15">
        <f>H40/10*3600/$B$11</f>
        <v/>
      </c>
      <c r="J40" s="15">
        <f>J39+H40</f>
        <v/>
      </c>
      <c r="K40" s="14">
        <f>$AI$21*K39+$AI$22*L39+$AI$23*M39+$AI$30*H39</f>
        <v/>
      </c>
      <c r="L40" s="14">
        <f>$AI$24*K39+$AI$25*L39+$AI$26*M39+$AI$31*H39</f>
        <v/>
      </c>
      <c r="M40" s="14">
        <f>$AI$27*K39+$AI$28*L39+$AI$29*M39+$AI$32*H39</f>
        <v/>
      </c>
      <c r="N40" s="16">
        <f>R40*$B$38</f>
        <v/>
      </c>
      <c r="O40" s="14">
        <f>K40/$B$30</f>
        <v/>
      </c>
      <c r="P40" s="14">
        <f>L40/$B$31</f>
        <v/>
      </c>
      <c r="Q40" s="14">
        <f>M40/$B$32</f>
        <v/>
      </c>
      <c r="R40" s="14">
        <f>R39*$AI$42+S39*$AI$43+T39*$AI$44+U39*$AI$45+$AI$47*H39</f>
        <v/>
      </c>
      <c r="S40" s="17">
        <f>$AI$33*K40+$AI$34*L40+$AI$35*M40</f>
        <v/>
      </c>
      <c r="T40" s="17">
        <f>$AI$36*K40+$AI$37*L40+$AI$38*M40</f>
        <v/>
      </c>
      <c r="U40" s="17">
        <f>$AI$39*K40+$AI$40*L40+$AI$41*M40</f>
        <v/>
      </c>
      <c r="V40" s="17">
        <f>R40*EXP(-$B$16*(($B$17+$AI$4)*0.1))+S40*$B$16/($B$16-$AI$12)*(EXP(-$AI$12*(($B$17+$AI$4)*0.1))-EXP(-$B$16*(($B$17+$AI$4)*0.1)))+T40*$B$16/($B$16-$AI$13)*(EXP(-$AI$13*(($B$17+$AI$4)*0.1))-EXP(-$B$16*(($B$17+$AI$4)*0.1)))+U40*$B$16/($B$16-$AI$14)*(EXP(-$AI$14*(($B$17+$AI$4)*0.1))-EXP(-$B$16*(($B$17+$AI$4)*0.1)))</f>
        <v/>
      </c>
      <c r="W40" s="17">
        <f>R40*EXP(-$B$16*(($B$17+$AI$4)*0.2))+S40*$B$16/($B$16-$AI$12)*(EXP(-$AI$12*(($B$17+$AI$4)*0.2))-EXP(-$B$16*(($B$17+$AI$4)*0.2)))+T40*$B$16/($B$16-$AI$13)*(EXP(-$AI$13*(($B$17+$AI$4)*0.2))-EXP(-$B$16*(($B$17+$AI$4)*0.2)))+U40*$B$16/($B$16-$AI$14)*(EXP(-$AI$14*(($B$17+$AI$4)*0.2))-EXP(-$B$16*(($B$17+$AI$4)*0.2)))</f>
        <v/>
      </c>
      <c r="X40" s="17">
        <f>R40*EXP(-$B$16*(($B$17+$AI$4)*0.3))+S40*$B$16/($B$16-$AI$12)*(EXP(-$AI$12*(($B$17+$AI$4)*0.3))-EXP(-$B$16*(($B$17+$AI$4)*0.3)))+T40*$B$16/($B$16-$AI$13)*(EXP(-$AI$13*(($B$17+$AI$4)*0.3))-EXP(-$B$16*(($B$17+$AI$4)*0.3)))+U40*$B$16/($B$16-$AI$14)*(EXP(-$AI$14*(($B$17+$AI$4)*0.3))-EXP(-$B$16*(($B$17+$AI$4)*0.3)))</f>
        <v/>
      </c>
      <c r="Y40" s="17">
        <f>R40*EXP(-$B$16*(($B$17+$AI$4)*0.4))+S40*$B$16/($B$16-$AI$12)*(EXP(-$AI$12*(($B$17+$AI$4)*0.4))-EXP(-$B$16*(($B$17+$AI$4)*0.4)))+T40*$B$16/($B$16-$AI$13)*(EXP(-$AI$13*(($B$17+$AI$4)*0.4))-EXP(-$B$16*(($B$17+$AI$4)*0.4)))+U40*$B$16/($B$16-$AI$14)*(EXP(-$AI$14*(($B$17+$AI$4)*0.4))-EXP(-$B$16*(($B$17+$AI$4)*0.4)))</f>
        <v/>
      </c>
      <c r="Z40" s="17">
        <f>R40*EXP(-$B$16*(($B$17+$AI$4)*0.5))+S40*$B$16/($B$16-$AI$12)*(EXP(-$AI$12*(($B$17+$AI$4)*0.5))-EXP(-$B$16*(($B$17+$AI$4)*0.5)))+T40*$B$16/($B$16-$AI$13)*(EXP(-$AI$13*(($B$17+$AI$4)*0.5))-EXP(-$B$16*(($B$17+$AI$4)*0.5)))+U40*$B$16/($B$16-$AI$14)*(EXP(-$AI$14*(($B$17+$AI$4)*0.5))-EXP(-$B$16*(($B$17+$AI$4)*0.5)))</f>
        <v/>
      </c>
      <c r="AA40" s="17">
        <f>R40*EXP(-$B$16*(($B$17+$AI$4)*0.6))+S40*$B$16/($B$16-$AI$12)*(EXP(-$AI$12*(($B$17+$AI$4)*0.6))-EXP(-$B$16*(($B$17+$AI$4)*0.6)))+T40*$B$16/($B$16-$AI$13)*(EXP(-$AI$13*(($B$17+$AI$4)*0.6))-EXP(-$B$16*(($B$17+$AI$4)*0.6)))+U40*$B$16/($B$16-$AI$14)*(EXP(-$AI$14*(($B$17+$AI$4)*0.6))-EXP(-$B$16*(($B$17+$AI$4)*0.6)))</f>
        <v/>
      </c>
      <c r="AB40" s="17">
        <f>R40*EXP(-$B$16*(($B$17+$AI$4)*0.7))+S40*$B$16/($B$16-$AI$12)*(EXP(-$AI$12*(($B$17+$AI$4)*0.7))-EXP(-$B$16*(($B$17+$AI$4)*0.7)))+T40*$B$16/($B$16-$AI$13)*(EXP(-$AI$13*(($B$17+$AI$4)*0.7))-EXP(-$B$16*(($B$17+$AI$4)*0.7)))+U40*$B$16/($B$16-$AI$14)*(EXP(-$AI$14*(($B$17+$AI$4)*0.7))-EXP(-$B$16*(($B$17+$AI$4)*0.7)))</f>
        <v/>
      </c>
      <c r="AC40" s="17">
        <f>R40*EXP(-$B$16*(($B$17+$AI$4)*0.8))+S40*$B$16/($B$16-$AI$12)*(EXP(-$AI$12*(($B$17+$AI$4)*0.8))-EXP(-$B$16*(($B$17+$AI$4)*0.8)))+T40*$B$16/($B$16-$AI$13)*(EXP(-$AI$13*(($B$17+$AI$4)*0.8))-EXP(-$B$16*(($B$17+$AI$4)*0.8)))+U40*$B$16/($B$16-$AI$14)*(EXP(-$AI$14*(($B$17+$AI$4)*0.8))-EXP(-$B$16*(($B$17+$AI$4)*0.8)))</f>
        <v/>
      </c>
      <c r="AD40" s="17">
        <f>R40*EXP(-$B$16*(($B$17+$AI$4)*0.9))+S40*$B$16/($B$16-$AI$12)*(EXP(-$AI$12*(($B$17+$AI$4)*0.9))-EXP(-$B$16*(($B$17+$AI$4)*0.9)))+T40*$B$16/($B$16-$AI$13)*(EXP(-$AI$13*(($B$17+$AI$4)*0.9))-EXP(-$B$16*(($B$17+$AI$4)*0.9)))+U40*$B$16/($B$16-$AI$14)*(EXP(-$AI$14*(($B$17+$AI$4)*0.9))-EXP(-$B$16*(($B$17+$AI$4)*0.9)))</f>
        <v/>
      </c>
      <c r="AE40" s="17">
        <f>R40*EXP(-$B$16*(($B$17+$AI$4)*1.0))+S40*$B$16/($B$16-$AI$12)*(EXP(-$AI$12*(($B$17+$AI$4)*1.0))-EXP(-$B$16*(($B$17+$AI$4)*1.0)))+T40*$B$16/($B$16-$AI$13)*(EXP(-$AI$13*(($B$17+$AI$4)*1.0))-EXP(-$B$16*(($B$17+$AI$4)*1.0)))+U40*$B$16/($B$16-$AI$14)*(EXP(-$AI$14*(($B$17+$AI$4)*1.0))-EXP(-$B$16*(($B$17+$AI$4)*1.0)))</f>
        <v/>
      </c>
      <c r="AF40" s="17">
        <f>MIN((G40-V40)/$AI$48,(G40-W40)/$AI$49,(G40-X40)/$AI$50,(G40-Y40)/$AI$51,(G40-Z40)/$AI$52,(G40-AA40)/$AI$53,(G40-AB40)/$AI$54,(G40-AC40)/$AI$55,(G40-AD40)/$AI$56,(G40-AE40)/$AI$57)</f>
        <v/>
      </c>
      <c r="AH40" s="9" t="inlineStr">
        <is>
          <t>b3 (Cp per mg in A2)</t>
        </is>
      </c>
      <c r="AI40" s="10">
        <f>($B$35*($B$37-$AI$14))/($AI$17*$B$30)</f>
        <v/>
      </c>
      <c r="AK40" s="9">
        <f>IF(AN39&gt;0,AM39,AK39)</f>
        <v/>
      </c>
      <c r="AL40" s="9">
        <f>IF(AN39&gt;0,AL39,AM39)</f>
        <v/>
      </c>
      <c r="AM40" s="16">
        <f>SQRT(AK40*AL40)</f>
        <v/>
      </c>
      <c r="AN40" s="18">
        <f>$AI$33/(AM40-$AI$12)*(AM40*EXP(-AM40*$B$15)-$AI$12*EXP(-$AI$12*$B$15))+$AI$36/(AM40-$AI$13)*(AM40*EXP(-AM40*$B$15)-$AI$13*EXP(-$AI$13*$B$15))+$AI$39/(AM40-$AI$14)*(AM40*EXP(-AM40*$B$15)-$AI$14*EXP(-$AI$14*$B$15))</f>
        <v/>
      </c>
      <c r="AO40" s="9">
        <f>IF(AR39&gt;0,AQ39,AO39)</f>
        <v/>
      </c>
      <c r="AP40" s="9">
        <f>IF(AR39&gt;0,AP39,AQ39)</f>
        <v/>
      </c>
      <c r="AQ40" s="16">
        <f>(AO40+AP40)/2</f>
        <v/>
      </c>
      <c r="AR40" s="18">
        <f>$AI$33/($B$16-$AI$12)*($B$16*EXP(-$B$16*AQ40)-$AI$12*EXP(-$AI$12*AQ40))+$AI$36/($B$16-$AI$13)*($B$16*EXP(-$B$16*AQ40)-$AI$13*EXP(-$AI$13*AQ40))+$AI$39/($B$16-$AI$14)*($B$16*EXP(-$B$16*AQ40)-$AI$14*EXP(-$AI$14*AQ40))</f>
        <v/>
      </c>
    </row>
    <row r="41">
      <c r="A41" s="9" t="inlineStr">
        <is>
          <t>Effect-site induction dose (first step, uncapped)</t>
        </is>
      </c>
      <c r="B41" s="15">
        <f>$B$21/$AI$58</f>
        <v/>
      </c>
      <c r="C41" s="9" t="inlineStr">
        <is>
          <t>mg</t>
        </is>
      </c>
      <c r="E41" s="12">
        <f>E40+$B$11</f>
        <v/>
      </c>
      <c r="F41" s="13">
        <f>E41/60</f>
        <v/>
      </c>
      <c r="G41" s="13">
        <f>IF(F41&gt;=$AI$66,$B$27,IF(F41&gt;=$AI$65,$B$26,IF(F41&gt;=$AI$64,$B$25,IF(F41&gt;=$AI$63,$B$24,IF(F41&gt;=$AI$62,$B$23,IF(F41&gt;=$AI$61,$B$22,$B$21))))))</f>
        <v/>
      </c>
      <c r="H41" s="14">
        <f>MAX(0,MIN($AI$59,IF($B$9="Plasma",(G41-(S41*$AI$18+T41*$AI$19+U41*$AI$20))/$AI$46,AF41)))</f>
        <v/>
      </c>
      <c r="I41" s="15">
        <f>H41/10*3600/$B$11</f>
        <v/>
      </c>
      <c r="J41" s="15">
        <f>J40+H41</f>
        <v/>
      </c>
      <c r="K41" s="14">
        <f>$AI$21*K40+$AI$22*L40+$AI$23*M40+$AI$30*H40</f>
        <v/>
      </c>
      <c r="L41" s="14">
        <f>$AI$24*K40+$AI$25*L40+$AI$26*M40+$AI$31*H40</f>
        <v/>
      </c>
      <c r="M41" s="14">
        <f>$AI$27*K40+$AI$28*L40+$AI$29*M40+$AI$32*H40</f>
        <v/>
      </c>
      <c r="N41" s="16">
        <f>R41*$B$38</f>
        <v/>
      </c>
      <c r="O41" s="14">
        <f>K41/$B$30</f>
        <v/>
      </c>
      <c r="P41" s="14">
        <f>L41/$B$31</f>
        <v/>
      </c>
      <c r="Q41" s="14">
        <f>M41/$B$32</f>
        <v/>
      </c>
      <c r="R41" s="14">
        <f>R40*$AI$42+S40*$AI$43+T40*$AI$44+U40*$AI$45+$AI$47*H40</f>
        <v/>
      </c>
      <c r="S41" s="17">
        <f>$AI$33*K41+$AI$34*L41+$AI$35*M41</f>
        <v/>
      </c>
      <c r="T41" s="17">
        <f>$AI$36*K41+$AI$37*L41+$AI$38*M41</f>
        <v/>
      </c>
      <c r="U41" s="17">
        <f>$AI$39*K41+$AI$40*L41+$AI$41*M41</f>
        <v/>
      </c>
      <c r="V41" s="17">
        <f>R41*EXP(-$B$16*(($B$17+$AI$4)*0.1))+S41*$B$16/($B$16-$AI$12)*(EXP(-$AI$12*(($B$17+$AI$4)*0.1))-EXP(-$B$16*(($B$17+$AI$4)*0.1)))+T41*$B$16/($B$16-$AI$13)*(EXP(-$AI$13*(($B$17+$AI$4)*0.1))-EXP(-$B$16*(($B$17+$AI$4)*0.1)))+U41*$B$16/($B$16-$AI$14)*(EXP(-$AI$14*(($B$17+$AI$4)*0.1))-EXP(-$B$16*(($B$17+$AI$4)*0.1)))</f>
        <v/>
      </c>
      <c r="W41" s="17">
        <f>R41*EXP(-$B$16*(($B$17+$AI$4)*0.2))+S41*$B$16/($B$16-$AI$12)*(EXP(-$AI$12*(($B$17+$AI$4)*0.2))-EXP(-$B$16*(($B$17+$AI$4)*0.2)))+T41*$B$16/($B$16-$AI$13)*(EXP(-$AI$13*(($B$17+$AI$4)*0.2))-EXP(-$B$16*(($B$17+$AI$4)*0.2)))+U41*$B$16/($B$16-$AI$14)*(EXP(-$AI$14*(($B$17+$AI$4)*0.2))-EXP(-$B$16*(($B$17+$AI$4)*0.2)))</f>
        <v/>
      </c>
      <c r="X41" s="17">
        <f>R41*EXP(-$B$16*(($B$17+$AI$4)*0.3))+S41*$B$16/($B$16-$AI$12)*(EXP(-$AI$12*(($B$17+$AI$4)*0.3))-EXP(-$B$16*(($B$17+$AI$4)*0.3)))+T41*$B$16/($B$16-$AI$13)*(EXP(-$AI$13*(($B$17+$AI$4)*0.3))-EXP(-$B$16*(($B$17+$AI$4)*0.3)))+U41*$B$16/($B$16-$AI$14)*(EXP(-$AI$14*(($B$17+$AI$4)*0.3))-EXP(-$B$16*(($B$17+$AI$4)*0.3)))</f>
        <v/>
      </c>
      <c r="Y41" s="17">
        <f>R41*EXP(-$B$16*(($B$17+$AI$4)*0.4))+S41*$B$16/($B$16-$AI$12)*(EXP(-$AI$12*(($B$17+$AI$4)*0.4))-EXP(-$B$16*(($B$17+$AI$4)*0.4)))+T41*$B$16/($B$16-$AI$13)*(EXP(-$AI$13*(($B$17+$AI$4)*0.4))-EXP(-$B$16*(($B$17+$AI$4)*0.4)))+U41*$B$16/($B$16-$AI$14)*(EXP(-$AI$14*(($B$17+$AI$4)*0.4))-EXP(-$B$16*(($B$17+$AI$4)*0.4)))</f>
        <v/>
      </c>
      <c r="Z41" s="17">
        <f>R41*EXP(-$B$16*(($B$17+$AI$4)*0.5))+S41*$B$16/($B$16-$AI$12)*(EXP(-$AI$12*(($B$17+$AI$4)*0.5))-EXP(-$B$16*(($B$17+$AI$4)*0.5)))+T41*$B$16/($B$16-$AI$13)*(EXP(-$AI$13*(($B$17+$AI$4)*0.5))-EXP(-$B$16*(($B$17+$AI$4)*0.5)))+U41*$B$16/($B$16-$AI$14)*(EXP(-$AI$14*(($B$17+$AI$4)*0.5))-EXP(-$B$16*(($B$17+$AI$4)*0.5)))</f>
        <v/>
      </c>
      <c r="AA41" s="17">
        <f>R41*EXP(-$B$16*(($B$17+$AI$4)*0.6))+S41*$B$16/($B$16-$AI$12)*(EXP(-$AI$12*(($B$17+$AI$4)*0.6))-EXP(-$B$16*(($B$17+$AI$4)*0.6)))+T41*$B$16/($B$16-$AI$13)*(EXP(-$AI$13*(($B$17+$AI$4)*0.6))-EXP(-$B$16*(($B$17+$AI$4)*0.6)))+U41*$B$16/($B$16-$AI$14)*(EXP(-$AI$14*(($B$17+$AI$4)*0.6))-EXP(-$B$16*(($B$17+$AI$4)*0.6)))</f>
        <v/>
      </c>
      <c r="AB41" s="17">
        <f>R41*EXP(-$B$16*(($B$17+$AI$4)*0.7))+S41*$B$16/($B$16-$AI$12)*(EXP(-$AI$12*(($B$17+$AI$4)*0.7))-EXP(-$B$16*(($B$17+$AI$4)*0.7)))+T41*$B$16/($B$16-$AI$13)*(EXP(-$AI$13*(($B$17+$AI$4)*0.7))-EXP(-$B$16*(($B$17+$AI$4)*0.7)))+U41*$B$16/($B$16-$AI$14)*(EXP(-$AI$14*(($B$17+$AI$4)*0.7))-EXP(-$B$16*(($B$17+$AI$4)*0.7)))</f>
        <v/>
      </c>
      <c r="AC41" s="17">
        <f>R41*EXP(-$B$16*(($B$17+$AI$4)*0.8))+S41*$B$16/($B$16-$AI$12)*(EXP(-$AI$12*(($B$17+$AI$4)*0.8))-EXP(-$B$16*(($B$17+$AI$4)*0.8)))+T41*$B$16/($B$16-$AI$13)*(EXP(-$AI$13*(($B$17+$AI$4)*0.8))-EXP(-$B$16*(($B$17+$AI$4)*0.8)))+U41*$B$16/($B$16-$AI$14)*(EXP(-$AI$14*(($B$17+$AI$4)*0.8))-EXP(-$B$16*(($B$17+$AI$4)*0.8)))</f>
        <v/>
      </c>
      <c r="AD41" s="17">
        <f>R41*EXP(-$B$16*(($B$17+$AI$4)*0.9))+S41*$B$16/($B$16-$AI$12)*(EXP(-$AI$12*(($B$17+$AI$4)*0.9))-EXP(-$B$16*(($B$17+$AI$4)*0.9)))+T41*$B$16/($B$16-$AI$13)*(EXP(-$AI$13*(($B$17+$AI$4)*0.9))-EXP(-$B$16*(($B$17+$AI$4)*0.9)))+U41*$B$16/($B$16-$AI$14)*(EXP(-$AI$14*(($B$17+$AI$4)*0.9))-EXP(-$B$16*(($B$17+$AI$4)*0.9)))</f>
        <v/>
      </c>
      <c r="AE41" s="17">
        <f>R41*EXP(-$B$16*(($B$17+$AI$4)*1.0))+S41*$B$16/($B$16-$AI$12)*(EXP(-$AI$12*(($B$17+$AI$4)*1.0))-EXP(-$B$16*(($B$17+$AI$4)*1.0)))+T41*$B$16/($B$16-$AI$13)*(EXP(-$AI$13*(($B$17+$AI$4)*1.0))-EXP(-$B$16*(($B$17+$AI$4)*1.0)))+U41*$B$16/($B$16-$AI$14)*(EXP(-$AI$14*(($B$17+$AI$4)*1.0))-EXP(-$B$16*(($B$17+$AI$4)*1.0)))</f>
        <v/>
      </c>
      <c r="AF41" s="17">
        <f>MIN((G41-V41)/$AI$48,(G41-W41)/$AI$49,(G41-X41)/$AI$50,(G41-Y41)/$AI$51,(G41-Z41)/$AI$52,(G41-AA41)/$AI$53,(G41-AB41)/$AI$54,(G41-AC41)/$AI$55,(G41-AD41)/$AI$56,(G41-AE41)/$AI$57)</f>
        <v/>
      </c>
      <c r="AH41" s="9" t="inlineStr">
        <is>
          <t>c3 (Cp per mg in A3)</t>
        </is>
      </c>
      <c r="AI41" s="10">
        <f>($B$37*($B$35-$AI$14))/($AI$17*$B$30)</f>
        <v/>
      </c>
      <c r="AK41" s="9">
        <f>IF(AN40&gt;0,AM40,AK40)</f>
        <v/>
      </c>
      <c r="AL41" s="9">
        <f>IF(AN40&gt;0,AL40,AM40)</f>
        <v/>
      </c>
      <c r="AM41" s="16">
        <f>SQRT(AK41*AL41)</f>
        <v/>
      </c>
      <c r="AN41" s="18">
        <f>$AI$33/(AM41-$AI$12)*(AM41*EXP(-AM41*$B$15)-$AI$12*EXP(-$AI$12*$B$15))+$AI$36/(AM41-$AI$13)*(AM41*EXP(-AM41*$B$15)-$AI$13*EXP(-$AI$13*$B$15))+$AI$39/(AM41-$AI$14)*(AM41*EXP(-AM41*$B$15)-$AI$14*EXP(-$AI$14*$B$15))</f>
        <v/>
      </c>
      <c r="AO41" s="9">
        <f>IF(AR40&gt;0,AQ40,AO40)</f>
        <v/>
      </c>
      <c r="AP41" s="9">
        <f>IF(AR40&gt;0,AP40,AQ40)</f>
        <v/>
      </c>
      <c r="AQ41" s="16">
        <f>(AO41+AP41)/2</f>
        <v/>
      </c>
      <c r="AR41" s="18">
        <f>$AI$33/($B$16-$AI$12)*($B$16*EXP(-$B$16*AQ41)-$AI$12*EXP(-$AI$12*AQ41))+$AI$36/($B$16-$AI$13)*($B$16*EXP(-$B$16*AQ41)-$AI$13*EXP(-$AI$13*AQ41))+$AI$39/($B$16-$AI$14)*($B$16*EXP(-$B$16*AQ41)-$AI$14*EXP(-$AI$14*AQ41))</f>
        <v/>
      </c>
    </row>
    <row r="42">
      <c r="A42" s="9" t="inlineStr">
        <is>
          <t>Plasma induction dose (first step, uncapped)</t>
        </is>
      </c>
      <c r="B42" s="15">
        <f>$B$21/$AI$46</f>
        <v/>
      </c>
      <c r="C42" s="9" t="inlineStr">
        <is>
          <t>mg</t>
        </is>
      </c>
      <c r="E42" s="12">
        <f>E41+$B$11</f>
        <v/>
      </c>
      <c r="F42" s="13">
        <f>E42/60</f>
        <v/>
      </c>
      <c r="G42" s="13">
        <f>IF(F42&gt;=$AI$66,$B$27,IF(F42&gt;=$AI$65,$B$26,IF(F42&gt;=$AI$64,$B$25,IF(F42&gt;=$AI$63,$B$24,IF(F42&gt;=$AI$62,$B$23,IF(F42&gt;=$AI$61,$B$22,$B$21))))))</f>
        <v/>
      </c>
      <c r="H42" s="14">
        <f>MAX(0,MIN($AI$59,IF($B$9="Plasma",(G42-(S42*$AI$18+T42*$AI$19+U42*$AI$20))/$AI$46,AF42)))</f>
        <v/>
      </c>
      <c r="I42" s="15">
        <f>H42/10*3600/$B$11</f>
        <v/>
      </c>
      <c r="J42" s="15">
        <f>J41+H42</f>
        <v/>
      </c>
      <c r="K42" s="14">
        <f>$AI$21*K41+$AI$22*L41+$AI$23*M41+$AI$30*H41</f>
        <v/>
      </c>
      <c r="L42" s="14">
        <f>$AI$24*K41+$AI$25*L41+$AI$26*M41+$AI$31*H41</f>
        <v/>
      </c>
      <c r="M42" s="14">
        <f>$AI$27*K41+$AI$28*L41+$AI$29*M41+$AI$32*H41</f>
        <v/>
      </c>
      <c r="N42" s="16">
        <f>R42*$B$38</f>
        <v/>
      </c>
      <c r="O42" s="14">
        <f>K42/$B$30</f>
        <v/>
      </c>
      <c r="P42" s="14">
        <f>L42/$B$31</f>
        <v/>
      </c>
      <c r="Q42" s="14">
        <f>M42/$B$32</f>
        <v/>
      </c>
      <c r="R42" s="14">
        <f>R41*$AI$42+S41*$AI$43+T41*$AI$44+U41*$AI$45+$AI$47*H41</f>
        <v/>
      </c>
      <c r="S42" s="17">
        <f>$AI$33*K42+$AI$34*L42+$AI$35*M42</f>
        <v/>
      </c>
      <c r="T42" s="17">
        <f>$AI$36*K42+$AI$37*L42+$AI$38*M42</f>
        <v/>
      </c>
      <c r="U42" s="17">
        <f>$AI$39*K42+$AI$40*L42+$AI$41*M42</f>
        <v/>
      </c>
      <c r="V42" s="17">
        <f>R42*EXP(-$B$16*(($B$17+$AI$4)*0.1))+S42*$B$16/($B$16-$AI$12)*(EXP(-$AI$12*(($B$17+$AI$4)*0.1))-EXP(-$B$16*(($B$17+$AI$4)*0.1)))+T42*$B$16/($B$16-$AI$13)*(EXP(-$AI$13*(($B$17+$AI$4)*0.1))-EXP(-$B$16*(($B$17+$AI$4)*0.1)))+U42*$B$16/($B$16-$AI$14)*(EXP(-$AI$14*(($B$17+$AI$4)*0.1))-EXP(-$B$16*(($B$17+$AI$4)*0.1)))</f>
        <v/>
      </c>
      <c r="W42" s="17">
        <f>R42*EXP(-$B$16*(($B$17+$AI$4)*0.2))+S42*$B$16/($B$16-$AI$12)*(EXP(-$AI$12*(($B$17+$AI$4)*0.2))-EXP(-$B$16*(($B$17+$AI$4)*0.2)))+T42*$B$16/($B$16-$AI$13)*(EXP(-$AI$13*(($B$17+$AI$4)*0.2))-EXP(-$B$16*(($B$17+$AI$4)*0.2)))+U42*$B$16/($B$16-$AI$14)*(EXP(-$AI$14*(($B$17+$AI$4)*0.2))-EXP(-$B$16*(($B$17+$AI$4)*0.2)))</f>
        <v/>
      </c>
      <c r="X42" s="17">
        <f>R42*EXP(-$B$16*(($B$17+$AI$4)*0.3))+S42*$B$16/($B$16-$AI$12)*(EXP(-$AI$12*(($B$17+$AI$4)*0.3))-EXP(-$B$16*(($B$17+$AI$4)*0.3)))+T42*$B$16/($B$16-$AI$13)*(EXP(-$AI$13*(($B$17+$AI$4)*0.3))-EXP(-$B$16*(($B$17+$AI$4)*0.3)))+U42*$B$16/($B$16-$AI$14)*(EXP(-$AI$14*(($B$17+$AI$4)*0.3))-EXP(-$B$16*(($B$17+$AI$4)*0.3)))</f>
        <v/>
      </c>
      <c r="Y42" s="17">
        <f>R42*EXP(-$B$16*(($B$17+$AI$4)*0.4))+S42*$B$16/($B$16-$AI$12)*(EXP(-$AI$12*(($B$17+$AI$4)*0.4))-EXP(-$B$16*(($B$17+$AI$4)*0.4)))+T42*$B$16/($B$16-$AI$13)*(EXP(-$AI$13*(($B$17+$AI$4)*0.4))-EXP(-$B$16*(($B$17+$AI$4)*0.4)))+U42*$B$16/($B$16-$AI$14)*(EXP(-$AI$14*(($B$17+$AI$4)*0.4))-EXP(-$B$16*(($B$17+$AI$4)*0.4)))</f>
        <v/>
      </c>
      <c r="Z42" s="17">
        <f>R42*EXP(-$B$16*(($B$17+$AI$4)*0.5))+S42*$B$16/($B$16-$AI$12)*(EXP(-$AI$12*(($B$17+$AI$4)*0.5))-EXP(-$B$16*(($B$17+$AI$4)*0.5)))+T42*$B$16/($B$16-$AI$13)*(EXP(-$AI$13*(($B$17+$AI$4)*0.5))-EXP(-$B$16*(($B$17+$AI$4)*0.5)))+U42*$B$16/($B$16-$AI$14)*(EXP(-$AI$14*(($B$17+$AI$4)*0.5))-EXP(-$B$16*(($B$17+$AI$4)*0.5)))</f>
        <v/>
      </c>
      <c r="AA42" s="17">
        <f>R42*EXP(-$B$16*(($B$17+$AI$4)*0.6))+S42*$B$16/($B$16-$AI$12)*(EXP(-$AI$12*(($B$17+$AI$4)*0.6))-EXP(-$B$16*(($B$17+$AI$4)*0.6)))+T42*$B$16/($B$16-$AI$13)*(EXP(-$AI$13*(($B$17+$AI$4)*0.6))-EXP(-$B$16*(($B$17+$AI$4)*0.6)))+U42*$B$16/($B$16-$AI$14)*(EXP(-$AI$14*(($B$17+$AI$4)*0.6))-EXP(-$B$16*(($B$17+$AI$4)*0.6)))</f>
        <v/>
      </c>
      <c r="AB42" s="17">
        <f>R42*EXP(-$B$16*(($B$17+$AI$4)*0.7))+S42*$B$16/($B$16-$AI$12)*(EXP(-$AI$12*(($B$17+$AI$4)*0.7))-EXP(-$B$16*(($B$17+$AI$4)*0.7)))+T42*$B$16/($B$16-$AI$13)*(EXP(-$AI$13*(($B$17+$AI$4)*0.7))-EXP(-$B$16*(($B$17+$AI$4)*0.7)))+U42*$B$16/($B$16-$AI$14)*(EXP(-$AI$14*(($B$17+$AI$4)*0.7))-EXP(-$B$16*(($B$17+$AI$4)*0.7)))</f>
        <v/>
      </c>
      <c r="AC42" s="17">
        <f>R42*EXP(-$B$16*(($B$17+$AI$4)*0.8))+S42*$B$16/($B$16-$AI$12)*(EXP(-$AI$12*(($B$17+$AI$4)*0.8))-EXP(-$B$16*(($B$17+$AI$4)*0.8)))+T42*$B$16/($B$16-$AI$13)*(EXP(-$AI$13*(($B$17+$AI$4)*0.8))-EXP(-$B$16*(($B$17+$AI$4)*0.8)))+U42*$B$16/($B$16-$AI$14)*(EXP(-$AI$14*(($B$17+$AI$4)*0.8))-EXP(-$B$16*(($B$17+$AI$4)*0.8)))</f>
        <v/>
      </c>
      <c r="AD42" s="17">
        <f>R42*EXP(-$B$16*(($B$17+$AI$4)*0.9))+S42*$B$16/($B$16-$AI$12)*(EXP(-$AI$12*(($B$17+$AI$4)*0.9))-EXP(-$B$16*(($B$17+$AI$4)*0.9)))+T42*$B$16/($B$16-$AI$13)*(EXP(-$AI$13*(($B$17+$AI$4)*0.9))-EXP(-$B$16*(($B$17+$AI$4)*0.9)))+U42*$B$16/($B$16-$AI$14)*(EXP(-$AI$14*(($B$17+$AI$4)*0.9))-EXP(-$B$16*(($B$17+$AI$4)*0.9)))</f>
        <v/>
      </c>
      <c r="AE42" s="17">
        <f>R42*EXP(-$B$16*(($B$17+$AI$4)*1.0))+S42*$B$16/($B$16-$AI$12)*(EXP(-$AI$12*(($B$17+$AI$4)*1.0))-EXP(-$B$16*(($B$17+$AI$4)*1.0)))+T42*$B$16/($B$16-$AI$13)*(EXP(-$AI$13*(($B$17+$AI$4)*1.0))-EXP(-$B$16*(($B$17+$AI$4)*1.0)))+U42*$B$16/($B$16-$AI$14)*(EXP(-$AI$14*(($B$17+$AI$4)*1.0))-EXP(-$B$16*(($B$17+$AI$4)*1.0)))</f>
        <v/>
      </c>
      <c r="AF42" s="17">
        <f>MIN((G42-V42)/$AI$48,(G42-W42)/$AI$49,(G42-X42)/$AI$50,(G42-Y42)/$AI$51,(G42-Z42)/$AI$52,(G42-AA42)/$AI$53,(G42-AB42)/$AI$54,(G42-AC42)/$AI$55,(G42-AD42)/$AI$56,(G42-AE42)/$AI$57)</f>
        <v/>
      </c>
      <c r="AH42" s="9" t="inlineStr">
        <is>
          <t>exp(-ke0·dt)</t>
        </is>
      </c>
      <c r="AI42" s="10">
        <f>EXP(-$B$16*$AI$4)</f>
        <v/>
      </c>
      <c r="AK42" s="9">
        <f>IF(AN41&gt;0,AM41,AK41)</f>
        <v/>
      </c>
      <c r="AL42" s="9">
        <f>IF(AN41&gt;0,AL41,AM41)</f>
        <v/>
      </c>
      <c r="AM42" s="16">
        <f>SQRT(AK42*AL42)</f>
        <v/>
      </c>
      <c r="AN42" s="18">
        <f>$AI$33/(AM42-$AI$12)*(AM42*EXP(-AM42*$B$15)-$AI$12*EXP(-$AI$12*$B$15))+$AI$36/(AM42-$AI$13)*(AM42*EXP(-AM42*$B$15)-$AI$13*EXP(-$AI$13*$B$15))+$AI$39/(AM42-$AI$14)*(AM42*EXP(-AM42*$B$15)-$AI$14*EXP(-$AI$14*$B$15))</f>
        <v/>
      </c>
      <c r="AO42" s="9">
        <f>IF(AR41&gt;0,AQ41,AO41)</f>
        <v/>
      </c>
      <c r="AP42" s="9">
        <f>IF(AR41&gt;0,AP41,AQ41)</f>
        <v/>
      </c>
      <c r="AQ42" s="16">
        <f>(AO42+AP42)/2</f>
        <v/>
      </c>
      <c r="AR42" s="18">
        <f>$AI$33/($B$16-$AI$12)*($B$16*EXP(-$B$16*AQ42)-$AI$12*EXP(-$AI$12*AQ42))+$AI$36/($B$16-$AI$13)*($B$16*EXP(-$B$16*AQ42)-$AI$13*EXP(-$AI$13*AQ42))+$AI$39/($B$16-$AI$14)*($B$16*EXP(-$B$16*AQ42)-$AI$14*EXP(-$AI$14*AQ42))</f>
        <v/>
      </c>
    </row>
    <row r="43">
      <c r="A43" s="9" t="inlineStr">
        <is>
          <t>Target x V1, for comparison</t>
        </is>
      </c>
      <c r="B43" s="15">
        <f>$B$21*$B$30</f>
        <v/>
      </c>
      <c r="C43" s="9" t="inlineStr">
        <is>
          <t>mg</t>
        </is>
      </c>
      <c r="E43" s="12">
        <f>E42+$B$11</f>
        <v/>
      </c>
      <c r="F43" s="13">
        <f>E43/60</f>
        <v/>
      </c>
      <c r="G43" s="13">
        <f>IF(F43&gt;=$AI$66,$B$27,IF(F43&gt;=$AI$65,$B$26,IF(F43&gt;=$AI$64,$B$25,IF(F43&gt;=$AI$63,$B$24,IF(F43&gt;=$AI$62,$B$23,IF(F43&gt;=$AI$61,$B$22,$B$21))))))</f>
        <v/>
      </c>
      <c r="H43" s="14">
        <f>MAX(0,MIN($AI$59,IF($B$9="Plasma",(G43-(S43*$AI$18+T43*$AI$19+U43*$AI$20))/$AI$46,AF43)))</f>
        <v/>
      </c>
      <c r="I43" s="15">
        <f>H43/10*3600/$B$11</f>
        <v/>
      </c>
      <c r="J43" s="15">
        <f>J42+H43</f>
        <v/>
      </c>
      <c r="K43" s="14">
        <f>$AI$21*K42+$AI$22*L42+$AI$23*M42+$AI$30*H42</f>
        <v/>
      </c>
      <c r="L43" s="14">
        <f>$AI$24*K42+$AI$25*L42+$AI$26*M42+$AI$31*H42</f>
        <v/>
      </c>
      <c r="M43" s="14">
        <f>$AI$27*K42+$AI$28*L42+$AI$29*M42+$AI$32*H42</f>
        <v/>
      </c>
      <c r="N43" s="16">
        <f>R43*$B$38</f>
        <v/>
      </c>
      <c r="O43" s="14">
        <f>K43/$B$30</f>
        <v/>
      </c>
      <c r="P43" s="14">
        <f>L43/$B$31</f>
        <v/>
      </c>
      <c r="Q43" s="14">
        <f>M43/$B$32</f>
        <v/>
      </c>
      <c r="R43" s="14">
        <f>R42*$AI$42+S42*$AI$43+T42*$AI$44+U42*$AI$45+$AI$47*H42</f>
        <v/>
      </c>
      <c r="S43" s="17">
        <f>$AI$33*K43+$AI$34*L43+$AI$35*M43</f>
        <v/>
      </c>
      <c r="T43" s="17">
        <f>$AI$36*K43+$AI$37*L43+$AI$38*M43</f>
        <v/>
      </c>
      <c r="U43" s="17">
        <f>$AI$39*K43+$AI$40*L43+$AI$41*M43</f>
        <v/>
      </c>
      <c r="V43" s="17">
        <f>R43*EXP(-$B$16*(($B$17+$AI$4)*0.1))+S43*$B$16/($B$16-$AI$12)*(EXP(-$AI$12*(($B$17+$AI$4)*0.1))-EXP(-$B$16*(($B$17+$AI$4)*0.1)))+T43*$B$16/($B$16-$AI$13)*(EXP(-$AI$13*(($B$17+$AI$4)*0.1))-EXP(-$B$16*(($B$17+$AI$4)*0.1)))+U43*$B$16/($B$16-$AI$14)*(EXP(-$AI$14*(($B$17+$AI$4)*0.1))-EXP(-$B$16*(($B$17+$AI$4)*0.1)))</f>
        <v/>
      </c>
      <c r="W43" s="17">
        <f>R43*EXP(-$B$16*(($B$17+$AI$4)*0.2))+S43*$B$16/($B$16-$AI$12)*(EXP(-$AI$12*(($B$17+$AI$4)*0.2))-EXP(-$B$16*(($B$17+$AI$4)*0.2)))+T43*$B$16/($B$16-$AI$13)*(EXP(-$AI$13*(($B$17+$AI$4)*0.2))-EXP(-$B$16*(($B$17+$AI$4)*0.2)))+U43*$B$16/($B$16-$AI$14)*(EXP(-$AI$14*(($B$17+$AI$4)*0.2))-EXP(-$B$16*(($B$17+$AI$4)*0.2)))</f>
        <v/>
      </c>
      <c r="X43" s="17">
        <f>R43*EXP(-$B$16*(($B$17+$AI$4)*0.3))+S43*$B$16/($B$16-$AI$12)*(EXP(-$AI$12*(($B$17+$AI$4)*0.3))-EXP(-$B$16*(($B$17+$AI$4)*0.3)))+T43*$B$16/($B$16-$AI$13)*(EXP(-$AI$13*(($B$17+$AI$4)*0.3))-EXP(-$B$16*(($B$17+$AI$4)*0.3)))+U43*$B$16/($B$16-$AI$14)*(EXP(-$AI$14*(($B$17+$AI$4)*0.3))-EXP(-$B$16*(($B$17+$AI$4)*0.3)))</f>
        <v/>
      </c>
      <c r="Y43" s="17">
        <f>R43*EXP(-$B$16*(($B$17+$AI$4)*0.4))+S43*$B$16/($B$16-$AI$12)*(EXP(-$AI$12*(($B$17+$AI$4)*0.4))-EXP(-$B$16*(($B$17+$AI$4)*0.4)))+T43*$B$16/($B$16-$AI$13)*(EXP(-$AI$13*(($B$17+$AI$4)*0.4))-EXP(-$B$16*(($B$17+$AI$4)*0.4)))+U43*$B$16/($B$16-$AI$14)*(EXP(-$AI$14*(($B$17+$AI$4)*0.4))-EXP(-$B$16*(($B$17+$AI$4)*0.4)))</f>
        <v/>
      </c>
      <c r="Z43" s="17">
        <f>R43*EXP(-$B$16*(($B$17+$AI$4)*0.5))+S43*$B$16/($B$16-$AI$12)*(EXP(-$AI$12*(($B$17+$AI$4)*0.5))-EXP(-$B$16*(($B$17+$AI$4)*0.5)))+T43*$B$16/($B$16-$AI$13)*(EXP(-$AI$13*(($B$17+$AI$4)*0.5))-EXP(-$B$16*(($B$17+$AI$4)*0.5)))+U43*$B$16/($B$16-$AI$14)*(EXP(-$AI$14*(($B$17+$AI$4)*0.5))-EXP(-$B$16*(($B$17+$AI$4)*0.5)))</f>
        <v/>
      </c>
      <c r="AA43" s="17">
        <f>R43*EXP(-$B$16*(($B$17+$AI$4)*0.6))+S43*$B$16/($B$16-$AI$12)*(EXP(-$AI$12*(($B$17+$AI$4)*0.6))-EXP(-$B$16*(($B$17+$AI$4)*0.6)))+T43*$B$16/($B$16-$AI$13)*(EXP(-$AI$13*(($B$17+$AI$4)*0.6))-EXP(-$B$16*(($B$17+$AI$4)*0.6)))+U43*$B$16/($B$16-$AI$14)*(EXP(-$AI$14*(($B$17+$AI$4)*0.6))-EXP(-$B$16*(($B$17+$AI$4)*0.6)))</f>
        <v/>
      </c>
      <c r="AB43" s="17">
        <f>R43*EXP(-$B$16*(($B$17+$AI$4)*0.7))+S43*$B$16/($B$16-$AI$12)*(EXP(-$AI$12*(($B$17+$AI$4)*0.7))-EXP(-$B$16*(($B$17+$AI$4)*0.7)))+T43*$B$16/($B$16-$AI$13)*(EXP(-$AI$13*(($B$17+$AI$4)*0.7))-EXP(-$B$16*(($B$17+$AI$4)*0.7)))+U43*$B$16/($B$16-$AI$14)*(EXP(-$AI$14*(($B$17+$AI$4)*0.7))-EXP(-$B$16*(($B$17+$AI$4)*0.7)))</f>
        <v/>
      </c>
      <c r="AC43" s="17">
        <f>R43*EXP(-$B$16*(($B$17+$AI$4)*0.8))+S43*$B$16/($B$16-$AI$12)*(EXP(-$AI$12*(($B$17+$AI$4)*0.8))-EXP(-$B$16*(($B$17+$AI$4)*0.8)))+T43*$B$16/($B$16-$AI$13)*(EXP(-$AI$13*(($B$17+$AI$4)*0.8))-EXP(-$B$16*(($B$17+$AI$4)*0.8)))+U43*$B$16/($B$16-$AI$14)*(EXP(-$AI$14*(($B$17+$AI$4)*0.8))-EXP(-$B$16*(($B$17+$AI$4)*0.8)))</f>
        <v/>
      </c>
      <c r="AD43" s="17">
        <f>R43*EXP(-$B$16*(($B$17+$AI$4)*0.9))+S43*$B$16/($B$16-$AI$12)*(EXP(-$AI$12*(($B$17+$AI$4)*0.9))-EXP(-$B$16*(($B$17+$AI$4)*0.9)))+T43*$B$16/($B$16-$AI$13)*(EXP(-$AI$13*(($B$17+$AI$4)*0.9))-EXP(-$B$16*(($B$17+$AI$4)*0.9)))+U43*$B$16/($B$16-$AI$14)*(EXP(-$AI$14*(($B$17+$AI$4)*0.9))-EXP(-$B$16*(($B$17+$AI$4)*0.9)))</f>
        <v/>
      </c>
      <c r="AE43" s="17">
        <f>R43*EXP(-$B$16*(($B$17+$AI$4)*1.0))+S43*$B$16/($B$16-$AI$12)*(EXP(-$AI$12*(($B$17+$AI$4)*1.0))-EXP(-$B$16*(($B$17+$AI$4)*1.0)))+T43*$B$16/($B$16-$AI$13)*(EXP(-$AI$13*(($B$17+$AI$4)*1.0))-EXP(-$B$16*(($B$17+$AI$4)*1.0)))+U43*$B$16/($B$16-$AI$14)*(EXP(-$AI$14*(($B$17+$AI$4)*1.0))-EXP(-$B$16*(($B$17+$AI$4)*1.0)))</f>
        <v/>
      </c>
      <c r="AF43" s="17">
        <f>MIN((G43-V43)/$AI$48,(G43-W43)/$AI$49,(G43-X43)/$AI$50,(G43-Y43)/$AI$51,(G43-Z43)/$AI$52,(G43-AA43)/$AI$53,(G43-AB43)/$AI$54,(G43-AC43)/$AI$55,(G43-AD43)/$AI$56,(G43-AE43)/$AI$57)</f>
        <v/>
      </c>
      <c r="AH43" s="9" t="inlineStr">
        <is>
          <t>G1 (Ce gain over a step)</t>
        </is>
      </c>
      <c r="AI43" s="10">
        <f>$B$16/($B$16-$AI$12)*($AI$18-$AI$42)</f>
        <v/>
      </c>
      <c r="AK43" s="9">
        <f>IF(AN42&gt;0,AM42,AK42)</f>
        <v/>
      </c>
      <c r="AL43" s="9">
        <f>IF(AN42&gt;0,AL42,AM42)</f>
        <v/>
      </c>
      <c r="AM43" s="16">
        <f>SQRT(AK43*AL43)</f>
        <v/>
      </c>
      <c r="AN43" s="18">
        <f>$AI$33/(AM43-$AI$12)*(AM43*EXP(-AM43*$B$15)-$AI$12*EXP(-$AI$12*$B$15))+$AI$36/(AM43-$AI$13)*(AM43*EXP(-AM43*$B$15)-$AI$13*EXP(-$AI$13*$B$15))+$AI$39/(AM43-$AI$14)*(AM43*EXP(-AM43*$B$15)-$AI$14*EXP(-$AI$14*$B$15))</f>
        <v/>
      </c>
      <c r="AO43" s="9">
        <f>IF(AR42&gt;0,AQ42,AO42)</f>
        <v/>
      </c>
      <c r="AP43" s="9">
        <f>IF(AR42&gt;0,AP42,AQ42)</f>
        <v/>
      </c>
      <c r="AQ43" s="16">
        <f>(AO43+AP43)/2</f>
        <v/>
      </c>
      <c r="AR43" s="18">
        <f>$AI$33/($B$16-$AI$12)*($B$16*EXP(-$B$16*AQ43)-$AI$12*EXP(-$AI$12*AQ43))+$AI$36/($B$16-$AI$13)*($B$16*EXP(-$B$16*AQ43)-$AI$13*EXP(-$AI$13*AQ43))+$AI$39/($B$16-$AI$14)*($B$16*EXP(-$B$16*AQ43)-$AI$14*EXP(-$AI$14*AQ43))</f>
        <v/>
      </c>
    </row>
    <row r="44">
      <c r="A44" s="9" t="inlineStr">
        <is>
          <t>Steady-state rate at initial target</t>
        </is>
      </c>
      <c r="B44" s="15">
        <f>$B$21*$B$33*$B$30*60/10</f>
        <v/>
      </c>
      <c r="C44" s="9" t="inlineStr">
        <is>
          <t>mL/h</t>
        </is>
      </c>
      <c r="E44" s="12">
        <f>E43+$B$11</f>
        <v/>
      </c>
      <c r="F44" s="13">
        <f>E44/60</f>
        <v/>
      </c>
      <c r="G44" s="13">
        <f>IF(F44&gt;=$AI$66,$B$27,IF(F44&gt;=$AI$65,$B$26,IF(F44&gt;=$AI$64,$B$25,IF(F44&gt;=$AI$63,$B$24,IF(F44&gt;=$AI$62,$B$23,IF(F44&gt;=$AI$61,$B$22,$B$21))))))</f>
        <v/>
      </c>
      <c r="H44" s="14">
        <f>MAX(0,MIN($AI$59,IF($B$9="Plasma",(G44-(S44*$AI$18+T44*$AI$19+U44*$AI$20))/$AI$46,AF44)))</f>
        <v/>
      </c>
      <c r="I44" s="15">
        <f>H44/10*3600/$B$11</f>
        <v/>
      </c>
      <c r="J44" s="15">
        <f>J43+H44</f>
        <v/>
      </c>
      <c r="K44" s="14">
        <f>$AI$21*K43+$AI$22*L43+$AI$23*M43+$AI$30*H43</f>
        <v/>
      </c>
      <c r="L44" s="14">
        <f>$AI$24*K43+$AI$25*L43+$AI$26*M43+$AI$31*H43</f>
        <v/>
      </c>
      <c r="M44" s="14">
        <f>$AI$27*K43+$AI$28*L43+$AI$29*M43+$AI$32*H43</f>
        <v/>
      </c>
      <c r="N44" s="16">
        <f>R44*$B$38</f>
        <v/>
      </c>
      <c r="O44" s="14">
        <f>K44/$B$30</f>
        <v/>
      </c>
      <c r="P44" s="14">
        <f>L44/$B$31</f>
        <v/>
      </c>
      <c r="Q44" s="14">
        <f>M44/$B$32</f>
        <v/>
      </c>
      <c r="R44" s="14">
        <f>R43*$AI$42+S43*$AI$43+T43*$AI$44+U43*$AI$45+$AI$47*H43</f>
        <v/>
      </c>
      <c r="S44" s="17">
        <f>$AI$33*K44+$AI$34*L44+$AI$35*M44</f>
        <v/>
      </c>
      <c r="T44" s="17">
        <f>$AI$36*K44+$AI$37*L44+$AI$38*M44</f>
        <v/>
      </c>
      <c r="U44" s="17">
        <f>$AI$39*K44+$AI$40*L44+$AI$41*M44</f>
        <v/>
      </c>
      <c r="V44" s="17">
        <f>R44*EXP(-$B$16*(($B$17+$AI$4)*0.1))+S44*$B$16/($B$16-$AI$12)*(EXP(-$AI$12*(($B$17+$AI$4)*0.1))-EXP(-$B$16*(($B$17+$AI$4)*0.1)))+T44*$B$16/($B$16-$AI$13)*(EXP(-$AI$13*(($B$17+$AI$4)*0.1))-EXP(-$B$16*(($B$17+$AI$4)*0.1)))+U44*$B$16/($B$16-$AI$14)*(EXP(-$AI$14*(($B$17+$AI$4)*0.1))-EXP(-$B$16*(($B$17+$AI$4)*0.1)))</f>
        <v/>
      </c>
      <c r="W44" s="17">
        <f>R44*EXP(-$B$16*(($B$17+$AI$4)*0.2))+S44*$B$16/($B$16-$AI$12)*(EXP(-$AI$12*(($B$17+$AI$4)*0.2))-EXP(-$B$16*(($B$17+$AI$4)*0.2)))+T44*$B$16/($B$16-$AI$13)*(EXP(-$AI$13*(($B$17+$AI$4)*0.2))-EXP(-$B$16*(($B$17+$AI$4)*0.2)))+U44*$B$16/($B$16-$AI$14)*(EXP(-$AI$14*(($B$17+$AI$4)*0.2))-EXP(-$B$16*(($B$17+$AI$4)*0.2)))</f>
        <v/>
      </c>
      <c r="X44" s="17">
        <f>R44*EXP(-$B$16*(($B$17+$AI$4)*0.3))+S44*$B$16/($B$16-$AI$12)*(EXP(-$AI$12*(($B$17+$AI$4)*0.3))-EXP(-$B$16*(($B$17+$AI$4)*0.3)))+T44*$B$16/($B$16-$AI$13)*(EXP(-$AI$13*(($B$17+$AI$4)*0.3))-EXP(-$B$16*(($B$17+$AI$4)*0.3)))+U44*$B$16/($B$16-$AI$14)*(EXP(-$AI$14*(($B$17+$AI$4)*0.3))-EXP(-$B$16*(($B$17+$AI$4)*0.3)))</f>
        <v/>
      </c>
      <c r="Y44" s="17">
        <f>R44*EXP(-$B$16*(($B$17+$AI$4)*0.4))+S44*$B$16/($B$16-$AI$12)*(EXP(-$AI$12*(($B$17+$AI$4)*0.4))-EXP(-$B$16*(($B$17+$AI$4)*0.4)))+T44*$B$16/($B$16-$AI$13)*(EXP(-$AI$13*(($B$17+$AI$4)*0.4))-EXP(-$B$16*(($B$17+$AI$4)*0.4)))+U44*$B$16/($B$16-$AI$14)*(EXP(-$AI$14*(($B$17+$AI$4)*0.4))-EXP(-$B$16*(($B$17+$AI$4)*0.4)))</f>
        <v/>
      </c>
      <c r="Z44" s="17">
        <f>R44*EXP(-$B$16*(($B$17+$AI$4)*0.5))+S44*$B$16/($B$16-$AI$12)*(EXP(-$AI$12*(($B$17+$AI$4)*0.5))-EXP(-$B$16*(($B$17+$AI$4)*0.5)))+T44*$B$16/($B$16-$AI$13)*(EXP(-$AI$13*(($B$17+$AI$4)*0.5))-EXP(-$B$16*(($B$17+$AI$4)*0.5)))+U44*$B$16/($B$16-$AI$14)*(EXP(-$AI$14*(($B$17+$AI$4)*0.5))-EXP(-$B$16*(($B$17+$AI$4)*0.5)))</f>
        <v/>
      </c>
      <c r="AA44" s="17">
        <f>R44*EXP(-$B$16*(($B$17+$AI$4)*0.6))+S44*$B$16/($B$16-$AI$12)*(EXP(-$AI$12*(($B$17+$AI$4)*0.6))-EXP(-$B$16*(($B$17+$AI$4)*0.6)))+T44*$B$16/($B$16-$AI$13)*(EXP(-$AI$13*(($B$17+$AI$4)*0.6))-EXP(-$B$16*(($B$17+$AI$4)*0.6)))+U44*$B$16/($B$16-$AI$14)*(EXP(-$AI$14*(($B$17+$AI$4)*0.6))-EXP(-$B$16*(($B$17+$AI$4)*0.6)))</f>
        <v/>
      </c>
      <c r="AB44" s="17">
        <f>R44*EXP(-$B$16*(($B$17+$AI$4)*0.7))+S44*$B$16/($B$16-$AI$12)*(EXP(-$AI$12*(($B$17+$AI$4)*0.7))-EXP(-$B$16*(($B$17+$AI$4)*0.7)))+T44*$B$16/($B$16-$AI$13)*(EXP(-$AI$13*(($B$17+$AI$4)*0.7))-EXP(-$B$16*(($B$17+$AI$4)*0.7)))+U44*$B$16/($B$16-$AI$14)*(EXP(-$AI$14*(($B$17+$AI$4)*0.7))-EXP(-$B$16*(($B$17+$AI$4)*0.7)))</f>
        <v/>
      </c>
      <c r="AC44" s="17">
        <f>R44*EXP(-$B$16*(($B$17+$AI$4)*0.8))+S44*$B$16/($B$16-$AI$12)*(EXP(-$AI$12*(($B$17+$AI$4)*0.8))-EXP(-$B$16*(($B$17+$AI$4)*0.8)))+T44*$B$16/($B$16-$AI$13)*(EXP(-$AI$13*(($B$17+$AI$4)*0.8))-EXP(-$B$16*(($B$17+$AI$4)*0.8)))+U44*$B$16/($B$16-$AI$14)*(EXP(-$AI$14*(($B$17+$AI$4)*0.8))-EXP(-$B$16*(($B$17+$AI$4)*0.8)))</f>
        <v/>
      </c>
      <c r="AD44" s="17">
        <f>R44*EXP(-$B$16*(($B$17+$AI$4)*0.9))+S44*$B$16/($B$16-$AI$12)*(EXP(-$AI$12*(($B$17+$AI$4)*0.9))-EXP(-$B$16*(($B$17+$AI$4)*0.9)))+T44*$B$16/($B$16-$AI$13)*(EXP(-$AI$13*(($B$17+$AI$4)*0.9))-EXP(-$B$16*(($B$17+$AI$4)*0.9)))+U44*$B$16/($B$16-$AI$14)*(EXP(-$AI$14*(($B$17+$AI$4)*0.9))-EXP(-$B$16*(($B$17+$AI$4)*0.9)))</f>
        <v/>
      </c>
      <c r="AE44" s="17">
        <f>R44*EXP(-$B$16*(($B$17+$AI$4)*1.0))+S44*$B$16/($B$16-$AI$12)*(EXP(-$AI$12*(($B$17+$AI$4)*1.0))-EXP(-$B$16*(($B$17+$AI$4)*1.0)))+T44*$B$16/($B$16-$AI$13)*(EXP(-$AI$13*(($B$17+$AI$4)*1.0))-EXP(-$B$16*(($B$17+$AI$4)*1.0)))+U44*$B$16/($B$16-$AI$14)*(EXP(-$AI$14*(($B$17+$AI$4)*1.0))-EXP(-$B$16*(($B$17+$AI$4)*1.0)))</f>
        <v/>
      </c>
      <c r="AF44" s="17">
        <f>MIN((G44-V44)/$AI$48,(G44-W44)/$AI$49,(G44-X44)/$AI$50,(G44-Y44)/$AI$51,(G44-Z44)/$AI$52,(G44-AA44)/$AI$53,(G44-AB44)/$AI$54,(G44-AC44)/$AI$55,(G44-AD44)/$AI$56,(G44-AE44)/$AI$57)</f>
        <v/>
      </c>
      <c r="AH44" s="9" t="inlineStr">
        <is>
          <t>G2 (Ce gain over a step)</t>
        </is>
      </c>
      <c r="AI44" s="10">
        <f>$B$16/($B$16-$AI$13)*($AI$19-$AI$42)</f>
        <v/>
      </c>
      <c r="AK44" s="9">
        <f>IF(AN43&gt;0,AM43,AK43)</f>
        <v/>
      </c>
      <c r="AL44" s="9">
        <f>IF(AN43&gt;0,AL43,AM43)</f>
        <v/>
      </c>
      <c r="AM44" s="16">
        <f>SQRT(AK44*AL44)</f>
        <v/>
      </c>
      <c r="AN44" s="18">
        <f>$AI$33/(AM44-$AI$12)*(AM44*EXP(-AM44*$B$15)-$AI$12*EXP(-$AI$12*$B$15))+$AI$36/(AM44-$AI$13)*(AM44*EXP(-AM44*$B$15)-$AI$13*EXP(-$AI$13*$B$15))+$AI$39/(AM44-$AI$14)*(AM44*EXP(-AM44*$B$15)-$AI$14*EXP(-$AI$14*$B$15))</f>
        <v/>
      </c>
      <c r="AO44" s="9">
        <f>IF(AR43&gt;0,AQ43,AO43)</f>
        <v/>
      </c>
      <c r="AP44" s="9">
        <f>IF(AR43&gt;0,AP43,AQ43)</f>
        <v/>
      </c>
      <c r="AQ44" s="16">
        <f>(AO44+AP44)/2</f>
        <v/>
      </c>
      <c r="AR44" s="18">
        <f>$AI$33/($B$16-$AI$12)*($B$16*EXP(-$B$16*AQ44)-$AI$12*EXP(-$AI$12*AQ44))+$AI$36/($B$16-$AI$13)*($B$16*EXP(-$B$16*AQ44)-$AI$13*EXP(-$AI$13*AQ44))+$AI$39/($B$16-$AI$14)*($B$16*EXP(-$B$16*AQ44)-$AI$14*EXP(-$AI$14*AQ44))</f>
        <v/>
      </c>
    </row>
    <row r="45">
      <c r="E45" s="12">
        <f>E44+$B$11</f>
        <v/>
      </c>
      <c r="F45" s="13">
        <f>E45/60</f>
        <v/>
      </c>
      <c r="G45" s="13">
        <f>IF(F45&gt;=$AI$66,$B$27,IF(F45&gt;=$AI$65,$B$26,IF(F45&gt;=$AI$64,$B$25,IF(F45&gt;=$AI$63,$B$24,IF(F45&gt;=$AI$62,$B$23,IF(F45&gt;=$AI$61,$B$22,$B$21))))))</f>
        <v/>
      </c>
      <c r="H45" s="14">
        <f>MAX(0,MIN($AI$59,IF($B$9="Plasma",(G45-(S45*$AI$18+T45*$AI$19+U45*$AI$20))/$AI$46,AF45)))</f>
        <v/>
      </c>
      <c r="I45" s="15">
        <f>H45/10*3600/$B$11</f>
        <v/>
      </c>
      <c r="J45" s="15">
        <f>J44+H45</f>
        <v/>
      </c>
      <c r="K45" s="14">
        <f>$AI$21*K44+$AI$22*L44+$AI$23*M44+$AI$30*H44</f>
        <v/>
      </c>
      <c r="L45" s="14">
        <f>$AI$24*K44+$AI$25*L44+$AI$26*M44+$AI$31*H44</f>
        <v/>
      </c>
      <c r="M45" s="14">
        <f>$AI$27*K44+$AI$28*L44+$AI$29*M44+$AI$32*H44</f>
        <v/>
      </c>
      <c r="N45" s="16">
        <f>R45*$B$38</f>
        <v/>
      </c>
      <c r="O45" s="14">
        <f>K45/$B$30</f>
        <v/>
      </c>
      <c r="P45" s="14">
        <f>L45/$B$31</f>
        <v/>
      </c>
      <c r="Q45" s="14">
        <f>M45/$B$32</f>
        <v/>
      </c>
      <c r="R45" s="14">
        <f>R44*$AI$42+S44*$AI$43+T44*$AI$44+U44*$AI$45+$AI$47*H44</f>
        <v/>
      </c>
      <c r="S45" s="17">
        <f>$AI$33*K45+$AI$34*L45+$AI$35*M45</f>
        <v/>
      </c>
      <c r="T45" s="17">
        <f>$AI$36*K45+$AI$37*L45+$AI$38*M45</f>
        <v/>
      </c>
      <c r="U45" s="17">
        <f>$AI$39*K45+$AI$40*L45+$AI$41*M45</f>
        <v/>
      </c>
      <c r="V45" s="17">
        <f>R45*EXP(-$B$16*(($B$17+$AI$4)*0.1))+S45*$B$16/($B$16-$AI$12)*(EXP(-$AI$12*(($B$17+$AI$4)*0.1))-EXP(-$B$16*(($B$17+$AI$4)*0.1)))+T45*$B$16/($B$16-$AI$13)*(EXP(-$AI$13*(($B$17+$AI$4)*0.1))-EXP(-$B$16*(($B$17+$AI$4)*0.1)))+U45*$B$16/($B$16-$AI$14)*(EXP(-$AI$14*(($B$17+$AI$4)*0.1))-EXP(-$B$16*(($B$17+$AI$4)*0.1)))</f>
        <v/>
      </c>
      <c r="W45" s="17">
        <f>R45*EXP(-$B$16*(($B$17+$AI$4)*0.2))+S45*$B$16/($B$16-$AI$12)*(EXP(-$AI$12*(($B$17+$AI$4)*0.2))-EXP(-$B$16*(($B$17+$AI$4)*0.2)))+T45*$B$16/($B$16-$AI$13)*(EXP(-$AI$13*(($B$17+$AI$4)*0.2))-EXP(-$B$16*(($B$17+$AI$4)*0.2)))+U45*$B$16/($B$16-$AI$14)*(EXP(-$AI$14*(($B$17+$AI$4)*0.2))-EXP(-$B$16*(($B$17+$AI$4)*0.2)))</f>
        <v/>
      </c>
      <c r="X45" s="17">
        <f>R45*EXP(-$B$16*(($B$17+$AI$4)*0.3))+S45*$B$16/($B$16-$AI$12)*(EXP(-$AI$12*(($B$17+$AI$4)*0.3))-EXP(-$B$16*(($B$17+$AI$4)*0.3)))+T45*$B$16/($B$16-$AI$13)*(EXP(-$AI$13*(($B$17+$AI$4)*0.3))-EXP(-$B$16*(($B$17+$AI$4)*0.3)))+U45*$B$16/($B$16-$AI$14)*(EXP(-$AI$14*(($B$17+$AI$4)*0.3))-EXP(-$B$16*(($B$17+$AI$4)*0.3)))</f>
        <v/>
      </c>
      <c r="Y45" s="17">
        <f>R45*EXP(-$B$16*(($B$17+$AI$4)*0.4))+S45*$B$16/($B$16-$AI$12)*(EXP(-$AI$12*(($B$17+$AI$4)*0.4))-EXP(-$B$16*(($B$17+$AI$4)*0.4)))+T45*$B$16/($B$16-$AI$13)*(EXP(-$AI$13*(($B$17+$AI$4)*0.4))-EXP(-$B$16*(($B$17+$AI$4)*0.4)))+U45*$B$16/($B$16-$AI$14)*(EXP(-$AI$14*(($B$17+$AI$4)*0.4))-EXP(-$B$16*(($B$17+$AI$4)*0.4)))</f>
        <v/>
      </c>
      <c r="Z45" s="17">
        <f>R45*EXP(-$B$16*(($B$17+$AI$4)*0.5))+S45*$B$16/($B$16-$AI$12)*(EXP(-$AI$12*(($B$17+$AI$4)*0.5))-EXP(-$B$16*(($B$17+$AI$4)*0.5)))+T45*$B$16/($B$16-$AI$13)*(EXP(-$AI$13*(($B$17+$AI$4)*0.5))-EXP(-$B$16*(($B$17+$AI$4)*0.5)))+U45*$B$16/($B$16-$AI$14)*(EXP(-$AI$14*(($B$17+$AI$4)*0.5))-EXP(-$B$16*(($B$17+$AI$4)*0.5)))</f>
        <v/>
      </c>
      <c r="AA45" s="17">
        <f>R45*EXP(-$B$16*(($B$17+$AI$4)*0.6))+S45*$B$16/($B$16-$AI$12)*(EXP(-$AI$12*(($B$17+$AI$4)*0.6))-EXP(-$B$16*(($B$17+$AI$4)*0.6)))+T45*$B$16/($B$16-$AI$13)*(EXP(-$AI$13*(($B$17+$AI$4)*0.6))-EXP(-$B$16*(($B$17+$AI$4)*0.6)))+U45*$B$16/($B$16-$AI$14)*(EXP(-$AI$14*(($B$17+$AI$4)*0.6))-EXP(-$B$16*(($B$17+$AI$4)*0.6)))</f>
        <v/>
      </c>
      <c r="AB45" s="17">
        <f>R45*EXP(-$B$16*(($B$17+$AI$4)*0.7))+S45*$B$16/($B$16-$AI$12)*(EXP(-$AI$12*(($B$17+$AI$4)*0.7))-EXP(-$B$16*(($B$17+$AI$4)*0.7)))+T45*$B$16/($B$16-$AI$13)*(EXP(-$AI$13*(($B$17+$AI$4)*0.7))-EXP(-$B$16*(($B$17+$AI$4)*0.7)))+U45*$B$16/($B$16-$AI$14)*(EXP(-$AI$14*(($B$17+$AI$4)*0.7))-EXP(-$B$16*(($B$17+$AI$4)*0.7)))</f>
        <v/>
      </c>
      <c r="AC45" s="17">
        <f>R45*EXP(-$B$16*(($B$17+$AI$4)*0.8))+S45*$B$16/($B$16-$AI$12)*(EXP(-$AI$12*(($B$17+$AI$4)*0.8))-EXP(-$B$16*(($B$17+$AI$4)*0.8)))+T45*$B$16/($B$16-$AI$13)*(EXP(-$AI$13*(($B$17+$AI$4)*0.8))-EXP(-$B$16*(($B$17+$AI$4)*0.8)))+U45*$B$16/($B$16-$AI$14)*(EXP(-$AI$14*(($B$17+$AI$4)*0.8))-EXP(-$B$16*(($B$17+$AI$4)*0.8)))</f>
        <v/>
      </c>
      <c r="AD45" s="17">
        <f>R45*EXP(-$B$16*(($B$17+$AI$4)*0.9))+S45*$B$16/($B$16-$AI$12)*(EXP(-$AI$12*(($B$17+$AI$4)*0.9))-EXP(-$B$16*(($B$17+$AI$4)*0.9)))+T45*$B$16/($B$16-$AI$13)*(EXP(-$AI$13*(($B$17+$AI$4)*0.9))-EXP(-$B$16*(($B$17+$AI$4)*0.9)))+U45*$B$16/($B$16-$AI$14)*(EXP(-$AI$14*(($B$17+$AI$4)*0.9))-EXP(-$B$16*(($B$17+$AI$4)*0.9)))</f>
        <v/>
      </c>
      <c r="AE45" s="17">
        <f>R45*EXP(-$B$16*(($B$17+$AI$4)*1.0))+S45*$B$16/($B$16-$AI$12)*(EXP(-$AI$12*(($B$17+$AI$4)*1.0))-EXP(-$B$16*(($B$17+$AI$4)*1.0)))+T45*$B$16/($B$16-$AI$13)*(EXP(-$AI$13*(($B$17+$AI$4)*1.0))-EXP(-$B$16*(($B$17+$AI$4)*1.0)))+U45*$B$16/($B$16-$AI$14)*(EXP(-$AI$14*(($B$17+$AI$4)*1.0))-EXP(-$B$16*(($B$17+$AI$4)*1.0)))</f>
        <v/>
      </c>
      <c r="AF45" s="17">
        <f>MIN((G45-V45)/$AI$48,(G45-W45)/$AI$49,(G45-X45)/$AI$50,(G45-Y45)/$AI$51,(G45-Z45)/$AI$52,(G45-AA45)/$AI$53,(G45-AB45)/$AI$54,(G45-AC45)/$AI$55,(G45-AD45)/$AI$56,(G45-AE45)/$AI$57)</f>
        <v/>
      </c>
      <c r="AH45" s="9" t="inlineStr">
        <is>
          <t>G3 (Ce gain over a step)</t>
        </is>
      </c>
      <c r="AI45" s="10">
        <f>$B$16/($B$16-$AI$14)*($AI$20-$AI$42)</f>
        <v/>
      </c>
      <c r="AK45" s="9">
        <f>IF(AN44&gt;0,AM44,AK44)</f>
        <v/>
      </c>
      <c r="AL45" s="9">
        <f>IF(AN44&gt;0,AL44,AM44)</f>
        <v/>
      </c>
      <c r="AM45" s="16">
        <f>SQRT(AK45*AL45)</f>
        <v/>
      </c>
      <c r="AN45" s="18">
        <f>$AI$33/(AM45-$AI$12)*(AM45*EXP(-AM45*$B$15)-$AI$12*EXP(-$AI$12*$B$15))+$AI$36/(AM45-$AI$13)*(AM45*EXP(-AM45*$B$15)-$AI$13*EXP(-$AI$13*$B$15))+$AI$39/(AM45-$AI$14)*(AM45*EXP(-AM45*$B$15)-$AI$14*EXP(-$AI$14*$B$15))</f>
        <v/>
      </c>
      <c r="AO45" s="9">
        <f>IF(AR44&gt;0,AQ44,AO44)</f>
        <v/>
      </c>
      <c r="AP45" s="9">
        <f>IF(AR44&gt;0,AP44,AQ44)</f>
        <v/>
      </c>
      <c r="AQ45" s="16">
        <f>(AO45+AP45)/2</f>
        <v/>
      </c>
      <c r="AR45" s="18">
        <f>$AI$33/($B$16-$AI$12)*($B$16*EXP(-$B$16*AQ45)-$AI$12*EXP(-$AI$12*AQ45))+$AI$36/($B$16-$AI$13)*($B$16*EXP(-$B$16*AQ45)-$AI$13*EXP(-$AI$13*AQ45))+$AI$39/($B$16-$AI$14)*($B$16*EXP(-$B$16*AQ45)-$AI$14*EXP(-$AI$14*AQ45))</f>
        <v/>
      </c>
    </row>
    <row r="46">
      <c r="A46" s="4" t="inlineStr">
        <is>
          <t>Source</t>
        </is>
      </c>
      <c r="E46" s="12">
        <f>E45+$B$11</f>
        <v/>
      </c>
      <c r="F46" s="13">
        <f>E46/60</f>
        <v/>
      </c>
      <c r="G46" s="13">
        <f>IF(F46&gt;=$AI$66,$B$27,IF(F46&gt;=$AI$65,$B$26,IF(F46&gt;=$AI$64,$B$25,IF(F46&gt;=$AI$63,$B$24,IF(F46&gt;=$AI$62,$B$23,IF(F46&gt;=$AI$61,$B$22,$B$21))))))</f>
        <v/>
      </c>
      <c r="H46" s="14">
        <f>MAX(0,MIN($AI$59,IF($B$9="Plasma",(G46-(S46*$AI$18+T46*$AI$19+U46*$AI$20))/$AI$46,AF46)))</f>
        <v/>
      </c>
      <c r="I46" s="15">
        <f>H46/10*3600/$B$11</f>
        <v/>
      </c>
      <c r="J46" s="15">
        <f>J45+H46</f>
        <v/>
      </c>
      <c r="K46" s="14">
        <f>$AI$21*K45+$AI$22*L45+$AI$23*M45+$AI$30*H45</f>
        <v/>
      </c>
      <c r="L46" s="14">
        <f>$AI$24*K45+$AI$25*L45+$AI$26*M45+$AI$31*H45</f>
        <v/>
      </c>
      <c r="M46" s="14">
        <f>$AI$27*K45+$AI$28*L45+$AI$29*M45+$AI$32*H45</f>
        <v/>
      </c>
      <c r="N46" s="16">
        <f>R46*$B$38</f>
        <v/>
      </c>
      <c r="O46" s="14">
        <f>K46/$B$30</f>
        <v/>
      </c>
      <c r="P46" s="14">
        <f>L46/$B$31</f>
        <v/>
      </c>
      <c r="Q46" s="14">
        <f>M46/$B$32</f>
        <v/>
      </c>
      <c r="R46" s="14">
        <f>R45*$AI$42+S45*$AI$43+T45*$AI$44+U45*$AI$45+$AI$47*H45</f>
        <v/>
      </c>
      <c r="S46" s="17">
        <f>$AI$33*K46+$AI$34*L46+$AI$35*M46</f>
        <v/>
      </c>
      <c r="T46" s="17">
        <f>$AI$36*K46+$AI$37*L46+$AI$38*M46</f>
        <v/>
      </c>
      <c r="U46" s="17">
        <f>$AI$39*K46+$AI$40*L46+$AI$41*M46</f>
        <v/>
      </c>
      <c r="V46" s="17">
        <f>R46*EXP(-$B$16*(($B$17+$AI$4)*0.1))+S46*$B$16/($B$16-$AI$12)*(EXP(-$AI$12*(($B$17+$AI$4)*0.1))-EXP(-$B$16*(($B$17+$AI$4)*0.1)))+T46*$B$16/($B$16-$AI$13)*(EXP(-$AI$13*(($B$17+$AI$4)*0.1))-EXP(-$B$16*(($B$17+$AI$4)*0.1)))+U46*$B$16/($B$16-$AI$14)*(EXP(-$AI$14*(($B$17+$AI$4)*0.1))-EXP(-$B$16*(($B$17+$AI$4)*0.1)))</f>
        <v/>
      </c>
      <c r="W46" s="17">
        <f>R46*EXP(-$B$16*(($B$17+$AI$4)*0.2))+S46*$B$16/($B$16-$AI$12)*(EXP(-$AI$12*(($B$17+$AI$4)*0.2))-EXP(-$B$16*(($B$17+$AI$4)*0.2)))+T46*$B$16/($B$16-$AI$13)*(EXP(-$AI$13*(($B$17+$AI$4)*0.2))-EXP(-$B$16*(($B$17+$AI$4)*0.2)))+U46*$B$16/($B$16-$AI$14)*(EXP(-$AI$14*(($B$17+$AI$4)*0.2))-EXP(-$B$16*(($B$17+$AI$4)*0.2)))</f>
        <v/>
      </c>
      <c r="X46" s="17">
        <f>R46*EXP(-$B$16*(($B$17+$AI$4)*0.3))+S46*$B$16/($B$16-$AI$12)*(EXP(-$AI$12*(($B$17+$AI$4)*0.3))-EXP(-$B$16*(($B$17+$AI$4)*0.3)))+T46*$B$16/($B$16-$AI$13)*(EXP(-$AI$13*(($B$17+$AI$4)*0.3))-EXP(-$B$16*(($B$17+$AI$4)*0.3)))+U46*$B$16/($B$16-$AI$14)*(EXP(-$AI$14*(($B$17+$AI$4)*0.3))-EXP(-$B$16*(($B$17+$AI$4)*0.3)))</f>
        <v/>
      </c>
      <c r="Y46" s="17">
        <f>R46*EXP(-$B$16*(($B$17+$AI$4)*0.4))+S46*$B$16/($B$16-$AI$12)*(EXP(-$AI$12*(($B$17+$AI$4)*0.4))-EXP(-$B$16*(($B$17+$AI$4)*0.4)))+T46*$B$16/($B$16-$AI$13)*(EXP(-$AI$13*(($B$17+$AI$4)*0.4))-EXP(-$B$16*(($B$17+$AI$4)*0.4)))+U46*$B$16/($B$16-$AI$14)*(EXP(-$AI$14*(($B$17+$AI$4)*0.4))-EXP(-$B$16*(($B$17+$AI$4)*0.4)))</f>
        <v/>
      </c>
      <c r="Z46" s="17">
        <f>R46*EXP(-$B$16*(($B$17+$AI$4)*0.5))+S46*$B$16/($B$16-$AI$12)*(EXP(-$AI$12*(($B$17+$AI$4)*0.5))-EXP(-$B$16*(($B$17+$AI$4)*0.5)))+T46*$B$16/($B$16-$AI$13)*(EXP(-$AI$13*(($B$17+$AI$4)*0.5))-EXP(-$B$16*(($B$17+$AI$4)*0.5)))+U46*$B$16/($B$16-$AI$14)*(EXP(-$AI$14*(($B$17+$AI$4)*0.5))-EXP(-$B$16*(($B$17+$AI$4)*0.5)))</f>
        <v/>
      </c>
      <c r="AA46" s="17">
        <f>R46*EXP(-$B$16*(($B$17+$AI$4)*0.6))+S46*$B$16/($B$16-$AI$12)*(EXP(-$AI$12*(($B$17+$AI$4)*0.6))-EXP(-$B$16*(($B$17+$AI$4)*0.6)))+T46*$B$16/($B$16-$AI$13)*(EXP(-$AI$13*(($B$17+$AI$4)*0.6))-EXP(-$B$16*(($B$17+$AI$4)*0.6)))+U46*$B$16/($B$16-$AI$14)*(EXP(-$AI$14*(($B$17+$AI$4)*0.6))-EXP(-$B$16*(($B$17+$AI$4)*0.6)))</f>
        <v/>
      </c>
      <c r="AB46" s="17">
        <f>R46*EXP(-$B$16*(($B$17+$AI$4)*0.7))+S46*$B$16/($B$16-$AI$12)*(EXP(-$AI$12*(($B$17+$AI$4)*0.7))-EXP(-$B$16*(($B$17+$AI$4)*0.7)))+T46*$B$16/($B$16-$AI$13)*(EXP(-$AI$13*(($B$17+$AI$4)*0.7))-EXP(-$B$16*(($B$17+$AI$4)*0.7)))+U46*$B$16/($B$16-$AI$14)*(EXP(-$AI$14*(($B$17+$AI$4)*0.7))-EXP(-$B$16*(($B$17+$AI$4)*0.7)))</f>
        <v/>
      </c>
      <c r="AC46" s="17">
        <f>R46*EXP(-$B$16*(($B$17+$AI$4)*0.8))+S46*$B$16/($B$16-$AI$12)*(EXP(-$AI$12*(($B$17+$AI$4)*0.8))-EXP(-$B$16*(($B$17+$AI$4)*0.8)))+T46*$B$16/($B$16-$AI$13)*(EXP(-$AI$13*(($B$17+$AI$4)*0.8))-EXP(-$B$16*(($B$17+$AI$4)*0.8)))+U46*$B$16/($B$16-$AI$14)*(EXP(-$AI$14*(($B$17+$AI$4)*0.8))-EXP(-$B$16*(($B$17+$AI$4)*0.8)))</f>
        <v/>
      </c>
      <c r="AD46" s="17">
        <f>R46*EXP(-$B$16*(($B$17+$AI$4)*0.9))+S46*$B$16/($B$16-$AI$12)*(EXP(-$AI$12*(($B$17+$AI$4)*0.9))-EXP(-$B$16*(($B$17+$AI$4)*0.9)))+T46*$B$16/($B$16-$AI$13)*(EXP(-$AI$13*(($B$17+$AI$4)*0.9))-EXP(-$B$16*(($B$17+$AI$4)*0.9)))+U46*$B$16/($B$16-$AI$14)*(EXP(-$AI$14*(($B$17+$AI$4)*0.9))-EXP(-$B$16*(($B$17+$AI$4)*0.9)))</f>
        <v/>
      </c>
      <c r="AE46" s="17">
        <f>R46*EXP(-$B$16*(($B$17+$AI$4)*1.0))+S46*$B$16/($B$16-$AI$12)*(EXP(-$AI$12*(($B$17+$AI$4)*1.0))-EXP(-$B$16*(($B$17+$AI$4)*1.0)))+T46*$B$16/($B$16-$AI$13)*(EXP(-$AI$13*(($B$17+$AI$4)*1.0))-EXP(-$B$16*(($B$17+$AI$4)*1.0)))+U46*$B$16/($B$16-$AI$14)*(EXP(-$AI$14*(($B$17+$AI$4)*1.0))-EXP(-$B$16*(($B$17+$AI$4)*1.0)))</f>
        <v/>
      </c>
      <c r="AF46" s="17">
        <f>MIN((G46-V46)/$AI$48,(G46-W46)/$AI$49,(G46-X46)/$AI$50,(G46-Y46)/$AI$51,(G46-Z46)/$AI$52,(G46-AA46)/$AI$53,(G46-AB46)/$AI$54,(G46-AC46)/$AI$55,(G46-AD46)/$AI$56,(G46-AE46)/$AI$57)</f>
        <v/>
      </c>
      <c r="AH46" s="9" t="inlineStr">
        <is>
          <t>Cp at end of step per mg infused over it</t>
        </is>
      </c>
      <c r="AI46" s="10">
        <f>$AI$30/$B$30</f>
        <v/>
      </c>
      <c r="AK46" s="9">
        <f>IF(AN45&gt;0,AM45,AK45)</f>
        <v/>
      </c>
      <c r="AL46" s="9">
        <f>IF(AN45&gt;0,AL45,AM45)</f>
        <v/>
      </c>
      <c r="AM46" s="16">
        <f>SQRT(AK46*AL46)</f>
        <v/>
      </c>
      <c r="AN46" s="18">
        <f>$AI$33/(AM46-$AI$12)*(AM46*EXP(-AM46*$B$15)-$AI$12*EXP(-$AI$12*$B$15))+$AI$36/(AM46-$AI$13)*(AM46*EXP(-AM46*$B$15)-$AI$13*EXP(-$AI$13*$B$15))+$AI$39/(AM46-$AI$14)*(AM46*EXP(-AM46*$B$15)-$AI$14*EXP(-$AI$14*$B$15))</f>
        <v/>
      </c>
      <c r="AO46" s="9">
        <f>IF(AR45&gt;0,AQ45,AO45)</f>
        <v/>
      </c>
      <c r="AP46" s="9">
        <f>IF(AR45&gt;0,AP45,AQ45)</f>
        <v/>
      </c>
      <c r="AQ46" s="16">
        <f>(AO46+AP46)/2</f>
        <v/>
      </c>
      <c r="AR46" s="18">
        <f>$AI$33/($B$16-$AI$12)*($B$16*EXP(-$B$16*AQ46)-$AI$12*EXP(-$AI$12*AQ46))+$AI$36/($B$16-$AI$13)*($B$16*EXP(-$B$16*AQ46)-$AI$13*EXP(-$AI$13*AQ46))+$AI$39/($B$16-$AI$14)*($B$16*EXP(-$B$16*AQ46)-$AI$14*EXP(-$AI$14*AQ46))</f>
        <v/>
      </c>
    </row>
    <row r="47">
      <c r="A47" s="26" t="inlineStr">
        <is>
          <t>Marsh B et al. Br J Anaesth 1991;67:41-48. doi:10.1093/bja/67.1.41. Default ke0 1.21/min as the 'Marsh-Modified' model on puggle.net (Diprifusor uses 0.26/min).</t>
        </is>
      </c>
      <c r="E47" s="12">
        <f>E46+$B$11</f>
        <v/>
      </c>
      <c r="F47" s="13">
        <f>E47/60</f>
        <v/>
      </c>
      <c r="G47" s="13">
        <f>IF(F47&gt;=$AI$66,$B$27,IF(F47&gt;=$AI$65,$B$26,IF(F47&gt;=$AI$64,$B$25,IF(F47&gt;=$AI$63,$B$24,IF(F47&gt;=$AI$62,$B$23,IF(F47&gt;=$AI$61,$B$22,$B$21))))))</f>
        <v/>
      </c>
      <c r="H47" s="14">
        <f>MAX(0,MIN($AI$59,IF($B$9="Plasma",(G47-(S47*$AI$18+T47*$AI$19+U47*$AI$20))/$AI$46,AF47)))</f>
        <v/>
      </c>
      <c r="I47" s="15">
        <f>H47/10*3600/$B$11</f>
        <v/>
      </c>
      <c r="J47" s="15">
        <f>J46+H47</f>
        <v/>
      </c>
      <c r="K47" s="14">
        <f>$AI$21*K46+$AI$22*L46+$AI$23*M46+$AI$30*H46</f>
        <v/>
      </c>
      <c r="L47" s="14">
        <f>$AI$24*K46+$AI$25*L46+$AI$26*M46+$AI$31*H46</f>
        <v/>
      </c>
      <c r="M47" s="14">
        <f>$AI$27*K46+$AI$28*L46+$AI$29*M46+$AI$32*H46</f>
        <v/>
      </c>
      <c r="N47" s="16">
        <f>R47*$B$38</f>
        <v/>
      </c>
      <c r="O47" s="14">
        <f>K47/$B$30</f>
        <v/>
      </c>
      <c r="P47" s="14">
        <f>L47/$B$31</f>
        <v/>
      </c>
      <c r="Q47" s="14">
        <f>M47/$B$32</f>
        <v/>
      </c>
      <c r="R47" s="14">
        <f>R46*$AI$42+S46*$AI$43+T46*$AI$44+U46*$AI$45+$AI$47*H46</f>
        <v/>
      </c>
      <c r="S47" s="17">
        <f>$AI$33*K47+$AI$34*L47+$AI$35*M47</f>
        <v/>
      </c>
      <c r="T47" s="17">
        <f>$AI$36*K47+$AI$37*L47+$AI$38*M47</f>
        <v/>
      </c>
      <c r="U47" s="17">
        <f>$AI$39*K47+$AI$40*L47+$AI$41*M47</f>
        <v/>
      </c>
      <c r="V47" s="17">
        <f>R47*EXP(-$B$16*(($B$17+$AI$4)*0.1))+S47*$B$16/($B$16-$AI$12)*(EXP(-$AI$12*(($B$17+$AI$4)*0.1))-EXP(-$B$16*(($B$17+$AI$4)*0.1)))+T47*$B$16/($B$16-$AI$13)*(EXP(-$AI$13*(($B$17+$AI$4)*0.1))-EXP(-$B$16*(($B$17+$AI$4)*0.1)))+U47*$B$16/($B$16-$AI$14)*(EXP(-$AI$14*(($B$17+$AI$4)*0.1))-EXP(-$B$16*(($B$17+$AI$4)*0.1)))</f>
        <v/>
      </c>
      <c r="W47" s="17">
        <f>R47*EXP(-$B$16*(($B$17+$AI$4)*0.2))+S47*$B$16/($B$16-$AI$12)*(EXP(-$AI$12*(($B$17+$AI$4)*0.2))-EXP(-$B$16*(($B$17+$AI$4)*0.2)))+T47*$B$16/($B$16-$AI$13)*(EXP(-$AI$13*(($B$17+$AI$4)*0.2))-EXP(-$B$16*(($B$17+$AI$4)*0.2)))+U47*$B$16/($B$16-$AI$14)*(EXP(-$AI$14*(($B$17+$AI$4)*0.2))-EXP(-$B$16*(($B$17+$AI$4)*0.2)))</f>
        <v/>
      </c>
      <c r="X47" s="17">
        <f>R47*EXP(-$B$16*(($B$17+$AI$4)*0.3))+S47*$B$16/($B$16-$AI$12)*(EXP(-$AI$12*(($B$17+$AI$4)*0.3))-EXP(-$B$16*(($B$17+$AI$4)*0.3)))+T47*$B$16/($B$16-$AI$13)*(EXP(-$AI$13*(($B$17+$AI$4)*0.3))-EXP(-$B$16*(($B$17+$AI$4)*0.3)))+U47*$B$16/($B$16-$AI$14)*(EXP(-$AI$14*(($B$17+$AI$4)*0.3))-EXP(-$B$16*(($B$17+$AI$4)*0.3)))</f>
        <v/>
      </c>
      <c r="Y47" s="17">
        <f>R47*EXP(-$B$16*(($B$17+$AI$4)*0.4))+S47*$B$16/($B$16-$AI$12)*(EXP(-$AI$12*(($B$17+$AI$4)*0.4))-EXP(-$B$16*(($B$17+$AI$4)*0.4)))+T47*$B$16/($B$16-$AI$13)*(EXP(-$AI$13*(($B$17+$AI$4)*0.4))-EXP(-$B$16*(($B$17+$AI$4)*0.4)))+U47*$B$16/($B$16-$AI$14)*(EXP(-$AI$14*(($B$17+$AI$4)*0.4))-EXP(-$B$16*(($B$17+$AI$4)*0.4)))</f>
        <v/>
      </c>
      <c r="Z47" s="17">
        <f>R47*EXP(-$B$16*(($B$17+$AI$4)*0.5))+S47*$B$16/($B$16-$AI$12)*(EXP(-$AI$12*(($B$17+$AI$4)*0.5))-EXP(-$B$16*(($B$17+$AI$4)*0.5)))+T47*$B$16/($B$16-$AI$13)*(EXP(-$AI$13*(($B$17+$AI$4)*0.5))-EXP(-$B$16*(($B$17+$AI$4)*0.5)))+U47*$B$16/($B$16-$AI$14)*(EXP(-$AI$14*(($B$17+$AI$4)*0.5))-EXP(-$B$16*(($B$17+$AI$4)*0.5)))</f>
        <v/>
      </c>
      <c r="AA47" s="17">
        <f>R47*EXP(-$B$16*(($B$17+$AI$4)*0.6))+S47*$B$16/($B$16-$AI$12)*(EXP(-$AI$12*(($B$17+$AI$4)*0.6))-EXP(-$B$16*(($B$17+$AI$4)*0.6)))+T47*$B$16/($B$16-$AI$13)*(EXP(-$AI$13*(($B$17+$AI$4)*0.6))-EXP(-$B$16*(($B$17+$AI$4)*0.6)))+U47*$B$16/($B$16-$AI$14)*(EXP(-$AI$14*(($B$17+$AI$4)*0.6))-EXP(-$B$16*(($B$17+$AI$4)*0.6)))</f>
        <v/>
      </c>
      <c r="AB47" s="17">
        <f>R47*EXP(-$B$16*(($B$17+$AI$4)*0.7))+S47*$B$16/($B$16-$AI$12)*(EXP(-$AI$12*(($B$17+$AI$4)*0.7))-EXP(-$B$16*(($B$17+$AI$4)*0.7)))+T47*$B$16/($B$16-$AI$13)*(EXP(-$AI$13*(($B$17+$AI$4)*0.7))-EXP(-$B$16*(($B$17+$AI$4)*0.7)))+U47*$B$16/($B$16-$AI$14)*(EXP(-$AI$14*(($B$17+$AI$4)*0.7))-EXP(-$B$16*(($B$17+$AI$4)*0.7)))</f>
        <v/>
      </c>
      <c r="AC47" s="17">
        <f>R47*EXP(-$B$16*(($B$17+$AI$4)*0.8))+S47*$B$16/($B$16-$AI$12)*(EXP(-$AI$12*(($B$17+$AI$4)*0.8))-EXP(-$B$16*(($B$17+$AI$4)*0.8)))+T47*$B$16/($B$16-$AI$13)*(EXP(-$AI$13*(($B$17+$AI$4)*0.8))-EXP(-$B$16*(($B$17+$AI$4)*0.8)))+U47*$B$16/($B$16-$AI$14)*(EXP(-$AI$14*(($B$17+$AI$4)*0.8))-EXP(-$B$16*(($B$17+$AI$4)*0.8)))</f>
        <v/>
      </c>
      <c r="AD47" s="17">
        <f>R47*EXP(-$B$16*(($B$17+$AI$4)*0.9))+S47*$B$16/($B$16-$AI$12)*(EXP(-$AI$12*(($B$17+$AI$4)*0.9))-EXP(-$B$16*(($B$17+$AI$4)*0.9)))+T47*$B$16/($B$16-$AI$13)*(EXP(-$AI$13*(($B$17+$AI$4)*0.9))-EXP(-$B$16*(($B$17+$AI$4)*0.9)))+U47*$B$16/($B$16-$AI$14)*(EXP(-$AI$14*(($B$17+$AI$4)*0.9))-EXP(-$B$16*(($B$17+$AI$4)*0.9)))</f>
        <v/>
      </c>
      <c r="AE47" s="17">
        <f>R47*EXP(-$B$16*(($B$17+$AI$4)*1.0))+S47*$B$16/($B$16-$AI$12)*(EXP(-$AI$12*(($B$17+$AI$4)*1.0))-EXP(-$B$16*(($B$17+$AI$4)*1.0)))+T47*$B$16/($B$16-$AI$13)*(EXP(-$AI$13*(($B$17+$AI$4)*1.0))-EXP(-$B$16*(($B$17+$AI$4)*1.0)))+U47*$B$16/($B$16-$AI$14)*(EXP(-$AI$14*(($B$17+$AI$4)*1.0))-EXP(-$B$16*(($B$17+$AI$4)*1.0)))</f>
        <v/>
      </c>
      <c r="AF47" s="17">
        <f>MIN((G47-V47)/$AI$48,(G47-W47)/$AI$49,(G47-X47)/$AI$50,(G47-Y47)/$AI$51,(G47-Z47)/$AI$52,(G47-AA47)/$AI$53,(G47-AB47)/$AI$54,(G47-AC47)/$AI$55,(G47-AD47)/$AI$56,(G47-AE47)/$AI$57)</f>
        <v/>
      </c>
      <c r="AH47" s="9" t="inlineStr">
        <is>
          <t>Ce at end of step per mg infused over it</t>
        </is>
      </c>
      <c r="AI47" s="10">
        <f>($AI$33*$B$16/($B$16-$AI$12)*((1-$AI$18)/$AI$12-(1-$AI$42)/$B$16)+$AI$36*$B$16/($B$16-$AI$13)*((1-$AI$19)/$AI$13-(1-$AI$42)/$B$16)+$AI$39*$B$16/($B$16-$AI$14)*((1-$AI$20)/$AI$14-(1-$AI$42)/$B$16))/$AI$4</f>
        <v/>
      </c>
      <c r="AK47" s="9">
        <f>IF(AN46&gt;0,AM46,AK46)</f>
        <v/>
      </c>
      <c r="AL47" s="9">
        <f>IF(AN46&gt;0,AL46,AM46)</f>
        <v/>
      </c>
      <c r="AM47" s="16">
        <f>SQRT(AK47*AL47)</f>
        <v/>
      </c>
      <c r="AN47" s="18">
        <f>$AI$33/(AM47-$AI$12)*(AM47*EXP(-AM47*$B$15)-$AI$12*EXP(-$AI$12*$B$15))+$AI$36/(AM47-$AI$13)*(AM47*EXP(-AM47*$B$15)-$AI$13*EXP(-$AI$13*$B$15))+$AI$39/(AM47-$AI$14)*(AM47*EXP(-AM47*$B$15)-$AI$14*EXP(-$AI$14*$B$15))</f>
        <v/>
      </c>
      <c r="AO47" s="9">
        <f>IF(AR46&gt;0,AQ46,AO46)</f>
        <v/>
      </c>
      <c r="AP47" s="9">
        <f>IF(AR46&gt;0,AP46,AQ46)</f>
        <v/>
      </c>
      <c r="AQ47" s="16">
        <f>(AO47+AP47)/2</f>
        <v/>
      </c>
      <c r="AR47" s="18">
        <f>$AI$33/($B$16-$AI$12)*($B$16*EXP(-$B$16*AQ47)-$AI$12*EXP(-$AI$12*AQ47))+$AI$36/($B$16-$AI$13)*($B$16*EXP(-$B$16*AQ47)-$AI$13*EXP(-$AI$13*AQ47))+$AI$39/($B$16-$AI$14)*($B$16*EXP(-$B$16*AQ47)-$AI$14*EXP(-$AI$14*AQ47))</f>
        <v/>
      </c>
    </row>
    <row r="48">
      <c r="E48" s="12">
        <f>E47+$B$11</f>
        <v/>
      </c>
      <c r="F48" s="13">
        <f>E48/60</f>
        <v/>
      </c>
      <c r="G48" s="13">
        <f>IF(F48&gt;=$AI$66,$B$27,IF(F48&gt;=$AI$65,$B$26,IF(F48&gt;=$AI$64,$B$25,IF(F48&gt;=$AI$63,$B$24,IF(F48&gt;=$AI$62,$B$23,IF(F48&gt;=$AI$61,$B$22,$B$21))))))</f>
        <v/>
      </c>
      <c r="H48" s="14">
        <f>MAX(0,MIN($AI$59,IF($B$9="Plasma",(G48-(S48*$AI$18+T48*$AI$19+U48*$AI$20))/$AI$46,AF48)))</f>
        <v/>
      </c>
      <c r="I48" s="15">
        <f>H48/10*3600/$B$11</f>
        <v/>
      </c>
      <c r="J48" s="15">
        <f>J47+H48</f>
        <v/>
      </c>
      <c r="K48" s="14">
        <f>$AI$21*K47+$AI$22*L47+$AI$23*M47+$AI$30*H47</f>
        <v/>
      </c>
      <c r="L48" s="14">
        <f>$AI$24*K47+$AI$25*L47+$AI$26*M47+$AI$31*H47</f>
        <v/>
      </c>
      <c r="M48" s="14">
        <f>$AI$27*K47+$AI$28*L47+$AI$29*M47+$AI$32*H47</f>
        <v/>
      </c>
      <c r="N48" s="16">
        <f>R48*$B$38</f>
        <v/>
      </c>
      <c r="O48" s="14">
        <f>K48/$B$30</f>
        <v/>
      </c>
      <c r="P48" s="14">
        <f>L48/$B$31</f>
        <v/>
      </c>
      <c r="Q48" s="14">
        <f>M48/$B$32</f>
        <v/>
      </c>
      <c r="R48" s="14">
        <f>R47*$AI$42+S47*$AI$43+T47*$AI$44+U47*$AI$45+$AI$47*H47</f>
        <v/>
      </c>
      <c r="S48" s="17">
        <f>$AI$33*K48+$AI$34*L48+$AI$35*M48</f>
        <v/>
      </c>
      <c r="T48" s="17">
        <f>$AI$36*K48+$AI$37*L48+$AI$38*M48</f>
        <v/>
      </c>
      <c r="U48" s="17">
        <f>$AI$39*K48+$AI$40*L48+$AI$41*M48</f>
        <v/>
      </c>
      <c r="V48" s="17">
        <f>R48*EXP(-$B$16*(($B$17+$AI$4)*0.1))+S48*$B$16/($B$16-$AI$12)*(EXP(-$AI$12*(($B$17+$AI$4)*0.1))-EXP(-$B$16*(($B$17+$AI$4)*0.1)))+T48*$B$16/($B$16-$AI$13)*(EXP(-$AI$13*(($B$17+$AI$4)*0.1))-EXP(-$B$16*(($B$17+$AI$4)*0.1)))+U48*$B$16/($B$16-$AI$14)*(EXP(-$AI$14*(($B$17+$AI$4)*0.1))-EXP(-$B$16*(($B$17+$AI$4)*0.1)))</f>
        <v/>
      </c>
      <c r="W48" s="17">
        <f>R48*EXP(-$B$16*(($B$17+$AI$4)*0.2))+S48*$B$16/($B$16-$AI$12)*(EXP(-$AI$12*(($B$17+$AI$4)*0.2))-EXP(-$B$16*(($B$17+$AI$4)*0.2)))+T48*$B$16/($B$16-$AI$13)*(EXP(-$AI$13*(($B$17+$AI$4)*0.2))-EXP(-$B$16*(($B$17+$AI$4)*0.2)))+U48*$B$16/($B$16-$AI$14)*(EXP(-$AI$14*(($B$17+$AI$4)*0.2))-EXP(-$B$16*(($B$17+$AI$4)*0.2)))</f>
        <v/>
      </c>
      <c r="X48" s="17">
        <f>R48*EXP(-$B$16*(($B$17+$AI$4)*0.3))+S48*$B$16/($B$16-$AI$12)*(EXP(-$AI$12*(($B$17+$AI$4)*0.3))-EXP(-$B$16*(($B$17+$AI$4)*0.3)))+T48*$B$16/($B$16-$AI$13)*(EXP(-$AI$13*(($B$17+$AI$4)*0.3))-EXP(-$B$16*(($B$17+$AI$4)*0.3)))+U48*$B$16/($B$16-$AI$14)*(EXP(-$AI$14*(($B$17+$AI$4)*0.3))-EXP(-$B$16*(($B$17+$AI$4)*0.3)))</f>
        <v/>
      </c>
      <c r="Y48" s="17">
        <f>R48*EXP(-$B$16*(($B$17+$AI$4)*0.4))+S48*$B$16/($B$16-$AI$12)*(EXP(-$AI$12*(($B$17+$AI$4)*0.4))-EXP(-$B$16*(($B$17+$AI$4)*0.4)))+T48*$B$16/($B$16-$AI$13)*(EXP(-$AI$13*(($B$17+$AI$4)*0.4))-EXP(-$B$16*(($B$17+$AI$4)*0.4)))+U48*$B$16/($B$16-$AI$14)*(EXP(-$AI$14*(($B$17+$AI$4)*0.4))-EXP(-$B$16*(($B$17+$AI$4)*0.4)))</f>
        <v/>
      </c>
      <c r="Z48" s="17">
        <f>R48*EXP(-$B$16*(($B$17+$AI$4)*0.5))+S48*$B$16/($B$16-$AI$12)*(EXP(-$AI$12*(($B$17+$AI$4)*0.5))-EXP(-$B$16*(($B$17+$AI$4)*0.5)))+T48*$B$16/($B$16-$AI$13)*(EXP(-$AI$13*(($B$17+$AI$4)*0.5))-EXP(-$B$16*(($B$17+$AI$4)*0.5)))+U48*$B$16/($B$16-$AI$14)*(EXP(-$AI$14*(($B$17+$AI$4)*0.5))-EXP(-$B$16*(($B$17+$AI$4)*0.5)))</f>
        <v/>
      </c>
      <c r="AA48" s="17">
        <f>R48*EXP(-$B$16*(($B$17+$AI$4)*0.6))+S48*$B$16/($B$16-$AI$12)*(EXP(-$AI$12*(($B$17+$AI$4)*0.6))-EXP(-$B$16*(($B$17+$AI$4)*0.6)))+T48*$B$16/($B$16-$AI$13)*(EXP(-$AI$13*(($B$17+$AI$4)*0.6))-EXP(-$B$16*(($B$17+$AI$4)*0.6)))+U48*$B$16/($B$16-$AI$14)*(EXP(-$AI$14*(($B$17+$AI$4)*0.6))-EXP(-$B$16*(($B$17+$AI$4)*0.6)))</f>
        <v/>
      </c>
      <c r="AB48" s="17">
        <f>R48*EXP(-$B$16*(($B$17+$AI$4)*0.7))+S48*$B$16/($B$16-$AI$12)*(EXP(-$AI$12*(($B$17+$AI$4)*0.7))-EXP(-$B$16*(($B$17+$AI$4)*0.7)))+T48*$B$16/($B$16-$AI$13)*(EXP(-$AI$13*(($B$17+$AI$4)*0.7))-EXP(-$B$16*(($B$17+$AI$4)*0.7)))+U48*$B$16/($B$16-$AI$14)*(EXP(-$AI$14*(($B$17+$AI$4)*0.7))-EXP(-$B$16*(($B$17+$AI$4)*0.7)))</f>
        <v/>
      </c>
      <c r="AC48" s="17">
        <f>R48*EXP(-$B$16*(($B$17+$AI$4)*0.8))+S48*$B$16/($B$16-$AI$12)*(EXP(-$AI$12*(($B$17+$AI$4)*0.8))-EXP(-$B$16*(($B$17+$AI$4)*0.8)))+T48*$B$16/($B$16-$AI$13)*(EXP(-$AI$13*(($B$17+$AI$4)*0.8))-EXP(-$B$16*(($B$17+$AI$4)*0.8)))+U48*$B$16/($B$16-$AI$14)*(EXP(-$AI$14*(($B$17+$AI$4)*0.8))-EXP(-$B$16*(($B$17+$AI$4)*0.8)))</f>
        <v/>
      </c>
      <c r="AD48" s="17">
        <f>R48*EXP(-$B$16*(($B$17+$AI$4)*0.9))+S48*$B$16/($B$16-$AI$12)*(EXP(-$AI$12*(($B$17+$AI$4)*0.9))-EXP(-$B$16*(($B$17+$AI$4)*0.9)))+T48*$B$16/($B$16-$AI$13)*(EXP(-$AI$13*(($B$17+$AI$4)*0.9))-EXP(-$B$16*(($B$17+$AI$4)*0.9)))+U48*$B$16/($B$16-$AI$14)*(EXP(-$AI$14*(($B$17+$AI$4)*0.9))-EXP(-$B$16*(($B$17+$AI$4)*0.9)))</f>
        <v/>
      </c>
      <c r="AE48" s="17">
        <f>R48*EXP(-$B$16*(($B$17+$AI$4)*1.0))+S48*$B$16/($B$16-$AI$12)*(EXP(-$AI$12*(($B$17+$AI$4)*1.0))-EXP(-$B$16*(($B$17+$AI$4)*1.0)))+T48*$B$16/($B$16-$AI$13)*(EXP(-$AI$13*(($B$17+$AI$4)*1.0))-EXP(-$B$16*(($B$17+$AI$4)*1.0)))+U48*$B$16/($B$16-$AI$14)*(EXP(-$AI$14*(($B$17+$AI$4)*1.0))-EXP(-$B$16*(($B$17+$AI$4)*1.0)))</f>
        <v/>
      </c>
      <c r="AF48" s="17">
        <f>MIN((G48-V48)/$AI$48,(G48-W48)/$AI$49,(G48-X48)/$AI$50,(G48-Y48)/$AI$51,(G48-Z48)/$AI$52,(G48-AA48)/$AI$53,(G48-AB48)/$AI$54,(G48-AC48)/$AI$55,(G48-AD48)/$AI$56,(G48-AE48)/$AI$57)</f>
        <v/>
      </c>
      <c r="AH48" s="9" t="inlineStr">
        <is>
          <t>Ce per mg over a step, at +1/10 (TTPE+step)</t>
        </is>
      </c>
      <c r="AI48" s="10">
        <f>($AI$33*$B$16/($B$16-$AI$12)*(EXP(-$AI$12*(($B$17+$AI$4)*0.1))*(EXP($AI$12*MIN((($B$17+$AI$4)*0.1),$AI$4))-1)/$AI$12-EXP(-$B$16*(($B$17+$AI$4)*0.1))*(EXP($B$16*MIN((($B$17+$AI$4)*0.1),$AI$4))-1)/$B$16)+$AI$36*$B$16/($B$16-$AI$13)*(EXP(-$AI$13*(($B$17+$AI$4)*0.1))*(EXP($AI$13*MIN((($B$17+$AI$4)*0.1),$AI$4))-1)/$AI$13-EXP(-$B$16*(($B$17+$AI$4)*0.1))*(EXP($B$16*MIN((($B$17+$AI$4)*0.1),$AI$4))-1)/$B$16)+$AI$39*$B$16/($B$16-$AI$14)*(EXP(-$AI$14*(($B$17+$AI$4)*0.1))*(EXP($AI$14*MIN((($B$17+$AI$4)*0.1),$AI$4))-1)/$AI$14-EXP(-$B$16*(($B$17+$AI$4)*0.1))*(EXP($B$16*MIN((($B$17+$AI$4)*0.1),$AI$4))-1)/$B$16))/$AI$4</f>
        <v/>
      </c>
      <c r="AK48" s="9">
        <f>IF(AN47&gt;0,AM47,AK47)</f>
        <v/>
      </c>
      <c r="AL48" s="9">
        <f>IF(AN47&gt;0,AL47,AM47)</f>
        <v/>
      </c>
      <c r="AM48" s="16">
        <f>SQRT(AK48*AL48)</f>
        <v/>
      </c>
      <c r="AN48" s="18">
        <f>$AI$33/(AM48-$AI$12)*(AM48*EXP(-AM48*$B$15)-$AI$12*EXP(-$AI$12*$B$15))+$AI$36/(AM48-$AI$13)*(AM48*EXP(-AM48*$B$15)-$AI$13*EXP(-$AI$13*$B$15))+$AI$39/(AM48-$AI$14)*(AM48*EXP(-AM48*$B$15)-$AI$14*EXP(-$AI$14*$B$15))</f>
        <v/>
      </c>
      <c r="AO48" s="9">
        <f>IF(AR47&gt;0,AQ47,AO47)</f>
        <v/>
      </c>
      <c r="AP48" s="9">
        <f>IF(AR47&gt;0,AP47,AQ47)</f>
        <v/>
      </c>
      <c r="AQ48" s="16">
        <f>(AO48+AP48)/2</f>
        <v/>
      </c>
      <c r="AR48" s="18">
        <f>$AI$33/($B$16-$AI$12)*($B$16*EXP(-$B$16*AQ48)-$AI$12*EXP(-$AI$12*AQ48))+$AI$36/($B$16-$AI$13)*($B$16*EXP(-$B$16*AQ48)-$AI$13*EXP(-$AI$13*AQ48))+$AI$39/($B$16-$AI$14)*($B$16*EXP(-$B$16*AQ48)-$AI$14*EXP(-$AI$14*AQ48))</f>
        <v/>
      </c>
    </row>
    <row r="49">
      <c r="E49" s="12">
        <f>E48+$B$11</f>
        <v/>
      </c>
      <c r="F49" s="13">
        <f>E49/60</f>
        <v/>
      </c>
      <c r="G49" s="13">
        <f>IF(F49&gt;=$AI$66,$B$27,IF(F49&gt;=$AI$65,$B$26,IF(F49&gt;=$AI$64,$B$25,IF(F49&gt;=$AI$63,$B$24,IF(F49&gt;=$AI$62,$B$23,IF(F49&gt;=$AI$61,$B$22,$B$21))))))</f>
        <v/>
      </c>
      <c r="H49" s="14">
        <f>MAX(0,MIN($AI$59,IF($B$9="Plasma",(G49-(S49*$AI$18+T49*$AI$19+U49*$AI$20))/$AI$46,AF49)))</f>
        <v/>
      </c>
      <c r="I49" s="15">
        <f>H49/10*3600/$B$11</f>
        <v/>
      </c>
      <c r="J49" s="15">
        <f>J48+H49</f>
        <v/>
      </c>
      <c r="K49" s="14">
        <f>$AI$21*K48+$AI$22*L48+$AI$23*M48+$AI$30*H48</f>
        <v/>
      </c>
      <c r="L49" s="14">
        <f>$AI$24*K48+$AI$25*L48+$AI$26*M48+$AI$31*H48</f>
        <v/>
      </c>
      <c r="M49" s="14">
        <f>$AI$27*K48+$AI$28*L48+$AI$29*M48+$AI$32*H48</f>
        <v/>
      </c>
      <c r="N49" s="16">
        <f>R49*$B$38</f>
        <v/>
      </c>
      <c r="O49" s="14">
        <f>K49/$B$30</f>
        <v/>
      </c>
      <c r="P49" s="14">
        <f>L49/$B$31</f>
        <v/>
      </c>
      <c r="Q49" s="14">
        <f>M49/$B$32</f>
        <v/>
      </c>
      <c r="R49" s="14">
        <f>R48*$AI$42+S48*$AI$43+T48*$AI$44+U48*$AI$45+$AI$47*H48</f>
        <v/>
      </c>
      <c r="S49" s="17">
        <f>$AI$33*K49+$AI$34*L49+$AI$35*M49</f>
        <v/>
      </c>
      <c r="T49" s="17">
        <f>$AI$36*K49+$AI$37*L49+$AI$38*M49</f>
        <v/>
      </c>
      <c r="U49" s="17">
        <f>$AI$39*K49+$AI$40*L49+$AI$41*M49</f>
        <v/>
      </c>
      <c r="V49" s="17">
        <f>R49*EXP(-$B$16*(($B$17+$AI$4)*0.1))+S49*$B$16/($B$16-$AI$12)*(EXP(-$AI$12*(($B$17+$AI$4)*0.1))-EXP(-$B$16*(($B$17+$AI$4)*0.1)))+T49*$B$16/($B$16-$AI$13)*(EXP(-$AI$13*(($B$17+$AI$4)*0.1))-EXP(-$B$16*(($B$17+$AI$4)*0.1)))+U49*$B$16/($B$16-$AI$14)*(EXP(-$AI$14*(($B$17+$AI$4)*0.1))-EXP(-$B$16*(($B$17+$AI$4)*0.1)))</f>
        <v/>
      </c>
      <c r="W49" s="17">
        <f>R49*EXP(-$B$16*(($B$17+$AI$4)*0.2))+S49*$B$16/($B$16-$AI$12)*(EXP(-$AI$12*(($B$17+$AI$4)*0.2))-EXP(-$B$16*(($B$17+$AI$4)*0.2)))+T49*$B$16/($B$16-$AI$13)*(EXP(-$AI$13*(($B$17+$AI$4)*0.2))-EXP(-$B$16*(($B$17+$AI$4)*0.2)))+U49*$B$16/($B$16-$AI$14)*(EXP(-$AI$14*(($B$17+$AI$4)*0.2))-EXP(-$B$16*(($B$17+$AI$4)*0.2)))</f>
        <v/>
      </c>
      <c r="X49" s="17">
        <f>R49*EXP(-$B$16*(($B$17+$AI$4)*0.3))+S49*$B$16/($B$16-$AI$12)*(EXP(-$AI$12*(($B$17+$AI$4)*0.3))-EXP(-$B$16*(($B$17+$AI$4)*0.3)))+T49*$B$16/($B$16-$AI$13)*(EXP(-$AI$13*(($B$17+$AI$4)*0.3))-EXP(-$B$16*(($B$17+$AI$4)*0.3)))+U49*$B$16/($B$16-$AI$14)*(EXP(-$AI$14*(($B$17+$AI$4)*0.3))-EXP(-$B$16*(($B$17+$AI$4)*0.3)))</f>
        <v/>
      </c>
      <c r="Y49" s="17">
        <f>R49*EXP(-$B$16*(($B$17+$AI$4)*0.4))+S49*$B$16/($B$16-$AI$12)*(EXP(-$AI$12*(($B$17+$AI$4)*0.4))-EXP(-$B$16*(($B$17+$AI$4)*0.4)))+T49*$B$16/($B$16-$AI$13)*(EXP(-$AI$13*(($B$17+$AI$4)*0.4))-EXP(-$B$16*(($B$17+$AI$4)*0.4)))+U49*$B$16/($B$16-$AI$14)*(EXP(-$AI$14*(($B$17+$AI$4)*0.4))-EXP(-$B$16*(($B$17+$AI$4)*0.4)))</f>
        <v/>
      </c>
      <c r="Z49" s="17">
        <f>R49*EXP(-$B$16*(($B$17+$AI$4)*0.5))+S49*$B$16/($B$16-$AI$12)*(EXP(-$AI$12*(($B$17+$AI$4)*0.5))-EXP(-$B$16*(($B$17+$AI$4)*0.5)))+T49*$B$16/($B$16-$AI$13)*(EXP(-$AI$13*(($B$17+$AI$4)*0.5))-EXP(-$B$16*(($B$17+$AI$4)*0.5)))+U49*$B$16/($B$16-$AI$14)*(EXP(-$AI$14*(($B$17+$AI$4)*0.5))-EXP(-$B$16*(($B$17+$AI$4)*0.5)))</f>
        <v/>
      </c>
      <c r="AA49" s="17">
        <f>R49*EXP(-$B$16*(($B$17+$AI$4)*0.6))+S49*$B$16/($B$16-$AI$12)*(EXP(-$AI$12*(($B$17+$AI$4)*0.6))-EXP(-$B$16*(($B$17+$AI$4)*0.6)))+T49*$B$16/($B$16-$AI$13)*(EXP(-$AI$13*(($B$17+$AI$4)*0.6))-EXP(-$B$16*(($B$17+$AI$4)*0.6)))+U49*$B$16/($B$16-$AI$14)*(EXP(-$AI$14*(($B$17+$AI$4)*0.6))-EXP(-$B$16*(($B$17+$AI$4)*0.6)))</f>
        <v/>
      </c>
      <c r="AB49" s="17">
        <f>R49*EXP(-$B$16*(($B$17+$AI$4)*0.7))+S49*$B$16/($B$16-$AI$12)*(EXP(-$AI$12*(($B$17+$AI$4)*0.7))-EXP(-$B$16*(($B$17+$AI$4)*0.7)))+T49*$B$16/($B$16-$AI$13)*(EXP(-$AI$13*(($B$17+$AI$4)*0.7))-EXP(-$B$16*(($B$17+$AI$4)*0.7)))+U49*$B$16/($B$16-$AI$14)*(EXP(-$AI$14*(($B$17+$AI$4)*0.7))-EXP(-$B$16*(($B$17+$AI$4)*0.7)))</f>
        <v/>
      </c>
      <c r="AC49" s="17">
        <f>R49*EXP(-$B$16*(($B$17+$AI$4)*0.8))+S49*$B$16/($B$16-$AI$12)*(EXP(-$AI$12*(($B$17+$AI$4)*0.8))-EXP(-$B$16*(($B$17+$AI$4)*0.8)))+T49*$B$16/($B$16-$AI$13)*(EXP(-$AI$13*(($B$17+$AI$4)*0.8))-EXP(-$B$16*(($B$17+$AI$4)*0.8)))+U49*$B$16/($B$16-$AI$14)*(EXP(-$AI$14*(($B$17+$AI$4)*0.8))-EXP(-$B$16*(($B$17+$AI$4)*0.8)))</f>
        <v/>
      </c>
      <c r="AD49" s="17">
        <f>R49*EXP(-$B$16*(($B$17+$AI$4)*0.9))+S49*$B$16/($B$16-$AI$12)*(EXP(-$AI$12*(($B$17+$AI$4)*0.9))-EXP(-$B$16*(($B$17+$AI$4)*0.9)))+T49*$B$16/($B$16-$AI$13)*(EXP(-$AI$13*(($B$17+$AI$4)*0.9))-EXP(-$B$16*(($B$17+$AI$4)*0.9)))+U49*$B$16/($B$16-$AI$14)*(EXP(-$AI$14*(($B$17+$AI$4)*0.9))-EXP(-$B$16*(($B$17+$AI$4)*0.9)))</f>
        <v/>
      </c>
      <c r="AE49" s="17">
        <f>R49*EXP(-$B$16*(($B$17+$AI$4)*1.0))+S49*$B$16/($B$16-$AI$12)*(EXP(-$AI$12*(($B$17+$AI$4)*1.0))-EXP(-$B$16*(($B$17+$AI$4)*1.0)))+T49*$B$16/($B$16-$AI$13)*(EXP(-$AI$13*(($B$17+$AI$4)*1.0))-EXP(-$B$16*(($B$17+$AI$4)*1.0)))+U49*$B$16/($B$16-$AI$14)*(EXP(-$AI$14*(($B$17+$AI$4)*1.0))-EXP(-$B$16*(($B$17+$AI$4)*1.0)))</f>
        <v/>
      </c>
      <c r="AF49" s="17">
        <f>MIN((G49-V49)/$AI$48,(G49-W49)/$AI$49,(G49-X49)/$AI$50,(G49-Y49)/$AI$51,(G49-Z49)/$AI$52,(G49-AA49)/$AI$53,(G49-AB49)/$AI$54,(G49-AC49)/$AI$55,(G49-AD49)/$AI$56,(G49-AE49)/$AI$57)</f>
        <v/>
      </c>
      <c r="AH49" s="9" t="inlineStr">
        <is>
          <t>Ce per mg over a step, at +2/10 (TTPE+step)</t>
        </is>
      </c>
      <c r="AI49" s="10">
        <f>($AI$33*$B$16/($B$16-$AI$12)*(EXP(-$AI$12*(($B$17+$AI$4)*0.2))*(EXP($AI$12*MIN((($B$17+$AI$4)*0.2),$AI$4))-1)/$AI$12-EXP(-$B$16*(($B$17+$AI$4)*0.2))*(EXP($B$16*MIN((($B$17+$AI$4)*0.2),$AI$4))-1)/$B$16)+$AI$36*$B$16/($B$16-$AI$13)*(EXP(-$AI$13*(($B$17+$AI$4)*0.2))*(EXP($AI$13*MIN((($B$17+$AI$4)*0.2),$AI$4))-1)/$AI$13-EXP(-$B$16*(($B$17+$AI$4)*0.2))*(EXP($B$16*MIN((($B$17+$AI$4)*0.2),$AI$4))-1)/$B$16)+$AI$39*$B$16/($B$16-$AI$14)*(EXP(-$AI$14*(($B$17+$AI$4)*0.2))*(EXP($AI$14*MIN((($B$17+$AI$4)*0.2),$AI$4))-1)/$AI$14-EXP(-$B$16*(($B$17+$AI$4)*0.2))*(EXP($B$16*MIN((($B$17+$AI$4)*0.2),$AI$4))-1)/$B$16))/$AI$4</f>
        <v/>
      </c>
      <c r="AK49" s="9">
        <f>IF(AN48&gt;0,AM48,AK48)</f>
        <v/>
      </c>
      <c r="AL49" s="9">
        <f>IF(AN48&gt;0,AL48,AM48)</f>
        <v/>
      </c>
      <c r="AM49" s="16">
        <f>SQRT(AK49*AL49)</f>
        <v/>
      </c>
      <c r="AN49" s="18">
        <f>$AI$33/(AM49-$AI$12)*(AM49*EXP(-AM49*$B$15)-$AI$12*EXP(-$AI$12*$B$15))+$AI$36/(AM49-$AI$13)*(AM49*EXP(-AM49*$B$15)-$AI$13*EXP(-$AI$13*$B$15))+$AI$39/(AM49-$AI$14)*(AM49*EXP(-AM49*$B$15)-$AI$14*EXP(-$AI$14*$B$15))</f>
        <v/>
      </c>
      <c r="AO49" s="9">
        <f>IF(AR48&gt;0,AQ48,AO48)</f>
        <v/>
      </c>
      <c r="AP49" s="9">
        <f>IF(AR48&gt;0,AP48,AQ48)</f>
        <v/>
      </c>
      <c r="AQ49" s="16">
        <f>(AO49+AP49)/2</f>
        <v/>
      </c>
      <c r="AR49" s="18">
        <f>$AI$33/($B$16-$AI$12)*($B$16*EXP(-$B$16*AQ49)-$AI$12*EXP(-$AI$12*AQ49))+$AI$36/($B$16-$AI$13)*($B$16*EXP(-$B$16*AQ49)-$AI$13*EXP(-$AI$13*AQ49))+$AI$39/($B$16-$AI$14)*($B$16*EXP(-$B$16*AQ49)-$AI$14*EXP(-$AI$14*AQ49))</f>
        <v/>
      </c>
    </row>
    <row r="50">
      <c r="E50" s="12">
        <f>E49+$B$11</f>
        <v/>
      </c>
      <c r="F50" s="13">
        <f>E50/60</f>
        <v/>
      </c>
      <c r="G50" s="13">
        <f>IF(F50&gt;=$AI$66,$B$27,IF(F50&gt;=$AI$65,$B$26,IF(F50&gt;=$AI$64,$B$25,IF(F50&gt;=$AI$63,$B$24,IF(F50&gt;=$AI$62,$B$23,IF(F50&gt;=$AI$61,$B$22,$B$21))))))</f>
        <v/>
      </c>
      <c r="H50" s="14">
        <f>MAX(0,MIN($AI$59,IF($B$9="Plasma",(G50-(S50*$AI$18+T50*$AI$19+U50*$AI$20))/$AI$46,AF50)))</f>
        <v/>
      </c>
      <c r="I50" s="15">
        <f>H50/10*3600/$B$11</f>
        <v/>
      </c>
      <c r="J50" s="15">
        <f>J49+H50</f>
        <v/>
      </c>
      <c r="K50" s="14">
        <f>$AI$21*K49+$AI$22*L49+$AI$23*M49+$AI$30*H49</f>
        <v/>
      </c>
      <c r="L50" s="14">
        <f>$AI$24*K49+$AI$25*L49+$AI$26*M49+$AI$31*H49</f>
        <v/>
      </c>
      <c r="M50" s="14">
        <f>$AI$27*K49+$AI$28*L49+$AI$29*M49+$AI$32*H49</f>
        <v/>
      </c>
      <c r="N50" s="16">
        <f>R50*$B$38</f>
        <v/>
      </c>
      <c r="O50" s="14">
        <f>K50/$B$30</f>
        <v/>
      </c>
      <c r="P50" s="14">
        <f>L50/$B$31</f>
        <v/>
      </c>
      <c r="Q50" s="14">
        <f>M50/$B$32</f>
        <v/>
      </c>
      <c r="R50" s="14">
        <f>R49*$AI$42+S49*$AI$43+T49*$AI$44+U49*$AI$45+$AI$47*H49</f>
        <v/>
      </c>
      <c r="S50" s="17">
        <f>$AI$33*K50+$AI$34*L50+$AI$35*M50</f>
        <v/>
      </c>
      <c r="T50" s="17">
        <f>$AI$36*K50+$AI$37*L50+$AI$38*M50</f>
        <v/>
      </c>
      <c r="U50" s="17">
        <f>$AI$39*K50+$AI$40*L50+$AI$41*M50</f>
        <v/>
      </c>
      <c r="V50" s="17">
        <f>R50*EXP(-$B$16*(($B$17+$AI$4)*0.1))+S50*$B$16/($B$16-$AI$12)*(EXP(-$AI$12*(($B$17+$AI$4)*0.1))-EXP(-$B$16*(($B$17+$AI$4)*0.1)))+T50*$B$16/($B$16-$AI$13)*(EXP(-$AI$13*(($B$17+$AI$4)*0.1))-EXP(-$B$16*(($B$17+$AI$4)*0.1)))+U50*$B$16/($B$16-$AI$14)*(EXP(-$AI$14*(($B$17+$AI$4)*0.1))-EXP(-$B$16*(($B$17+$AI$4)*0.1)))</f>
        <v/>
      </c>
      <c r="W50" s="17">
        <f>R50*EXP(-$B$16*(($B$17+$AI$4)*0.2))+S50*$B$16/($B$16-$AI$12)*(EXP(-$AI$12*(($B$17+$AI$4)*0.2))-EXP(-$B$16*(($B$17+$AI$4)*0.2)))+T50*$B$16/($B$16-$AI$13)*(EXP(-$AI$13*(($B$17+$AI$4)*0.2))-EXP(-$B$16*(($B$17+$AI$4)*0.2)))+U50*$B$16/($B$16-$AI$14)*(EXP(-$AI$14*(($B$17+$AI$4)*0.2))-EXP(-$B$16*(($B$17+$AI$4)*0.2)))</f>
        <v/>
      </c>
      <c r="X50" s="17">
        <f>R50*EXP(-$B$16*(($B$17+$AI$4)*0.3))+S50*$B$16/($B$16-$AI$12)*(EXP(-$AI$12*(($B$17+$AI$4)*0.3))-EXP(-$B$16*(($B$17+$AI$4)*0.3)))+T50*$B$16/($B$16-$AI$13)*(EXP(-$AI$13*(($B$17+$AI$4)*0.3))-EXP(-$B$16*(($B$17+$AI$4)*0.3)))+U50*$B$16/($B$16-$AI$14)*(EXP(-$AI$14*(($B$17+$AI$4)*0.3))-EXP(-$B$16*(($B$17+$AI$4)*0.3)))</f>
        <v/>
      </c>
      <c r="Y50" s="17">
        <f>R50*EXP(-$B$16*(($B$17+$AI$4)*0.4))+S50*$B$16/($B$16-$AI$12)*(EXP(-$AI$12*(($B$17+$AI$4)*0.4))-EXP(-$B$16*(($B$17+$AI$4)*0.4)))+T50*$B$16/($B$16-$AI$13)*(EXP(-$AI$13*(($B$17+$AI$4)*0.4))-EXP(-$B$16*(($B$17+$AI$4)*0.4)))+U50*$B$16/($B$16-$AI$14)*(EXP(-$AI$14*(($B$17+$AI$4)*0.4))-EXP(-$B$16*(($B$17+$AI$4)*0.4)))</f>
        <v/>
      </c>
      <c r="Z50" s="17">
        <f>R50*EXP(-$B$16*(($B$17+$AI$4)*0.5))+S50*$B$16/($B$16-$AI$12)*(EXP(-$AI$12*(($B$17+$AI$4)*0.5))-EXP(-$B$16*(($B$17+$AI$4)*0.5)))+T50*$B$16/($B$16-$AI$13)*(EXP(-$AI$13*(($B$17+$AI$4)*0.5))-EXP(-$B$16*(($B$17+$AI$4)*0.5)))+U50*$B$16/($B$16-$AI$14)*(EXP(-$AI$14*(($B$17+$AI$4)*0.5))-EXP(-$B$16*(($B$17+$AI$4)*0.5)))</f>
        <v/>
      </c>
      <c r="AA50" s="17">
        <f>R50*EXP(-$B$16*(($B$17+$AI$4)*0.6))+S50*$B$16/($B$16-$AI$12)*(EXP(-$AI$12*(($B$17+$AI$4)*0.6))-EXP(-$B$16*(($B$17+$AI$4)*0.6)))+T50*$B$16/($B$16-$AI$13)*(EXP(-$AI$13*(($B$17+$AI$4)*0.6))-EXP(-$B$16*(($B$17+$AI$4)*0.6)))+U50*$B$16/($B$16-$AI$14)*(EXP(-$AI$14*(($B$17+$AI$4)*0.6))-EXP(-$B$16*(($B$17+$AI$4)*0.6)))</f>
        <v/>
      </c>
      <c r="AB50" s="17">
        <f>R50*EXP(-$B$16*(($B$17+$AI$4)*0.7))+S50*$B$16/($B$16-$AI$12)*(EXP(-$AI$12*(($B$17+$AI$4)*0.7))-EXP(-$B$16*(($B$17+$AI$4)*0.7)))+T50*$B$16/($B$16-$AI$13)*(EXP(-$AI$13*(($B$17+$AI$4)*0.7))-EXP(-$B$16*(($B$17+$AI$4)*0.7)))+U50*$B$16/($B$16-$AI$14)*(EXP(-$AI$14*(($B$17+$AI$4)*0.7))-EXP(-$B$16*(($B$17+$AI$4)*0.7)))</f>
        <v/>
      </c>
      <c r="AC50" s="17">
        <f>R50*EXP(-$B$16*(($B$17+$AI$4)*0.8))+S50*$B$16/($B$16-$AI$12)*(EXP(-$AI$12*(($B$17+$AI$4)*0.8))-EXP(-$B$16*(($B$17+$AI$4)*0.8)))+T50*$B$16/($B$16-$AI$13)*(EXP(-$AI$13*(($B$17+$AI$4)*0.8))-EXP(-$B$16*(($B$17+$AI$4)*0.8)))+U50*$B$16/($B$16-$AI$14)*(EXP(-$AI$14*(($B$17+$AI$4)*0.8))-EXP(-$B$16*(($B$17+$AI$4)*0.8)))</f>
        <v/>
      </c>
      <c r="AD50" s="17">
        <f>R50*EXP(-$B$16*(($B$17+$AI$4)*0.9))+S50*$B$16/($B$16-$AI$12)*(EXP(-$AI$12*(($B$17+$AI$4)*0.9))-EXP(-$B$16*(($B$17+$AI$4)*0.9)))+T50*$B$16/($B$16-$AI$13)*(EXP(-$AI$13*(($B$17+$AI$4)*0.9))-EXP(-$B$16*(($B$17+$AI$4)*0.9)))+U50*$B$16/($B$16-$AI$14)*(EXP(-$AI$14*(($B$17+$AI$4)*0.9))-EXP(-$B$16*(($B$17+$AI$4)*0.9)))</f>
        <v/>
      </c>
      <c r="AE50" s="17">
        <f>R50*EXP(-$B$16*(($B$17+$AI$4)*1.0))+S50*$B$16/($B$16-$AI$12)*(EXP(-$AI$12*(($B$17+$AI$4)*1.0))-EXP(-$B$16*(($B$17+$AI$4)*1.0)))+T50*$B$16/($B$16-$AI$13)*(EXP(-$AI$13*(($B$17+$AI$4)*1.0))-EXP(-$B$16*(($B$17+$AI$4)*1.0)))+U50*$B$16/($B$16-$AI$14)*(EXP(-$AI$14*(($B$17+$AI$4)*1.0))-EXP(-$B$16*(($B$17+$AI$4)*1.0)))</f>
        <v/>
      </c>
      <c r="AF50" s="17">
        <f>MIN((G50-V50)/$AI$48,(G50-W50)/$AI$49,(G50-X50)/$AI$50,(G50-Y50)/$AI$51,(G50-Z50)/$AI$52,(G50-AA50)/$AI$53,(G50-AB50)/$AI$54,(G50-AC50)/$AI$55,(G50-AD50)/$AI$56,(G50-AE50)/$AI$57)</f>
        <v/>
      </c>
      <c r="AH50" s="9" t="inlineStr">
        <is>
          <t>Ce per mg over a step, at +3/10 (TTPE+step)</t>
        </is>
      </c>
      <c r="AI50" s="10">
        <f>($AI$33*$B$16/($B$16-$AI$12)*(EXP(-$AI$12*(($B$17+$AI$4)*0.3))*(EXP($AI$12*MIN((($B$17+$AI$4)*0.3),$AI$4))-1)/$AI$12-EXP(-$B$16*(($B$17+$AI$4)*0.3))*(EXP($B$16*MIN((($B$17+$AI$4)*0.3),$AI$4))-1)/$B$16)+$AI$36*$B$16/($B$16-$AI$13)*(EXP(-$AI$13*(($B$17+$AI$4)*0.3))*(EXP($AI$13*MIN((($B$17+$AI$4)*0.3),$AI$4))-1)/$AI$13-EXP(-$B$16*(($B$17+$AI$4)*0.3))*(EXP($B$16*MIN((($B$17+$AI$4)*0.3),$AI$4))-1)/$B$16)+$AI$39*$B$16/($B$16-$AI$14)*(EXP(-$AI$14*(($B$17+$AI$4)*0.3))*(EXP($AI$14*MIN((($B$17+$AI$4)*0.3),$AI$4))-1)/$AI$14-EXP(-$B$16*(($B$17+$AI$4)*0.3))*(EXP($B$16*MIN((($B$17+$AI$4)*0.3),$AI$4))-1)/$B$16))/$AI$4</f>
        <v/>
      </c>
      <c r="AK50" s="9">
        <f>IF(AN49&gt;0,AM49,AK49)</f>
        <v/>
      </c>
      <c r="AL50" s="9">
        <f>IF(AN49&gt;0,AL49,AM49)</f>
        <v/>
      </c>
      <c r="AM50" s="16">
        <f>SQRT(AK50*AL50)</f>
        <v/>
      </c>
      <c r="AN50" s="18">
        <f>$AI$33/(AM50-$AI$12)*(AM50*EXP(-AM50*$B$15)-$AI$12*EXP(-$AI$12*$B$15))+$AI$36/(AM50-$AI$13)*(AM50*EXP(-AM50*$B$15)-$AI$13*EXP(-$AI$13*$B$15))+$AI$39/(AM50-$AI$14)*(AM50*EXP(-AM50*$B$15)-$AI$14*EXP(-$AI$14*$B$15))</f>
        <v/>
      </c>
      <c r="AO50" s="9">
        <f>IF(AR49&gt;0,AQ49,AO49)</f>
        <v/>
      </c>
      <c r="AP50" s="9">
        <f>IF(AR49&gt;0,AP49,AQ49)</f>
        <v/>
      </c>
      <c r="AQ50" s="16">
        <f>(AO50+AP50)/2</f>
        <v/>
      </c>
      <c r="AR50" s="18">
        <f>$AI$33/($B$16-$AI$12)*($B$16*EXP(-$B$16*AQ50)-$AI$12*EXP(-$AI$12*AQ50))+$AI$36/($B$16-$AI$13)*($B$16*EXP(-$B$16*AQ50)-$AI$13*EXP(-$AI$13*AQ50))+$AI$39/($B$16-$AI$14)*($B$16*EXP(-$B$16*AQ50)-$AI$14*EXP(-$AI$14*AQ50))</f>
        <v/>
      </c>
    </row>
    <row r="51">
      <c r="E51" s="12">
        <f>E50+$B$11</f>
        <v/>
      </c>
      <c r="F51" s="13">
        <f>E51/60</f>
        <v/>
      </c>
      <c r="G51" s="13">
        <f>IF(F51&gt;=$AI$66,$B$27,IF(F51&gt;=$AI$65,$B$26,IF(F51&gt;=$AI$64,$B$25,IF(F51&gt;=$AI$63,$B$24,IF(F51&gt;=$AI$62,$B$23,IF(F51&gt;=$AI$61,$B$22,$B$21))))))</f>
        <v/>
      </c>
      <c r="H51" s="14">
        <f>MAX(0,MIN($AI$59,IF($B$9="Plasma",(G51-(S51*$AI$18+T51*$AI$19+U51*$AI$20))/$AI$46,AF51)))</f>
        <v/>
      </c>
      <c r="I51" s="15">
        <f>H51/10*3600/$B$11</f>
        <v/>
      </c>
      <c r="J51" s="15">
        <f>J50+H51</f>
        <v/>
      </c>
      <c r="K51" s="14">
        <f>$AI$21*K50+$AI$22*L50+$AI$23*M50+$AI$30*H50</f>
        <v/>
      </c>
      <c r="L51" s="14">
        <f>$AI$24*K50+$AI$25*L50+$AI$26*M50+$AI$31*H50</f>
        <v/>
      </c>
      <c r="M51" s="14">
        <f>$AI$27*K50+$AI$28*L50+$AI$29*M50+$AI$32*H50</f>
        <v/>
      </c>
      <c r="N51" s="16">
        <f>R51*$B$38</f>
        <v/>
      </c>
      <c r="O51" s="14">
        <f>K51/$B$30</f>
        <v/>
      </c>
      <c r="P51" s="14">
        <f>L51/$B$31</f>
        <v/>
      </c>
      <c r="Q51" s="14">
        <f>M51/$B$32</f>
        <v/>
      </c>
      <c r="R51" s="14">
        <f>R50*$AI$42+S50*$AI$43+T50*$AI$44+U50*$AI$45+$AI$47*H50</f>
        <v/>
      </c>
      <c r="S51" s="17">
        <f>$AI$33*K51+$AI$34*L51+$AI$35*M51</f>
        <v/>
      </c>
      <c r="T51" s="17">
        <f>$AI$36*K51+$AI$37*L51+$AI$38*M51</f>
        <v/>
      </c>
      <c r="U51" s="17">
        <f>$AI$39*K51+$AI$40*L51+$AI$41*M51</f>
        <v/>
      </c>
      <c r="V51" s="17">
        <f>R51*EXP(-$B$16*(($B$17+$AI$4)*0.1))+S51*$B$16/($B$16-$AI$12)*(EXP(-$AI$12*(($B$17+$AI$4)*0.1))-EXP(-$B$16*(($B$17+$AI$4)*0.1)))+T51*$B$16/($B$16-$AI$13)*(EXP(-$AI$13*(($B$17+$AI$4)*0.1))-EXP(-$B$16*(($B$17+$AI$4)*0.1)))+U51*$B$16/($B$16-$AI$14)*(EXP(-$AI$14*(($B$17+$AI$4)*0.1))-EXP(-$B$16*(($B$17+$AI$4)*0.1)))</f>
        <v/>
      </c>
      <c r="W51" s="17">
        <f>R51*EXP(-$B$16*(($B$17+$AI$4)*0.2))+S51*$B$16/($B$16-$AI$12)*(EXP(-$AI$12*(($B$17+$AI$4)*0.2))-EXP(-$B$16*(($B$17+$AI$4)*0.2)))+T51*$B$16/($B$16-$AI$13)*(EXP(-$AI$13*(($B$17+$AI$4)*0.2))-EXP(-$B$16*(($B$17+$AI$4)*0.2)))+U51*$B$16/($B$16-$AI$14)*(EXP(-$AI$14*(($B$17+$AI$4)*0.2))-EXP(-$B$16*(($B$17+$AI$4)*0.2)))</f>
        <v/>
      </c>
      <c r="X51" s="17">
        <f>R51*EXP(-$B$16*(($B$17+$AI$4)*0.3))+S51*$B$16/($B$16-$AI$12)*(EXP(-$AI$12*(($B$17+$AI$4)*0.3))-EXP(-$B$16*(($B$17+$AI$4)*0.3)))+T51*$B$16/($B$16-$AI$13)*(EXP(-$AI$13*(($B$17+$AI$4)*0.3))-EXP(-$B$16*(($B$17+$AI$4)*0.3)))+U51*$B$16/($B$16-$AI$14)*(EXP(-$AI$14*(($B$17+$AI$4)*0.3))-EXP(-$B$16*(($B$17+$AI$4)*0.3)))</f>
        <v/>
      </c>
      <c r="Y51" s="17">
        <f>R51*EXP(-$B$16*(($B$17+$AI$4)*0.4))+S51*$B$16/($B$16-$AI$12)*(EXP(-$AI$12*(($B$17+$AI$4)*0.4))-EXP(-$B$16*(($B$17+$AI$4)*0.4)))+T51*$B$16/($B$16-$AI$13)*(EXP(-$AI$13*(($B$17+$AI$4)*0.4))-EXP(-$B$16*(($B$17+$AI$4)*0.4)))+U51*$B$16/($B$16-$AI$14)*(EXP(-$AI$14*(($B$17+$AI$4)*0.4))-EXP(-$B$16*(($B$17+$AI$4)*0.4)))</f>
        <v/>
      </c>
      <c r="Z51" s="17">
        <f>R51*EXP(-$B$16*(($B$17+$AI$4)*0.5))+S51*$B$16/($B$16-$AI$12)*(EXP(-$AI$12*(($B$17+$AI$4)*0.5))-EXP(-$B$16*(($B$17+$AI$4)*0.5)))+T51*$B$16/($B$16-$AI$13)*(EXP(-$AI$13*(($B$17+$AI$4)*0.5))-EXP(-$B$16*(($B$17+$AI$4)*0.5)))+U51*$B$16/($B$16-$AI$14)*(EXP(-$AI$14*(($B$17+$AI$4)*0.5))-EXP(-$B$16*(($B$17+$AI$4)*0.5)))</f>
        <v/>
      </c>
      <c r="AA51" s="17">
        <f>R51*EXP(-$B$16*(($B$17+$AI$4)*0.6))+S51*$B$16/($B$16-$AI$12)*(EXP(-$AI$12*(($B$17+$AI$4)*0.6))-EXP(-$B$16*(($B$17+$AI$4)*0.6)))+T51*$B$16/($B$16-$AI$13)*(EXP(-$AI$13*(($B$17+$AI$4)*0.6))-EXP(-$B$16*(($B$17+$AI$4)*0.6)))+U51*$B$16/($B$16-$AI$14)*(EXP(-$AI$14*(($B$17+$AI$4)*0.6))-EXP(-$B$16*(($B$17+$AI$4)*0.6)))</f>
        <v/>
      </c>
      <c r="AB51" s="17">
        <f>R51*EXP(-$B$16*(($B$17+$AI$4)*0.7))+S51*$B$16/($B$16-$AI$12)*(EXP(-$AI$12*(($B$17+$AI$4)*0.7))-EXP(-$B$16*(($B$17+$AI$4)*0.7)))+T51*$B$16/($B$16-$AI$13)*(EXP(-$AI$13*(($B$17+$AI$4)*0.7))-EXP(-$B$16*(($B$17+$AI$4)*0.7)))+U51*$B$16/($B$16-$AI$14)*(EXP(-$AI$14*(($B$17+$AI$4)*0.7))-EXP(-$B$16*(($B$17+$AI$4)*0.7)))</f>
        <v/>
      </c>
      <c r="AC51" s="17">
        <f>R51*EXP(-$B$16*(($B$17+$AI$4)*0.8))+S51*$B$16/($B$16-$AI$12)*(EXP(-$AI$12*(($B$17+$AI$4)*0.8))-EXP(-$B$16*(($B$17+$AI$4)*0.8)))+T51*$B$16/($B$16-$AI$13)*(EXP(-$AI$13*(($B$17+$AI$4)*0.8))-EXP(-$B$16*(($B$17+$AI$4)*0.8)))+U51*$B$16/($B$16-$AI$14)*(EXP(-$AI$14*(($B$17+$AI$4)*0.8))-EXP(-$B$16*(($B$17+$AI$4)*0.8)))</f>
        <v/>
      </c>
      <c r="AD51" s="17">
        <f>R51*EXP(-$B$16*(($B$17+$AI$4)*0.9))+S51*$B$16/($B$16-$AI$12)*(EXP(-$AI$12*(($B$17+$AI$4)*0.9))-EXP(-$B$16*(($B$17+$AI$4)*0.9)))+T51*$B$16/($B$16-$AI$13)*(EXP(-$AI$13*(($B$17+$AI$4)*0.9))-EXP(-$B$16*(($B$17+$AI$4)*0.9)))+U51*$B$16/($B$16-$AI$14)*(EXP(-$AI$14*(($B$17+$AI$4)*0.9))-EXP(-$B$16*(($B$17+$AI$4)*0.9)))</f>
        <v/>
      </c>
      <c r="AE51" s="17">
        <f>R51*EXP(-$B$16*(($B$17+$AI$4)*1.0))+S51*$B$16/($B$16-$AI$12)*(EXP(-$AI$12*(($B$17+$AI$4)*1.0))-EXP(-$B$16*(($B$17+$AI$4)*1.0)))+T51*$B$16/($B$16-$AI$13)*(EXP(-$AI$13*(($B$17+$AI$4)*1.0))-EXP(-$B$16*(($B$17+$AI$4)*1.0)))+U51*$B$16/($B$16-$AI$14)*(EXP(-$AI$14*(($B$17+$AI$4)*1.0))-EXP(-$B$16*(($B$17+$AI$4)*1.0)))</f>
        <v/>
      </c>
      <c r="AF51" s="17">
        <f>MIN((G51-V51)/$AI$48,(G51-W51)/$AI$49,(G51-X51)/$AI$50,(G51-Y51)/$AI$51,(G51-Z51)/$AI$52,(G51-AA51)/$AI$53,(G51-AB51)/$AI$54,(G51-AC51)/$AI$55,(G51-AD51)/$AI$56,(G51-AE51)/$AI$57)</f>
        <v/>
      </c>
      <c r="AH51" s="9" t="inlineStr">
        <is>
          <t>Ce per mg over a step, at +4/10 (TTPE+step)</t>
        </is>
      </c>
      <c r="AI51" s="10">
        <f>($AI$33*$B$16/($B$16-$AI$12)*(EXP(-$AI$12*(($B$17+$AI$4)*0.4))*(EXP($AI$12*MIN((($B$17+$AI$4)*0.4),$AI$4))-1)/$AI$12-EXP(-$B$16*(($B$17+$AI$4)*0.4))*(EXP($B$16*MIN((($B$17+$AI$4)*0.4),$AI$4))-1)/$B$16)+$AI$36*$B$16/($B$16-$AI$13)*(EXP(-$AI$13*(($B$17+$AI$4)*0.4))*(EXP($AI$13*MIN((($B$17+$AI$4)*0.4),$AI$4))-1)/$AI$13-EXP(-$B$16*(($B$17+$AI$4)*0.4))*(EXP($B$16*MIN((($B$17+$AI$4)*0.4),$AI$4))-1)/$B$16)+$AI$39*$B$16/($B$16-$AI$14)*(EXP(-$AI$14*(($B$17+$AI$4)*0.4))*(EXP($AI$14*MIN((($B$17+$AI$4)*0.4),$AI$4))-1)/$AI$14-EXP(-$B$16*(($B$17+$AI$4)*0.4))*(EXP($B$16*MIN((($B$17+$AI$4)*0.4),$AI$4))-1)/$B$16))/$AI$4</f>
        <v/>
      </c>
      <c r="AK51" s="9">
        <f>IF(AN50&gt;0,AM50,AK50)</f>
        <v/>
      </c>
      <c r="AL51" s="9">
        <f>IF(AN50&gt;0,AL50,AM50)</f>
        <v/>
      </c>
      <c r="AM51" s="16">
        <f>SQRT(AK51*AL51)</f>
        <v/>
      </c>
      <c r="AN51" s="18">
        <f>$AI$33/(AM51-$AI$12)*(AM51*EXP(-AM51*$B$15)-$AI$12*EXP(-$AI$12*$B$15))+$AI$36/(AM51-$AI$13)*(AM51*EXP(-AM51*$B$15)-$AI$13*EXP(-$AI$13*$B$15))+$AI$39/(AM51-$AI$14)*(AM51*EXP(-AM51*$B$15)-$AI$14*EXP(-$AI$14*$B$15))</f>
        <v/>
      </c>
      <c r="AO51" s="9">
        <f>IF(AR50&gt;0,AQ50,AO50)</f>
        <v/>
      </c>
      <c r="AP51" s="9">
        <f>IF(AR50&gt;0,AP50,AQ50)</f>
        <v/>
      </c>
      <c r="AQ51" s="16">
        <f>(AO51+AP51)/2</f>
        <v/>
      </c>
      <c r="AR51" s="18">
        <f>$AI$33/($B$16-$AI$12)*($B$16*EXP(-$B$16*AQ51)-$AI$12*EXP(-$AI$12*AQ51))+$AI$36/($B$16-$AI$13)*($B$16*EXP(-$B$16*AQ51)-$AI$13*EXP(-$AI$13*AQ51))+$AI$39/($B$16-$AI$14)*($B$16*EXP(-$B$16*AQ51)-$AI$14*EXP(-$AI$14*AQ51))</f>
        <v/>
      </c>
    </row>
    <row r="52">
      <c r="E52" s="12">
        <f>E51+$B$11</f>
        <v/>
      </c>
      <c r="F52" s="13">
        <f>E52/60</f>
        <v/>
      </c>
      <c r="G52" s="13">
        <f>IF(F52&gt;=$AI$66,$B$27,IF(F52&gt;=$AI$65,$B$26,IF(F52&gt;=$AI$64,$B$25,IF(F52&gt;=$AI$63,$B$24,IF(F52&gt;=$AI$62,$B$23,IF(F52&gt;=$AI$61,$B$22,$B$21))))))</f>
        <v/>
      </c>
      <c r="H52" s="14">
        <f>MAX(0,MIN($AI$59,IF($B$9="Plasma",(G52-(S52*$AI$18+T52*$AI$19+U52*$AI$20))/$AI$46,AF52)))</f>
        <v/>
      </c>
      <c r="I52" s="15">
        <f>H52/10*3600/$B$11</f>
        <v/>
      </c>
      <c r="J52" s="15">
        <f>J51+H52</f>
        <v/>
      </c>
      <c r="K52" s="14">
        <f>$AI$21*K51+$AI$22*L51+$AI$23*M51+$AI$30*H51</f>
        <v/>
      </c>
      <c r="L52" s="14">
        <f>$AI$24*K51+$AI$25*L51+$AI$26*M51+$AI$31*H51</f>
        <v/>
      </c>
      <c r="M52" s="14">
        <f>$AI$27*K51+$AI$28*L51+$AI$29*M51+$AI$32*H51</f>
        <v/>
      </c>
      <c r="N52" s="16">
        <f>R52*$B$38</f>
        <v/>
      </c>
      <c r="O52" s="14">
        <f>K52/$B$30</f>
        <v/>
      </c>
      <c r="P52" s="14">
        <f>L52/$B$31</f>
        <v/>
      </c>
      <c r="Q52" s="14">
        <f>M52/$B$32</f>
        <v/>
      </c>
      <c r="R52" s="14">
        <f>R51*$AI$42+S51*$AI$43+T51*$AI$44+U51*$AI$45+$AI$47*H51</f>
        <v/>
      </c>
      <c r="S52" s="17">
        <f>$AI$33*K52+$AI$34*L52+$AI$35*M52</f>
        <v/>
      </c>
      <c r="T52" s="17">
        <f>$AI$36*K52+$AI$37*L52+$AI$38*M52</f>
        <v/>
      </c>
      <c r="U52" s="17">
        <f>$AI$39*K52+$AI$40*L52+$AI$41*M52</f>
        <v/>
      </c>
      <c r="V52" s="17">
        <f>R52*EXP(-$B$16*(($B$17+$AI$4)*0.1))+S52*$B$16/($B$16-$AI$12)*(EXP(-$AI$12*(($B$17+$AI$4)*0.1))-EXP(-$B$16*(($B$17+$AI$4)*0.1)))+T52*$B$16/($B$16-$AI$13)*(EXP(-$AI$13*(($B$17+$AI$4)*0.1))-EXP(-$B$16*(($B$17+$AI$4)*0.1)))+U52*$B$16/($B$16-$AI$14)*(EXP(-$AI$14*(($B$17+$AI$4)*0.1))-EXP(-$B$16*(($B$17+$AI$4)*0.1)))</f>
        <v/>
      </c>
      <c r="W52" s="17">
        <f>R52*EXP(-$B$16*(($B$17+$AI$4)*0.2))+S52*$B$16/($B$16-$AI$12)*(EXP(-$AI$12*(($B$17+$AI$4)*0.2))-EXP(-$B$16*(($B$17+$AI$4)*0.2)))+T52*$B$16/($B$16-$AI$13)*(EXP(-$AI$13*(($B$17+$AI$4)*0.2))-EXP(-$B$16*(($B$17+$AI$4)*0.2)))+U52*$B$16/($B$16-$AI$14)*(EXP(-$AI$14*(($B$17+$AI$4)*0.2))-EXP(-$B$16*(($B$17+$AI$4)*0.2)))</f>
        <v/>
      </c>
      <c r="X52" s="17">
        <f>R52*EXP(-$B$16*(($B$17+$AI$4)*0.3))+S52*$B$16/($B$16-$AI$12)*(EXP(-$AI$12*(($B$17+$AI$4)*0.3))-EXP(-$B$16*(($B$17+$AI$4)*0.3)))+T52*$B$16/($B$16-$AI$13)*(EXP(-$AI$13*(($B$17+$AI$4)*0.3))-EXP(-$B$16*(($B$17+$AI$4)*0.3)))+U52*$B$16/($B$16-$AI$14)*(EXP(-$AI$14*(($B$17+$AI$4)*0.3))-EXP(-$B$16*(($B$17+$AI$4)*0.3)))</f>
        <v/>
      </c>
      <c r="Y52" s="17">
        <f>R52*EXP(-$B$16*(($B$17+$AI$4)*0.4))+S52*$B$16/($B$16-$AI$12)*(EXP(-$AI$12*(($B$17+$AI$4)*0.4))-EXP(-$B$16*(($B$17+$AI$4)*0.4)))+T52*$B$16/($B$16-$AI$13)*(EXP(-$AI$13*(($B$17+$AI$4)*0.4))-EXP(-$B$16*(($B$17+$AI$4)*0.4)))+U52*$B$16/($B$16-$AI$14)*(EXP(-$AI$14*(($B$17+$AI$4)*0.4))-EXP(-$B$16*(($B$17+$AI$4)*0.4)))</f>
        <v/>
      </c>
      <c r="Z52" s="17">
        <f>R52*EXP(-$B$16*(($B$17+$AI$4)*0.5))+S52*$B$16/($B$16-$AI$12)*(EXP(-$AI$12*(($B$17+$AI$4)*0.5))-EXP(-$B$16*(($B$17+$AI$4)*0.5)))+T52*$B$16/($B$16-$AI$13)*(EXP(-$AI$13*(($B$17+$AI$4)*0.5))-EXP(-$B$16*(($B$17+$AI$4)*0.5)))+U52*$B$16/($B$16-$AI$14)*(EXP(-$AI$14*(($B$17+$AI$4)*0.5))-EXP(-$B$16*(($B$17+$AI$4)*0.5)))</f>
        <v/>
      </c>
      <c r="AA52" s="17">
        <f>R52*EXP(-$B$16*(($B$17+$AI$4)*0.6))+S52*$B$16/($B$16-$AI$12)*(EXP(-$AI$12*(($B$17+$AI$4)*0.6))-EXP(-$B$16*(($B$17+$AI$4)*0.6)))+T52*$B$16/($B$16-$AI$13)*(EXP(-$AI$13*(($B$17+$AI$4)*0.6))-EXP(-$B$16*(($B$17+$AI$4)*0.6)))+U52*$B$16/($B$16-$AI$14)*(EXP(-$AI$14*(($B$17+$AI$4)*0.6))-EXP(-$B$16*(($B$17+$AI$4)*0.6)))</f>
        <v/>
      </c>
      <c r="AB52" s="17">
        <f>R52*EXP(-$B$16*(($B$17+$AI$4)*0.7))+S52*$B$16/($B$16-$AI$12)*(EXP(-$AI$12*(($B$17+$AI$4)*0.7))-EXP(-$B$16*(($B$17+$AI$4)*0.7)))+T52*$B$16/($B$16-$AI$13)*(EXP(-$AI$13*(($B$17+$AI$4)*0.7))-EXP(-$B$16*(($B$17+$AI$4)*0.7)))+U52*$B$16/($B$16-$AI$14)*(EXP(-$AI$14*(($B$17+$AI$4)*0.7))-EXP(-$B$16*(($B$17+$AI$4)*0.7)))</f>
        <v/>
      </c>
      <c r="AC52" s="17">
        <f>R52*EXP(-$B$16*(($B$17+$AI$4)*0.8))+S52*$B$16/($B$16-$AI$12)*(EXP(-$AI$12*(($B$17+$AI$4)*0.8))-EXP(-$B$16*(($B$17+$AI$4)*0.8)))+T52*$B$16/($B$16-$AI$13)*(EXP(-$AI$13*(($B$17+$AI$4)*0.8))-EXP(-$B$16*(($B$17+$AI$4)*0.8)))+U52*$B$16/($B$16-$AI$14)*(EXP(-$AI$14*(($B$17+$AI$4)*0.8))-EXP(-$B$16*(($B$17+$AI$4)*0.8)))</f>
        <v/>
      </c>
      <c r="AD52" s="17">
        <f>R52*EXP(-$B$16*(($B$17+$AI$4)*0.9))+S52*$B$16/($B$16-$AI$12)*(EXP(-$AI$12*(($B$17+$AI$4)*0.9))-EXP(-$B$16*(($B$17+$AI$4)*0.9)))+T52*$B$16/($B$16-$AI$13)*(EXP(-$AI$13*(($B$17+$AI$4)*0.9))-EXP(-$B$16*(($B$17+$AI$4)*0.9)))+U52*$B$16/($B$16-$AI$14)*(EXP(-$AI$14*(($B$17+$AI$4)*0.9))-EXP(-$B$16*(($B$17+$AI$4)*0.9)))</f>
        <v/>
      </c>
      <c r="AE52" s="17">
        <f>R52*EXP(-$B$16*(($B$17+$AI$4)*1.0))+S52*$B$16/($B$16-$AI$12)*(EXP(-$AI$12*(($B$17+$AI$4)*1.0))-EXP(-$B$16*(($B$17+$AI$4)*1.0)))+T52*$B$16/($B$16-$AI$13)*(EXP(-$AI$13*(($B$17+$AI$4)*1.0))-EXP(-$B$16*(($B$17+$AI$4)*1.0)))+U52*$B$16/($B$16-$AI$14)*(EXP(-$AI$14*(($B$17+$AI$4)*1.0))-EXP(-$B$16*(($B$17+$AI$4)*1.0)))</f>
        <v/>
      </c>
      <c r="AF52" s="17">
        <f>MIN((G52-V52)/$AI$48,(G52-W52)/$AI$49,(G52-X52)/$AI$50,(G52-Y52)/$AI$51,(G52-Z52)/$AI$52,(G52-AA52)/$AI$53,(G52-AB52)/$AI$54,(G52-AC52)/$AI$55,(G52-AD52)/$AI$56,(G52-AE52)/$AI$57)</f>
        <v/>
      </c>
      <c r="AH52" s="9" t="inlineStr">
        <is>
          <t>Ce per mg over a step, at +5/10 (TTPE+step)</t>
        </is>
      </c>
      <c r="AI52" s="10">
        <f>($AI$33*$B$16/($B$16-$AI$12)*(EXP(-$AI$12*(($B$17+$AI$4)*0.5))*(EXP($AI$12*MIN((($B$17+$AI$4)*0.5),$AI$4))-1)/$AI$12-EXP(-$B$16*(($B$17+$AI$4)*0.5))*(EXP($B$16*MIN((($B$17+$AI$4)*0.5),$AI$4))-1)/$B$16)+$AI$36*$B$16/($B$16-$AI$13)*(EXP(-$AI$13*(($B$17+$AI$4)*0.5))*(EXP($AI$13*MIN((($B$17+$AI$4)*0.5),$AI$4))-1)/$AI$13-EXP(-$B$16*(($B$17+$AI$4)*0.5))*(EXP($B$16*MIN((($B$17+$AI$4)*0.5),$AI$4))-1)/$B$16)+$AI$39*$B$16/($B$16-$AI$14)*(EXP(-$AI$14*(($B$17+$AI$4)*0.5))*(EXP($AI$14*MIN((($B$17+$AI$4)*0.5),$AI$4))-1)/$AI$14-EXP(-$B$16*(($B$17+$AI$4)*0.5))*(EXP($B$16*MIN((($B$17+$AI$4)*0.5),$AI$4))-1)/$B$16))/$AI$4</f>
        <v/>
      </c>
      <c r="AK52" s="9">
        <f>IF(AN51&gt;0,AM51,AK51)</f>
        <v/>
      </c>
      <c r="AL52" s="9">
        <f>IF(AN51&gt;0,AL51,AM51)</f>
        <v/>
      </c>
      <c r="AM52" s="16">
        <f>SQRT(AK52*AL52)</f>
        <v/>
      </c>
      <c r="AN52" s="18">
        <f>$AI$33/(AM52-$AI$12)*(AM52*EXP(-AM52*$B$15)-$AI$12*EXP(-$AI$12*$B$15))+$AI$36/(AM52-$AI$13)*(AM52*EXP(-AM52*$B$15)-$AI$13*EXP(-$AI$13*$B$15))+$AI$39/(AM52-$AI$14)*(AM52*EXP(-AM52*$B$15)-$AI$14*EXP(-$AI$14*$B$15))</f>
        <v/>
      </c>
      <c r="AO52" s="9">
        <f>IF(AR51&gt;0,AQ51,AO51)</f>
        <v/>
      </c>
      <c r="AP52" s="9">
        <f>IF(AR51&gt;0,AP51,AQ51)</f>
        <v/>
      </c>
      <c r="AQ52" s="16">
        <f>(AO52+AP52)/2</f>
        <v/>
      </c>
      <c r="AR52" s="18">
        <f>$AI$33/($B$16-$AI$12)*($B$16*EXP(-$B$16*AQ52)-$AI$12*EXP(-$AI$12*AQ52))+$AI$36/($B$16-$AI$13)*($B$16*EXP(-$B$16*AQ52)-$AI$13*EXP(-$AI$13*AQ52))+$AI$39/($B$16-$AI$14)*($B$16*EXP(-$B$16*AQ52)-$AI$14*EXP(-$AI$14*AQ52))</f>
        <v/>
      </c>
    </row>
    <row r="53">
      <c r="E53" s="12">
        <f>E52+$B$11</f>
        <v/>
      </c>
      <c r="F53" s="13">
        <f>E53/60</f>
        <v/>
      </c>
      <c r="G53" s="13">
        <f>IF(F53&gt;=$AI$66,$B$27,IF(F53&gt;=$AI$65,$B$26,IF(F53&gt;=$AI$64,$B$25,IF(F53&gt;=$AI$63,$B$24,IF(F53&gt;=$AI$62,$B$23,IF(F53&gt;=$AI$61,$B$22,$B$21))))))</f>
        <v/>
      </c>
      <c r="H53" s="14">
        <f>MAX(0,MIN($AI$59,IF($B$9="Plasma",(G53-(S53*$AI$18+T53*$AI$19+U53*$AI$20))/$AI$46,AF53)))</f>
        <v/>
      </c>
      <c r="I53" s="15">
        <f>H53/10*3600/$B$11</f>
        <v/>
      </c>
      <c r="J53" s="15">
        <f>J52+H53</f>
        <v/>
      </c>
      <c r="K53" s="14">
        <f>$AI$21*K52+$AI$22*L52+$AI$23*M52+$AI$30*H52</f>
        <v/>
      </c>
      <c r="L53" s="14">
        <f>$AI$24*K52+$AI$25*L52+$AI$26*M52+$AI$31*H52</f>
        <v/>
      </c>
      <c r="M53" s="14">
        <f>$AI$27*K52+$AI$28*L52+$AI$29*M52+$AI$32*H52</f>
        <v/>
      </c>
      <c r="N53" s="16">
        <f>R53*$B$38</f>
        <v/>
      </c>
      <c r="O53" s="14">
        <f>K53/$B$30</f>
        <v/>
      </c>
      <c r="P53" s="14">
        <f>L53/$B$31</f>
        <v/>
      </c>
      <c r="Q53" s="14">
        <f>M53/$B$32</f>
        <v/>
      </c>
      <c r="R53" s="14">
        <f>R52*$AI$42+S52*$AI$43+T52*$AI$44+U52*$AI$45+$AI$47*H52</f>
        <v/>
      </c>
      <c r="S53" s="17">
        <f>$AI$33*K53+$AI$34*L53+$AI$35*M53</f>
        <v/>
      </c>
      <c r="T53" s="17">
        <f>$AI$36*K53+$AI$37*L53+$AI$38*M53</f>
        <v/>
      </c>
      <c r="U53" s="17">
        <f>$AI$39*K53+$AI$40*L53+$AI$41*M53</f>
        <v/>
      </c>
      <c r="V53" s="17">
        <f>R53*EXP(-$B$16*(($B$17+$AI$4)*0.1))+S53*$B$16/($B$16-$AI$12)*(EXP(-$AI$12*(($B$17+$AI$4)*0.1))-EXP(-$B$16*(($B$17+$AI$4)*0.1)))+T53*$B$16/($B$16-$AI$13)*(EXP(-$AI$13*(($B$17+$AI$4)*0.1))-EXP(-$B$16*(($B$17+$AI$4)*0.1)))+U53*$B$16/($B$16-$AI$14)*(EXP(-$AI$14*(($B$17+$AI$4)*0.1))-EXP(-$B$16*(($B$17+$AI$4)*0.1)))</f>
        <v/>
      </c>
      <c r="W53" s="17">
        <f>R53*EXP(-$B$16*(($B$17+$AI$4)*0.2))+S53*$B$16/($B$16-$AI$12)*(EXP(-$AI$12*(($B$17+$AI$4)*0.2))-EXP(-$B$16*(($B$17+$AI$4)*0.2)))+T53*$B$16/($B$16-$AI$13)*(EXP(-$AI$13*(($B$17+$AI$4)*0.2))-EXP(-$B$16*(($B$17+$AI$4)*0.2)))+U53*$B$16/($B$16-$AI$14)*(EXP(-$AI$14*(($B$17+$AI$4)*0.2))-EXP(-$B$16*(($B$17+$AI$4)*0.2)))</f>
        <v/>
      </c>
      <c r="X53" s="17">
        <f>R53*EXP(-$B$16*(($B$17+$AI$4)*0.3))+S53*$B$16/($B$16-$AI$12)*(EXP(-$AI$12*(($B$17+$AI$4)*0.3))-EXP(-$B$16*(($B$17+$AI$4)*0.3)))+T53*$B$16/($B$16-$AI$13)*(EXP(-$AI$13*(($B$17+$AI$4)*0.3))-EXP(-$B$16*(($B$17+$AI$4)*0.3)))+U53*$B$16/($B$16-$AI$14)*(EXP(-$AI$14*(($B$17+$AI$4)*0.3))-EXP(-$B$16*(($B$17+$AI$4)*0.3)))</f>
        <v/>
      </c>
      <c r="Y53" s="17">
        <f>R53*EXP(-$B$16*(($B$17+$AI$4)*0.4))+S53*$B$16/($B$16-$AI$12)*(EXP(-$AI$12*(($B$17+$AI$4)*0.4))-EXP(-$B$16*(($B$17+$AI$4)*0.4)))+T53*$B$16/($B$16-$AI$13)*(EXP(-$AI$13*(($B$17+$AI$4)*0.4))-EXP(-$B$16*(($B$17+$AI$4)*0.4)))+U53*$B$16/($B$16-$AI$14)*(EXP(-$AI$14*(($B$17+$AI$4)*0.4))-EXP(-$B$16*(($B$17+$AI$4)*0.4)))</f>
        <v/>
      </c>
      <c r="Z53" s="17">
        <f>R53*EXP(-$B$16*(($B$17+$AI$4)*0.5))+S53*$B$16/($B$16-$AI$12)*(EXP(-$AI$12*(($B$17+$AI$4)*0.5))-EXP(-$B$16*(($B$17+$AI$4)*0.5)))+T53*$B$16/($B$16-$AI$13)*(EXP(-$AI$13*(($B$17+$AI$4)*0.5))-EXP(-$B$16*(($B$17+$AI$4)*0.5)))+U53*$B$16/($B$16-$AI$14)*(EXP(-$AI$14*(($B$17+$AI$4)*0.5))-EXP(-$B$16*(($B$17+$AI$4)*0.5)))</f>
        <v/>
      </c>
      <c r="AA53" s="17">
        <f>R53*EXP(-$B$16*(($B$17+$AI$4)*0.6))+S53*$B$16/($B$16-$AI$12)*(EXP(-$AI$12*(($B$17+$AI$4)*0.6))-EXP(-$B$16*(($B$17+$AI$4)*0.6)))+T53*$B$16/($B$16-$AI$13)*(EXP(-$AI$13*(($B$17+$AI$4)*0.6))-EXP(-$B$16*(($B$17+$AI$4)*0.6)))+U53*$B$16/($B$16-$AI$14)*(EXP(-$AI$14*(($B$17+$AI$4)*0.6))-EXP(-$B$16*(($B$17+$AI$4)*0.6)))</f>
        <v/>
      </c>
      <c r="AB53" s="17">
        <f>R53*EXP(-$B$16*(($B$17+$AI$4)*0.7))+S53*$B$16/($B$16-$AI$12)*(EXP(-$AI$12*(($B$17+$AI$4)*0.7))-EXP(-$B$16*(($B$17+$AI$4)*0.7)))+T53*$B$16/($B$16-$AI$13)*(EXP(-$AI$13*(($B$17+$AI$4)*0.7))-EXP(-$B$16*(($B$17+$AI$4)*0.7)))+U53*$B$16/($B$16-$AI$14)*(EXP(-$AI$14*(($B$17+$AI$4)*0.7))-EXP(-$B$16*(($B$17+$AI$4)*0.7)))</f>
        <v/>
      </c>
      <c r="AC53" s="17">
        <f>R53*EXP(-$B$16*(($B$17+$AI$4)*0.8))+S53*$B$16/($B$16-$AI$12)*(EXP(-$AI$12*(($B$17+$AI$4)*0.8))-EXP(-$B$16*(($B$17+$AI$4)*0.8)))+T53*$B$16/($B$16-$AI$13)*(EXP(-$AI$13*(($B$17+$AI$4)*0.8))-EXP(-$B$16*(($B$17+$AI$4)*0.8)))+U53*$B$16/($B$16-$AI$14)*(EXP(-$AI$14*(($B$17+$AI$4)*0.8))-EXP(-$B$16*(($B$17+$AI$4)*0.8)))</f>
        <v/>
      </c>
      <c r="AD53" s="17">
        <f>R53*EXP(-$B$16*(($B$17+$AI$4)*0.9))+S53*$B$16/($B$16-$AI$12)*(EXP(-$AI$12*(($B$17+$AI$4)*0.9))-EXP(-$B$16*(($B$17+$AI$4)*0.9)))+T53*$B$16/($B$16-$AI$13)*(EXP(-$AI$13*(($B$17+$AI$4)*0.9))-EXP(-$B$16*(($B$17+$AI$4)*0.9)))+U53*$B$16/($B$16-$AI$14)*(EXP(-$AI$14*(($B$17+$AI$4)*0.9))-EXP(-$B$16*(($B$17+$AI$4)*0.9)))</f>
        <v/>
      </c>
      <c r="AE53" s="17">
        <f>R53*EXP(-$B$16*(($B$17+$AI$4)*1.0))+S53*$B$16/($B$16-$AI$12)*(EXP(-$AI$12*(($B$17+$AI$4)*1.0))-EXP(-$B$16*(($B$17+$AI$4)*1.0)))+T53*$B$16/($B$16-$AI$13)*(EXP(-$AI$13*(($B$17+$AI$4)*1.0))-EXP(-$B$16*(($B$17+$AI$4)*1.0)))+U53*$B$16/($B$16-$AI$14)*(EXP(-$AI$14*(($B$17+$AI$4)*1.0))-EXP(-$B$16*(($B$17+$AI$4)*1.0)))</f>
        <v/>
      </c>
      <c r="AF53" s="17">
        <f>MIN((G53-V53)/$AI$48,(G53-W53)/$AI$49,(G53-X53)/$AI$50,(G53-Y53)/$AI$51,(G53-Z53)/$AI$52,(G53-AA53)/$AI$53,(G53-AB53)/$AI$54,(G53-AC53)/$AI$55,(G53-AD53)/$AI$56,(G53-AE53)/$AI$57)</f>
        <v/>
      </c>
      <c r="AH53" s="9" t="inlineStr">
        <is>
          <t>Ce per mg over a step, at +6/10 (TTPE+step)</t>
        </is>
      </c>
      <c r="AI53" s="10">
        <f>($AI$33*$B$16/($B$16-$AI$12)*(EXP(-$AI$12*(($B$17+$AI$4)*0.6))*(EXP($AI$12*MIN((($B$17+$AI$4)*0.6),$AI$4))-1)/$AI$12-EXP(-$B$16*(($B$17+$AI$4)*0.6))*(EXP($B$16*MIN((($B$17+$AI$4)*0.6),$AI$4))-1)/$B$16)+$AI$36*$B$16/($B$16-$AI$13)*(EXP(-$AI$13*(($B$17+$AI$4)*0.6))*(EXP($AI$13*MIN((($B$17+$AI$4)*0.6),$AI$4))-1)/$AI$13-EXP(-$B$16*(($B$17+$AI$4)*0.6))*(EXP($B$16*MIN((($B$17+$AI$4)*0.6),$AI$4))-1)/$B$16)+$AI$39*$B$16/($B$16-$AI$14)*(EXP(-$AI$14*(($B$17+$AI$4)*0.6))*(EXP($AI$14*MIN((($B$17+$AI$4)*0.6),$AI$4))-1)/$AI$14-EXP(-$B$16*(($B$17+$AI$4)*0.6))*(EXP($B$16*MIN((($B$17+$AI$4)*0.6),$AI$4))-1)/$B$16))/$AI$4</f>
        <v/>
      </c>
      <c r="AK53" s="9">
        <f>IF(AN52&gt;0,AM52,AK52)</f>
        <v/>
      </c>
      <c r="AL53" s="9">
        <f>IF(AN52&gt;0,AL52,AM52)</f>
        <v/>
      </c>
      <c r="AM53" s="16">
        <f>SQRT(AK53*AL53)</f>
        <v/>
      </c>
      <c r="AN53" s="18">
        <f>$AI$33/(AM53-$AI$12)*(AM53*EXP(-AM53*$B$15)-$AI$12*EXP(-$AI$12*$B$15))+$AI$36/(AM53-$AI$13)*(AM53*EXP(-AM53*$B$15)-$AI$13*EXP(-$AI$13*$B$15))+$AI$39/(AM53-$AI$14)*(AM53*EXP(-AM53*$B$15)-$AI$14*EXP(-$AI$14*$B$15))</f>
        <v/>
      </c>
      <c r="AO53" s="9">
        <f>IF(AR52&gt;0,AQ52,AO52)</f>
        <v/>
      </c>
      <c r="AP53" s="9">
        <f>IF(AR52&gt;0,AP52,AQ52)</f>
        <v/>
      </c>
      <c r="AQ53" s="16">
        <f>(AO53+AP53)/2</f>
        <v/>
      </c>
      <c r="AR53" s="18">
        <f>$AI$33/($B$16-$AI$12)*($B$16*EXP(-$B$16*AQ53)-$AI$12*EXP(-$AI$12*AQ53))+$AI$36/($B$16-$AI$13)*($B$16*EXP(-$B$16*AQ53)-$AI$13*EXP(-$AI$13*AQ53))+$AI$39/($B$16-$AI$14)*($B$16*EXP(-$B$16*AQ53)-$AI$14*EXP(-$AI$14*AQ53))</f>
        <v/>
      </c>
    </row>
    <row r="54">
      <c r="E54" s="12">
        <f>E53+$B$11</f>
        <v/>
      </c>
      <c r="F54" s="13">
        <f>E54/60</f>
        <v/>
      </c>
      <c r="G54" s="13">
        <f>IF(F54&gt;=$AI$66,$B$27,IF(F54&gt;=$AI$65,$B$26,IF(F54&gt;=$AI$64,$B$25,IF(F54&gt;=$AI$63,$B$24,IF(F54&gt;=$AI$62,$B$23,IF(F54&gt;=$AI$61,$B$22,$B$21))))))</f>
        <v/>
      </c>
      <c r="H54" s="14">
        <f>MAX(0,MIN($AI$59,IF($B$9="Plasma",(G54-(S54*$AI$18+T54*$AI$19+U54*$AI$20))/$AI$46,AF54)))</f>
        <v/>
      </c>
      <c r="I54" s="15">
        <f>H54/10*3600/$B$11</f>
        <v/>
      </c>
      <c r="J54" s="15">
        <f>J53+H54</f>
        <v/>
      </c>
      <c r="K54" s="14">
        <f>$AI$21*K53+$AI$22*L53+$AI$23*M53+$AI$30*H53</f>
        <v/>
      </c>
      <c r="L54" s="14">
        <f>$AI$24*K53+$AI$25*L53+$AI$26*M53+$AI$31*H53</f>
        <v/>
      </c>
      <c r="M54" s="14">
        <f>$AI$27*K53+$AI$28*L53+$AI$29*M53+$AI$32*H53</f>
        <v/>
      </c>
      <c r="N54" s="16">
        <f>R54*$B$38</f>
        <v/>
      </c>
      <c r="O54" s="14">
        <f>K54/$B$30</f>
        <v/>
      </c>
      <c r="P54" s="14">
        <f>L54/$B$31</f>
        <v/>
      </c>
      <c r="Q54" s="14">
        <f>M54/$B$32</f>
        <v/>
      </c>
      <c r="R54" s="14">
        <f>R53*$AI$42+S53*$AI$43+T53*$AI$44+U53*$AI$45+$AI$47*H53</f>
        <v/>
      </c>
      <c r="S54" s="17">
        <f>$AI$33*K54+$AI$34*L54+$AI$35*M54</f>
        <v/>
      </c>
      <c r="T54" s="17">
        <f>$AI$36*K54+$AI$37*L54+$AI$38*M54</f>
        <v/>
      </c>
      <c r="U54" s="17">
        <f>$AI$39*K54+$AI$40*L54+$AI$41*M54</f>
        <v/>
      </c>
      <c r="V54" s="17">
        <f>R54*EXP(-$B$16*(($B$17+$AI$4)*0.1))+S54*$B$16/($B$16-$AI$12)*(EXP(-$AI$12*(($B$17+$AI$4)*0.1))-EXP(-$B$16*(($B$17+$AI$4)*0.1)))+T54*$B$16/($B$16-$AI$13)*(EXP(-$AI$13*(($B$17+$AI$4)*0.1))-EXP(-$B$16*(($B$17+$AI$4)*0.1)))+U54*$B$16/($B$16-$AI$14)*(EXP(-$AI$14*(($B$17+$AI$4)*0.1))-EXP(-$B$16*(($B$17+$AI$4)*0.1)))</f>
        <v/>
      </c>
      <c r="W54" s="17">
        <f>R54*EXP(-$B$16*(($B$17+$AI$4)*0.2))+S54*$B$16/($B$16-$AI$12)*(EXP(-$AI$12*(($B$17+$AI$4)*0.2))-EXP(-$B$16*(($B$17+$AI$4)*0.2)))+T54*$B$16/($B$16-$AI$13)*(EXP(-$AI$13*(($B$17+$AI$4)*0.2))-EXP(-$B$16*(($B$17+$AI$4)*0.2)))+U54*$B$16/($B$16-$AI$14)*(EXP(-$AI$14*(($B$17+$AI$4)*0.2))-EXP(-$B$16*(($B$17+$AI$4)*0.2)))</f>
        <v/>
      </c>
      <c r="X54" s="17">
        <f>R54*EXP(-$B$16*(($B$17+$AI$4)*0.3))+S54*$B$16/($B$16-$AI$12)*(EXP(-$AI$12*(($B$17+$AI$4)*0.3))-EXP(-$B$16*(($B$17+$AI$4)*0.3)))+T54*$B$16/($B$16-$AI$13)*(EXP(-$AI$13*(($B$17+$AI$4)*0.3))-EXP(-$B$16*(($B$17+$AI$4)*0.3)))+U54*$B$16/($B$16-$AI$14)*(EXP(-$AI$14*(($B$17+$AI$4)*0.3))-EXP(-$B$16*(($B$17+$AI$4)*0.3)))</f>
        <v/>
      </c>
      <c r="Y54" s="17">
        <f>R54*EXP(-$B$16*(($B$17+$AI$4)*0.4))+S54*$B$16/($B$16-$AI$12)*(EXP(-$AI$12*(($B$17+$AI$4)*0.4))-EXP(-$B$16*(($B$17+$AI$4)*0.4)))+T54*$B$16/($B$16-$AI$13)*(EXP(-$AI$13*(($B$17+$AI$4)*0.4))-EXP(-$B$16*(($B$17+$AI$4)*0.4)))+U54*$B$16/($B$16-$AI$14)*(EXP(-$AI$14*(($B$17+$AI$4)*0.4))-EXP(-$B$16*(($B$17+$AI$4)*0.4)))</f>
        <v/>
      </c>
      <c r="Z54" s="17">
        <f>R54*EXP(-$B$16*(($B$17+$AI$4)*0.5))+S54*$B$16/($B$16-$AI$12)*(EXP(-$AI$12*(($B$17+$AI$4)*0.5))-EXP(-$B$16*(($B$17+$AI$4)*0.5)))+T54*$B$16/($B$16-$AI$13)*(EXP(-$AI$13*(($B$17+$AI$4)*0.5))-EXP(-$B$16*(($B$17+$AI$4)*0.5)))+U54*$B$16/($B$16-$AI$14)*(EXP(-$AI$14*(($B$17+$AI$4)*0.5))-EXP(-$B$16*(($B$17+$AI$4)*0.5)))</f>
        <v/>
      </c>
      <c r="AA54" s="17">
        <f>R54*EXP(-$B$16*(($B$17+$AI$4)*0.6))+S54*$B$16/($B$16-$AI$12)*(EXP(-$AI$12*(($B$17+$AI$4)*0.6))-EXP(-$B$16*(($B$17+$AI$4)*0.6)))+T54*$B$16/($B$16-$AI$13)*(EXP(-$AI$13*(($B$17+$AI$4)*0.6))-EXP(-$B$16*(($B$17+$AI$4)*0.6)))+U54*$B$16/($B$16-$AI$14)*(EXP(-$AI$14*(($B$17+$AI$4)*0.6))-EXP(-$B$16*(($B$17+$AI$4)*0.6)))</f>
        <v/>
      </c>
      <c r="AB54" s="17">
        <f>R54*EXP(-$B$16*(($B$17+$AI$4)*0.7))+S54*$B$16/($B$16-$AI$12)*(EXP(-$AI$12*(($B$17+$AI$4)*0.7))-EXP(-$B$16*(($B$17+$AI$4)*0.7)))+T54*$B$16/($B$16-$AI$13)*(EXP(-$AI$13*(($B$17+$AI$4)*0.7))-EXP(-$B$16*(($B$17+$AI$4)*0.7)))+U54*$B$16/($B$16-$AI$14)*(EXP(-$AI$14*(($B$17+$AI$4)*0.7))-EXP(-$B$16*(($B$17+$AI$4)*0.7)))</f>
        <v/>
      </c>
      <c r="AC54" s="17">
        <f>R54*EXP(-$B$16*(($B$17+$AI$4)*0.8))+S54*$B$16/($B$16-$AI$12)*(EXP(-$AI$12*(($B$17+$AI$4)*0.8))-EXP(-$B$16*(($B$17+$AI$4)*0.8)))+T54*$B$16/($B$16-$AI$13)*(EXP(-$AI$13*(($B$17+$AI$4)*0.8))-EXP(-$B$16*(($B$17+$AI$4)*0.8)))+U54*$B$16/($B$16-$AI$14)*(EXP(-$AI$14*(($B$17+$AI$4)*0.8))-EXP(-$B$16*(($B$17+$AI$4)*0.8)))</f>
        <v/>
      </c>
      <c r="AD54" s="17">
        <f>R54*EXP(-$B$16*(($B$17+$AI$4)*0.9))+S54*$B$16/($B$16-$AI$12)*(EXP(-$AI$12*(($B$17+$AI$4)*0.9))-EXP(-$B$16*(($B$17+$AI$4)*0.9)))+T54*$B$16/($B$16-$AI$13)*(EXP(-$AI$13*(($B$17+$AI$4)*0.9))-EXP(-$B$16*(($B$17+$AI$4)*0.9)))+U54*$B$16/($B$16-$AI$14)*(EXP(-$AI$14*(($B$17+$AI$4)*0.9))-EXP(-$B$16*(($B$17+$AI$4)*0.9)))</f>
        <v/>
      </c>
      <c r="AE54" s="17">
        <f>R54*EXP(-$B$16*(($B$17+$AI$4)*1.0))+S54*$B$16/($B$16-$AI$12)*(EXP(-$AI$12*(($B$17+$AI$4)*1.0))-EXP(-$B$16*(($B$17+$AI$4)*1.0)))+T54*$B$16/($B$16-$AI$13)*(EXP(-$AI$13*(($B$17+$AI$4)*1.0))-EXP(-$B$16*(($B$17+$AI$4)*1.0)))+U54*$B$16/($B$16-$AI$14)*(EXP(-$AI$14*(($B$17+$AI$4)*1.0))-EXP(-$B$16*(($B$17+$AI$4)*1.0)))</f>
        <v/>
      </c>
      <c r="AF54" s="17">
        <f>MIN((G54-V54)/$AI$48,(G54-W54)/$AI$49,(G54-X54)/$AI$50,(G54-Y54)/$AI$51,(G54-Z54)/$AI$52,(G54-AA54)/$AI$53,(G54-AB54)/$AI$54,(G54-AC54)/$AI$55,(G54-AD54)/$AI$56,(G54-AE54)/$AI$57)</f>
        <v/>
      </c>
      <c r="AH54" s="9" t="inlineStr">
        <is>
          <t>Ce per mg over a step, at +7/10 (TTPE+step)</t>
        </is>
      </c>
      <c r="AI54" s="10">
        <f>($AI$33*$B$16/($B$16-$AI$12)*(EXP(-$AI$12*(($B$17+$AI$4)*0.7))*(EXP($AI$12*MIN((($B$17+$AI$4)*0.7),$AI$4))-1)/$AI$12-EXP(-$B$16*(($B$17+$AI$4)*0.7))*(EXP($B$16*MIN((($B$17+$AI$4)*0.7),$AI$4))-1)/$B$16)+$AI$36*$B$16/($B$16-$AI$13)*(EXP(-$AI$13*(($B$17+$AI$4)*0.7))*(EXP($AI$13*MIN((($B$17+$AI$4)*0.7),$AI$4))-1)/$AI$13-EXP(-$B$16*(($B$17+$AI$4)*0.7))*(EXP($B$16*MIN((($B$17+$AI$4)*0.7),$AI$4))-1)/$B$16)+$AI$39*$B$16/($B$16-$AI$14)*(EXP(-$AI$14*(($B$17+$AI$4)*0.7))*(EXP($AI$14*MIN((($B$17+$AI$4)*0.7),$AI$4))-1)/$AI$14-EXP(-$B$16*(($B$17+$AI$4)*0.7))*(EXP($B$16*MIN((($B$17+$AI$4)*0.7),$AI$4))-1)/$B$16))/$AI$4</f>
        <v/>
      </c>
      <c r="AK54" s="9">
        <f>IF(AN53&gt;0,AM53,AK53)</f>
        <v/>
      </c>
      <c r="AL54" s="9">
        <f>IF(AN53&gt;0,AL53,AM53)</f>
        <v/>
      </c>
      <c r="AM54" s="16">
        <f>SQRT(AK54*AL54)</f>
        <v/>
      </c>
      <c r="AN54" s="18">
        <f>$AI$33/(AM54-$AI$12)*(AM54*EXP(-AM54*$B$15)-$AI$12*EXP(-$AI$12*$B$15))+$AI$36/(AM54-$AI$13)*(AM54*EXP(-AM54*$B$15)-$AI$13*EXP(-$AI$13*$B$15))+$AI$39/(AM54-$AI$14)*(AM54*EXP(-AM54*$B$15)-$AI$14*EXP(-$AI$14*$B$15))</f>
        <v/>
      </c>
      <c r="AO54" s="9">
        <f>IF(AR53&gt;0,AQ53,AO53)</f>
        <v/>
      </c>
      <c r="AP54" s="9">
        <f>IF(AR53&gt;0,AP53,AQ53)</f>
        <v/>
      </c>
      <c r="AQ54" s="16">
        <f>(AO54+AP54)/2</f>
        <v/>
      </c>
      <c r="AR54" s="18">
        <f>$AI$33/($B$16-$AI$12)*($B$16*EXP(-$B$16*AQ54)-$AI$12*EXP(-$AI$12*AQ54))+$AI$36/($B$16-$AI$13)*($B$16*EXP(-$B$16*AQ54)-$AI$13*EXP(-$AI$13*AQ54))+$AI$39/($B$16-$AI$14)*($B$16*EXP(-$B$16*AQ54)-$AI$14*EXP(-$AI$14*AQ54))</f>
        <v/>
      </c>
    </row>
    <row r="55">
      <c r="E55" s="12">
        <f>E54+$B$11</f>
        <v/>
      </c>
      <c r="F55" s="13">
        <f>E55/60</f>
        <v/>
      </c>
      <c r="G55" s="13">
        <f>IF(F55&gt;=$AI$66,$B$27,IF(F55&gt;=$AI$65,$B$26,IF(F55&gt;=$AI$64,$B$25,IF(F55&gt;=$AI$63,$B$24,IF(F55&gt;=$AI$62,$B$23,IF(F55&gt;=$AI$61,$B$22,$B$21))))))</f>
        <v/>
      </c>
      <c r="H55" s="14">
        <f>MAX(0,MIN($AI$59,IF($B$9="Plasma",(G55-(S55*$AI$18+T55*$AI$19+U55*$AI$20))/$AI$46,AF55)))</f>
        <v/>
      </c>
      <c r="I55" s="15">
        <f>H55/10*3600/$B$11</f>
        <v/>
      </c>
      <c r="J55" s="15">
        <f>J54+H55</f>
        <v/>
      </c>
      <c r="K55" s="14">
        <f>$AI$21*K54+$AI$22*L54+$AI$23*M54+$AI$30*H54</f>
        <v/>
      </c>
      <c r="L55" s="14">
        <f>$AI$24*K54+$AI$25*L54+$AI$26*M54+$AI$31*H54</f>
        <v/>
      </c>
      <c r="M55" s="14">
        <f>$AI$27*K54+$AI$28*L54+$AI$29*M54+$AI$32*H54</f>
        <v/>
      </c>
      <c r="N55" s="16">
        <f>R55*$B$38</f>
        <v/>
      </c>
      <c r="O55" s="14">
        <f>K55/$B$30</f>
        <v/>
      </c>
      <c r="P55" s="14">
        <f>L55/$B$31</f>
        <v/>
      </c>
      <c r="Q55" s="14">
        <f>M55/$B$32</f>
        <v/>
      </c>
      <c r="R55" s="14">
        <f>R54*$AI$42+S54*$AI$43+T54*$AI$44+U54*$AI$45+$AI$47*H54</f>
        <v/>
      </c>
      <c r="S55" s="17">
        <f>$AI$33*K55+$AI$34*L55+$AI$35*M55</f>
        <v/>
      </c>
      <c r="T55" s="17">
        <f>$AI$36*K55+$AI$37*L55+$AI$38*M55</f>
        <v/>
      </c>
      <c r="U55" s="17">
        <f>$AI$39*K55+$AI$40*L55+$AI$41*M55</f>
        <v/>
      </c>
      <c r="V55" s="17">
        <f>R55*EXP(-$B$16*(($B$17+$AI$4)*0.1))+S55*$B$16/($B$16-$AI$12)*(EXP(-$AI$12*(($B$17+$AI$4)*0.1))-EXP(-$B$16*(($B$17+$AI$4)*0.1)))+T55*$B$16/($B$16-$AI$13)*(EXP(-$AI$13*(($B$17+$AI$4)*0.1))-EXP(-$B$16*(($B$17+$AI$4)*0.1)))+U55*$B$16/($B$16-$AI$14)*(EXP(-$AI$14*(($B$17+$AI$4)*0.1))-EXP(-$B$16*(($B$17+$AI$4)*0.1)))</f>
        <v/>
      </c>
      <c r="W55" s="17">
        <f>R55*EXP(-$B$16*(($B$17+$AI$4)*0.2))+S55*$B$16/($B$16-$AI$12)*(EXP(-$AI$12*(($B$17+$AI$4)*0.2))-EXP(-$B$16*(($B$17+$AI$4)*0.2)))+T55*$B$16/($B$16-$AI$13)*(EXP(-$AI$13*(($B$17+$AI$4)*0.2))-EXP(-$B$16*(($B$17+$AI$4)*0.2)))+U55*$B$16/($B$16-$AI$14)*(EXP(-$AI$14*(($B$17+$AI$4)*0.2))-EXP(-$B$16*(($B$17+$AI$4)*0.2)))</f>
        <v/>
      </c>
      <c r="X55" s="17">
        <f>R55*EXP(-$B$16*(($B$17+$AI$4)*0.3))+S55*$B$16/($B$16-$AI$12)*(EXP(-$AI$12*(($B$17+$AI$4)*0.3))-EXP(-$B$16*(($B$17+$AI$4)*0.3)))+T55*$B$16/($B$16-$AI$13)*(EXP(-$AI$13*(($B$17+$AI$4)*0.3))-EXP(-$B$16*(($B$17+$AI$4)*0.3)))+U55*$B$16/($B$16-$AI$14)*(EXP(-$AI$14*(($B$17+$AI$4)*0.3))-EXP(-$B$16*(($B$17+$AI$4)*0.3)))</f>
        <v/>
      </c>
      <c r="Y55" s="17">
        <f>R55*EXP(-$B$16*(($B$17+$AI$4)*0.4))+S55*$B$16/($B$16-$AI$12)*(EXP(-$AI$12*(($B$17+$AI$4)*0.4))-EXP(-$B$16*(($B$17+$AI$4)*0.4)))+T55*$B$16/($B$16-$AI$13)*(EXP(-$AI$13*(($B$17+$AI$4)*0.4))-EXP(-$B$16*(($B$17+$AI$4)*0.4)))+U55*$B$16/($B$16-$AI$14)*(EXP(-$AI$14*(($B$17+$AI$4)*0.4))-EXP(-$B$16*(($B$17+$AI$4)*0.4)))</f>
        <v/>
      </c>
      <c r="Z55" s="17">
        <f>R55*EXP(-$B$16*(($B$17+$AI$4)*0.5))+S55*$B$16/($B$16-$AI$12)*(EXP(-$AI$12*(($B$17+$AI$4)*0.5))-EXP(-$B$16*(($B$17+$AI$4)*0.5)))+T55*$B$16/($B$16-$AI$13)*(EXP(-$AI$13*(($B$17+$AI$4)*0.5))-EXP(-$B$16*(($B$17+$AI$4)*0.5)))+U55*$B$16/($B$16-$AI$14)*(EXP(-$AI$14*(($B$17+$AI$4)*0.5))-EXP(-$B$16*(($B$17+$AI$4)*0.5)))</f>
        <v/>
      </c>
      <c r="AA55" s="17">
        <f>R55*EXP(-$B$16*(($B$17+$AI$4)*0.6))+S55*$B$16/($B$16-$AI$12)*(EXP(-$AI$12*(($B$17+$AI$4)*0.6))-EXP(-$B$16*(($B$17+$AI$4)*0.6)))+T55*$B$16/($B$16-$AI$13)*(EXP(-$AI$13*(($B$17+$AI$4)*0.6))-EXP(-$B$16*(($B$17+$AI$4)*0.6)))+U55*$B$16/($B$16-$AI$14)*(EXP(-$AI$14*(($B$17+$AI$4)*0.6))-EXP(-$B$16*(($B$17+$AI$4)*0.6)))</f>
        <v/>
      </c>
      <c r="AB55" s="17">
        <f>R55*EXP(-$B$16*(($B$17+$AI$4)*0.7))+S55*$B$16/($B$16-$AI$12)*(EXP(-$AI$12*(($B$17+$AI$4)*0.7))-EXP(-$B$16*(($B$17+$AI$4)*0.7)))+T55*$B$16/($B$16-$AI$13)*(EXP(-$AI$13*(($B$17+$AI$4)*0.7))-EXP(-$B$16*(($B$17+$AI$4)*0.7)))+U55*$B$16/($B$16-$AI$14)*(EXP(-$AI$14*(($B$17+$AI$4)*0.7))-EXP(-$B$16*(($B$17+$AI$4)*0.7)))</f>
        <v/>
      </c>
      <c r="AC55" s="17">
        <f>R55*EXP(-$B$16*(($B$17+$AI$4)*0.8))+S55*$B$16/($B$16-$AI$12)*(EXP(-$AI$12*(($B$17+$AI$4)*0.8))-EXP(-$B$16*(($B$17+$AI$4)*0.8)))+T55*$B$16/($B$16-$AI$13)*(EXP(-$AI$13*(($B$17+$AI$4)*0.8))-EXP(-$B$16*(($B$17+$AI$4)*0.8)))+U55*$B$16/($B$16-$AI$14)*(EXP(-$AI$14*(($B$17+$AI$4)*0.8))-EXP(-$B$16*(($B$17+$AI$4)*0.8)))</f>
        <v/>
      </c>
      <c r="AD55" s="17">
        <f>R55*EXP(-$B$16*(($B$17+$AI$4)*0.9))+S55*$B$16/($B$16-$AI$12)*(EXP(-$AI$12*(($B$17+$AI$4)*0.9))-EXP(-$B$16*(($B$17+$AI$4)*0.9)))+T55*$B$16/($B$16-$AI$13)*(EXP(-$AI$13*(($B$17+$AI$4)*0.9))-EXP(-$B$16*(($B$17+$AI$4)*0.9)))+U55*$B$16/($B$16-$AI$14)*(EXP(-$AI$14*(($B$17+$AI$4)*0.9))-EXP(-$B$16*(($B$17+$AI$4)*0.9)))</f>
        <v/>
      </c>
      <c r="AE55" s="17">
        <f>R55*EXP(-$B$16*(($B$17+$AI$4)*1.0))+S55*$B$16/($B$16-$AI$12)*(EXP(-$AI$12*(($B$17+$AI$4)*1.0))-EXP(-$B$16*(($B$17+$AI$4)*1.0)))+T55*$B$16/($B$16-$AI$13)*(EXP(-$AI$13*(($B$17+$AI$4)*1.0))-EXP(-$B$16*(($B$17+$AI$4)*1.0)))+U55*$B$16/($B$16-$AI$14)*(EXP(-$AI$14*(($B$17+$AI$4)*1.0))-EXP(-$B$16*(($B$17+$AI$4)*1.0)))</f>
        <v/>
      </c>
      <c r="AF55" s="17">
        <f>MIN((G55-V55)/$AI$48,(G55-W55)/$AI$49,(G55-X55)/$AI$50,(G55-Y55)/$AI$51,(G55-Z55)/$AI$52,(G55-AA55)/$AI$53,(G55-AB55)/$AI$54,(G55-AC55)/$AI$55,(G55-AD55)/$AI$56,(G55-AE55)/$AI$57)</f>
        <v/>
      </c>
      <c r="AH55" s="9" t="inlineStr">
        <is>
          <t>Ce per mg over a step, at +8/10 (TTPE+step)</t>
        </is>
      </c>
      <c r="AI55" s="10">
        <f>($AI$33*$B$16/($B$16-$AI$12)*(EXP(-$AI$12*(($B$17+$AI$4)*0.8))*(EXP($AI$12*MIN((($B$17+$AI$4)*0.8),$AI$4))-1)/$AI$12-EXP(-$B$16*(($B$17+$AI$4)*0.8))*(EXP($B$16*MIN((($B$17+$AI$4)*0.8),$AI$4))-1)/$B$16)+$AI$36*$B$16/($B$16-$AI$13)*(EXP(-$AI$13*(($B$17+$AI$4)*0.8))*(EXP($AI$13*MIN((($B$17+$AI$4)*0.8),$AI$4))-1)/$AI$13-EXP(-$B$16*(($B$17+$AI$4)*0.8))*(EXP($B$16*MIN((($B$17+$AI$4)*0.8),$AI$4))-1)/$B$16)+$AI$39*$B$16/($B$16-$AI$14)*(EXP(-$AI$14*(($B$17+$AI$4)*0.8))*(EXP($AI$14*MIN((($B$17+$AI$4)*0.8),$AI$4))-1)/$AI$14-EXP(-$B$16*(($B$17+$AI$4)*0.8))*(EXP($B$16*MIN((($B$17+$AI$4)*0.8),$AI$4))-1)/$B$16))/$AI$4</f>
        <v/>
      </c>
    </row>
    <row r="56">
      <c r="E56" s="12">
        <f>E55+$B$11</f>
        <v/>
      </c>
      <c r="F56" s="13">
        <f>E56/60</f>
        <v/>
      </c>
      <c r="G56" s="13">
        <f>IF(F56&gt;=$AI$66,$B$27,IF(F56&gt;=$AI$65,$B$26,IF(F56&gt;=$AI$64,$B$25,IF(F56&gt;=$AI$63,$B$24,IF(F56&gt;=$AI$62,$B$23,IF(F56&gt;=$AI$61,$B$22,$B$21))))))</f>
        <v/>
      </c>
      <c r="H56" s="14">
        <f>MAX(0,MIN($AI$59,IF($B$9="Plasma",(G56-(S56*$AI$18+T56*$AI$19+U56*$AI$20))/$AI$46,AF56)))</f>
        <v/>
      </c>
      <c r="I56" s="15">
        <f>H56/10*3600/$B$11</f>
        <v/>
      </c>
      <c r="J56" s="15">
        <f>J55+H56</f>
        <v/>
      </c>
      <c r="K56" s="14">
        <f>$AI$21*K55+$AI$22*L55+$AI$23*M55+$AI$30*H55</f>
        <v/>
      </c>
      <c r="L56" s="14">
        <f>$AI$24*K55+$AI$25*L55+$AI$26*M55+$AI$31*H55</f>
        <v/>
      </c>
      <c r="M56" s="14">
        <f>$AI$27*K55+$AI$28*L55+$AI$29*M55+$AI$32*H55</f>
        <v/>
      </c>
      <c r="N56" s="16">
        <f>R56*$B$38</f>
        <v/>
      </c>
      <c r="O56" s="14">
        <f>K56/$B$30</f>
        <v/>
      </c>
      <c r="P56" s="14">
        <f>L56/$B$31</f>
        <v/>
      </c>
      <c r="Q56" s="14">
        <f>M56/$B$32</f>
        <v/>
      </c>
      <c r="R56" s="14">
        <f>R55*$AI$42+S55*$AI$43+T55*$AI$44+U55*$AI$45+$AI$47*H55</f>
        <v/>
      </c>
      <c r="S56" s="17">
        <f>$AI$33*K56+$AI$34*L56+$AI$35*M56</f>
        <v/>
      </c>
      <c r="T56" s="17">
        <f>$AI$36*K56+$AI$37*L56+$AI$38*M56</f>
        <v/>
      </c>
      <c r="U56" s="17">
        <f>$AI$39*K56+$AI$40*L56+$AI$41*M56</f>
        <v/>
      </c>
      <c r="V56" s="17">
        <f>R56*EXP(-$B$16*(($B$17+$AI$4)*0.1))+S56*$B$16/($B$16-$AI$12)*(EXP(-$AI$12*(($B$17+$AI$4)*0.1))-EXP(-$B$16*(($B$17+$AI$4)*0.1)))+T56*$B$16/($B$16-$AI$13)*(EXP(-$AI$13*(($B$17+$AI$4)*0.1))-EXP(-$B$16*(($B$17+$AI$4)*0.1)))+U56*$B$16/($B$16-$AI$14)*(EXP(-$AI$14*(($B$17+$AI$4)*0.1))-EXP(-$B$16*(($B$17+$AI$4)*0.1)))</f>
        <v/>
      </c>
      <c r="W56" s="17">
        <f>R56*EXP(-$B$16*(($B$17+$AI$4)*0.2))+S56*$B$16/($B$16-$AI$12)*(EXP(-$AI$12*(($B$17+$AI$4)*0.2))-EXP(-$B$16*(($B$17+$AI$4)*0.2)))+T56*$B$16/($B$16-$AI$13)*(EXP(-$AI$13*(($B$17+$AI$4)*0.2))-EXP(-$B$16*(($B$17+$AI$4)*0.2)))+U56*$B$16/($B$16-$AI$14)*(EXP(-$AI$14*(($B$17+$AI$4)*0.2))-EXP(-$B$16*(($B$17+$AI$4)*0.2)))</f>
        <v/>
      </c>
      <c r="X56" s="17">
        <f>R56*EXP(-$B$16*(($B$17+$AI$4)*0.3))+S56*$B$16/($B$16-$AI$12)*(EXP(-$AI$12*(($B$17+$AI$4)*0.3))-EXP(-$B$16*(($B$17+$AI$4)*0.3)))+T56*$B$16/($B$16-$AI$13)*(EXP(-$AI$13*(($B$17+$AI$4)*0.3))-EXP(-$B$16*(($B$17+$AI$4)*0.3)))+U56*$B$16/($B$16-$AI$14)*(EXP(-$AI$14*(($B$17+$AI$4)*0.3))-EXP(-$B$16*(($B$17+$AI$4)*0.3)))</f>
        <v/>
      </c>
      <c r="Y56" s="17">
        <f>R56*EXP(-$B$16*(($B$17+$AI$4)*0.4))+S56*$B$16/($B$16-$AI$12)*(EXP(-$AI$12*(($B$17+$AI$4)*0.4))-EXP(-$B$16*(($B$17+$AI$4)*0.4)))+T56*$B$16/($B$16-$AI$13)*(EXP(-$AI$13*(($B$17+$AI$4)*0.4))-EXP(-$B$16*(($B$17+$AI$4)*0.4)))+U56*$B$16/($B$16-$AI$14)*(EXP(-$AI$14*(($B$17+$AI$4)*0.4))-EXP(-$B$16*(($B$17+$AI$4)*0.4)))</f>
        <v/>
      </c>
      <c r="Z56" s="17">
        <f>R56*EXP(-$B$16*(($B$17+$AI$4)*0.5))+S56*$B$16/($B$16-$AI$12)*(EXP(-$AI$12*(($B$17+$AI$4)*0.5))-EXP(-$B$16*(($B$17+$AI$4)*0.5)))+T56*$B$16/($B$16-$AI$13)*(EXP(-$AI$13*(($B$17+$AI$4)*0.5))-EXP(-$B$16*(($B$17+$AI$4)*0.5)))+U56*$B$16/($B$16-$AI$14)*(EXP(-$AI$14*(($B$17+$AI$4)*0.5))-EXP(-$B$16*(($B$17+$AI$4)*0.5)))</f>
        <v/>
      </c>
      <c r="AA56" s="17">
        <f>R56*EXP(-$B$16*(($B$17+$AI$4)*0.6))+S56*$B$16/($B$16-$AI$12)*(EXP(-$AI$12*(($B$17+$AI$4)*0.6))-EXP(-$B$16*(($B$17+$AI$4)*0.6)))+T56*$B$16/($B$16-$AI$13)*(EXP(-$AI$13*(($B$17+$AI$4)*0.6))-EXP(-$B$16*(($B$17+$AI$4)*0.6)))+U56*$B$16/($B$16-$AI$14)*(EXP(-$AI$14*(($B$17+$AI$4)*0.6))-EXP(-$B$16*(($B$17+$AI$4)*0.6)))</f>
        <v/>
      </c>
      <c r="AB56" s="17">
        <f>R56*EXP(-$B$16*(($B$17+$AI$4)*0.7))+S56*$B$16/($B$16-$AI$12)*(EXP(-$AI$12*(($B$17+$AI$4)*0.7))-EXP(-$B$16*(($B$17+$AI$4)*0.7)))+T56*$B$16/($B$16-$AI$13)*(EXP(-$AI$13*(($B$17+$AI$4)*0.7))-EXP(-$B$16*(($B$17+$AI$4)*0.7)))+U56*$B$16/($B$16-$AI$14)*(EXP(-$AI$14*(($B$17+$AI$4)*0.7))-EXP(-$B$16*(($B$17+$AI$4)*0.7)))</f>
        <v/>
      </c>
      <c r="AC56" s="17">
        <f>R56*EXP(-$B$16*(($B$17+$AI$4)*0.8))+S56*$B$16/($B$16-$AI$12)*(EXP(-$AI$12*(($B$17+$AI$4)*0.8))-EXP(-$B$16*(($B$17+$AI$4)*0.8)))+T56*$B$16/($B$16-$AI$13)*(EXP(-$AI$13*(($B$17+$AI$4)*0.8))-EXP(-$B$16*(($B$17+$AI$4)*0.8)))+U56*$B$16/($B$16-$AI$14)*(EXP(-$AI$14*(($B$17+$AI$4)*0.8))-EXP(-$B$16*(($B$17+$AI$4)*0.8)))</f>
        <v/>
      </c>
      <c r="AD56" s="17">
        <f>R56*EXP(-$B$16*(($B$17+$AI$4)*0.9))+S56*$B$16/($B$16-$AI$12)*(EXP(-$AI$12*(($B$17+$AI$4)*0.9))-EXP(-$B$16*(($B$17+$AI$4)*0.9)))+T56*$B$16/($B$16-$AI$13)*(EXP(-$AI$13*(($B$17+$AI$4)*0.9))-EXP(-$B$16*(($B$17+$AI$4)*0.9)))+U56*$B$16/($B$16-$AI$14)*(EXP(-$AI$14*(($B$17+$AI$4)*0.9))-EXP(-$B$16*(($B$17+$AI$4)*0.9)))</f>
        <v/>
      </c>
      <c r="AE56" s="17">
        <f>R56*EXP(-$B$16*(($B$17+$AI$4)*1.0))+S56*$B$16/($B$16-$AI$12)*(EXP(-$AI$12*(($B$17+$AI$4)*1.0))-EXP(-$B$16*(($B$17+$AI$4)*1.0)))+T56*$B$16/($B$16-$AI$13)*(EXP(-$AI$13*(($B$17+$AI$4)*1.0))-EXP(-$B$16*(($B$17+$AI$4)*1.0)))+U56*$B$16/($B$16-$AI$14)*(EXP(-$AI$14*(($B$17+$AI$4)*1.0))-EXP(-$B$16*(($B$17+$AI$4)*1.0)))</f>
        <v/>
      </c>
      <c r="AF56" s="17">
        <f>MIN((G56-V56)/$AI$48,(G56-W56)/$AI$49,(G56-X56)/$AI$50,(G56-Y56)/$AI$51,(G56-Z56)/$AI$52,(G56-AA56)/$AI$53,(G56-AB56)/$AI$54,(G56-AC56)/$AI$55,(G56-AD56)/$AI$56,(G56-AE56)/$AI$57)</f>
        <v/>
      </c>
      <c r="AH56" s="9" t="inlineStr">
        <is>
          <t>Ce per mg over a step, at +9/10 (TTPE+step)</t>
        </is>
      </c>
      <c r="AI56" s="10">
        <f>($AI$33*$B$16/($B$16-$AI$12)*(EXP(-$AI$12*(($B$17+$AI$4)*0.9))*(EXP($AI$12*MIN((($B$17+$AI$4)*0.9),$AI$4))-1)/$AI$12-EXP(-$B$16*(($B$17+$AI$4)*0.9))*(EXP($B$16*MIN((($B$17+$AI$4)*0.9),$AI$4))-1)/$B$16)+$AI$36*$B$16/($B$16-$AI$13)*(EXP(-$AI$13*(($B$17+$AI$4)*0.9))*(EXP($AI$13*MIN((($B$17+$AI$4)*0.9),$AI$4))-1)/$AI$13-EXP(-$B$16*(($B$17+$AI$4)*0.9))*(EXP($B$16*MIN((($B$17+$AI$4)*0.9),$AI$4))-1)/$B$16)+$AI$39*$B$16/($B$16-$AI$14)*(EXP(-$AI$14*(($B$17+$AI$4)*0.9))*(EXP($AI$14*MIN((($B$17+$AI$4)*0.9),$AI$4))-1)/$AI$14-EXP(-$B$16*(($B$17+$AI$4)*0.9))*(EXP($B$16*MIN((($B$17+$AI$4)*0.9),$AI$4))-1)/$B$16))/$AI$4</f>
        <v/>
      </c>
    </row>
    <row r="57">
      <c r="E57" s="12">
        <f>E56+$B$11</f>
        <v/>
      </c>
      <c r="F57" s="13">
        <f>E57/60</f>
        <v/>
      </c>
      <c r="G57" s="13">
        <f>IF(F57&gt;=$AI$66,$B$27,IF(F57&gt;=$AI$65,$B$26,IF(F57&gt;=$AI$64,$B$25,IF(F57&gt;=$AI$63,$B$24,IF(F57&gt;=$AI$62,$B$23,IF(F57&gt;=$AI$61,$B$22,$B$21))))))</f>
        <v/>
      </c>
      <c r="H57" s="14">
        <f>MAX(0,MIN($AI$59,IF($B$9="Plasma",(G57-(S57*$AI$18+T57*$AI$19+U57*$AI$20))/$AI$46,AF57)))</f>
        <v/>
      </c>
      <c r="I57" s="15">
        <f>H57/10*3600/$B$11</f>
        <v/>
      </c>
      <c r="J57" s="15">
        <f>J56+H57</f>
        <v/>
      </c>
      <c r="K57" s="14">
        <f>$AI$21*K56+$AI$22*L56+$AI$23*M56+$AI$30*H56</f>
        <v/>
      </c>
      <c r="L57" s="14">
        <f>$AI$24*K56+$AI$25*L56+$AI$26*M56+$AI$31*H56</f>
        <v/>
      </c>
      <c r="M57" s="14">
        <f>$AI$27*K56+$AI$28*L56+$AI$29*M56+$AI$32*H56</f>
        <v/>
      </c>
      <c r="N57" s="16">
        <f>R57*$B$38</f>
        <v/>
      </c>
      <c r="O57" s="14">
        <f>K57/$B$30</f>
        <v/>
      </c>
      <c r="P57" s="14">
        <f>L57/$B$31</f>
        <v/>
      </c>
      <c r="Q57" s="14">
        <f>M57/$B$32</f>
        <v/>
      </c>
      <c r="R57" s="14">
        <f>R56*$AI$42+S56*$AI$43+T56*$AI$44+U56*$AI$45+$AI$47*H56</f>
        <v/>
      </c>
      <c r="S57" s="17">
        <f>$AI$33*K57+$AI$34*L57+$AI$35*M57</f>
        <v/>
      </c>
      <c r="T57" s="17">
        <f>$AI$36*K57+$AI$37*L57+$AI$38*M57</f>
        <v/>
      </c>
      <c r="U57" s="17">
        <f>$AI$39*K57+$AI$40*L57+$AI$41*M57</f>
        <v/>
      </c>
      <c r="V57" s="17">
        <f>R57*EXP(-$B$16*(($B$17+$AI$4)*0.1))+S57*$B$16/($B$16-$AI$12)*(EXP(-$AI$12*(($B$17+$AI$4)*0.1))-EXP(-$B$16*(($B$17+$AI$4)*0.1)))+T57*$B$16/($B$16-$AI$13)*(EXP(-$AI$13*(($B$17+$AI$4)*0.1))-EXP(-$B$16*(($B$17+$AI$4)*0.1)))+U57*$B$16/($B$16-$AI$14)*(EXP(-$AI$14*(($B$17+$AI$4)*0.1))-EXP(-$B$16*(($B$17+$AI$4)*0.1)))</f>
        <v/>
      </c>
      <c r="W57" s="17">
        <f>R57*EXP(-$B$16*(($B$17+$AI$4)*0.2))+S57*$B$16/($B$16-$AI$12)*(EXP(-$AI$12*(($B$17+$AI$4)*0.2))-EXP(-$B$16*(($B$17+$AI$4)*0.2)))+T57*$B$16/($B$16-$AI$13)*(EXP(-$AI$13*(($B$17+$AI$4)*0.2))-EXP(-$B$16*(($B$17+$AI$4)*0.2)))+U57*$B$16/($B$16-$AI$14)*(EXP(-$AI$14*(($B$17+$AI$4)*0.2))-EXP(-$B$16*(($B$17+$AI$4)*0.2)))</f>
        <v/>
      </c>
      <c r="X57" s="17">
        <f>R57*EXP(-$B$16*(($B$17+$AI$4)*0.3))+S57*$B$16/($B$16-$AI$12)*(EXP(-$AI$12*(($B$17+$AI$4)*0.3))-EXP(-$B$16*(($B$17+$AI$4)*0.3)))+T57*$B$16/($B$16-$AI$13)*(EXP(-$AI$13*(($B$17+$AI$4)*0.3))-EXP(-$B$16*(($B$17+$AI$4)*0.3)))+U57*$B$16/($B$16-$AI$14)*(EXP(-$AI$14*(($B$17+$AI$4)*0.3))-EXP(-$B$16*(($B$17+$AI$4)*0.3)))</f>
        <v/>
      </c>
      <c r="Y57" s="17">
        <f>R57*EXP(-$B$16*(($B$17+$AI$4)*0.4))+S57*$B$16/($B$16-$AI$12)*(EXP(-$AI$12*(($B$17+$AI$4)*0.4))-EXP(-$B$16*(($B$17+$AI$4)*0.4)))+T57*$B$16/($B$16-$AI$13)*(EXP(-$AI$13*(($B$17+$AI$4)*0.4))-EXP(-$B$16*(($B$17+$AI$4)*0.4)))+U57*$B$16/($B$16-$AI$14)*(EXP(-$AI$14*(($B$17+$AI$4)*0.4))-EXP(-$B$16*(($B$17+$AI$4)*0.4)))</f>
        <v/>
      </c>
      <c r="Z57" s="17">
        <f>R57*EXP(-$B$16*(($B$17+$AI$4)*0.5))+S57*$B$16/($B$16-$AI$12)*(EXP(-$AI$12*(($B$17+$AI$4)*0.5))-EXP(-$B$16*(($B$17+$AI$4)*0.5)))+T57*$B$16/($B$16-$AI$13)*(EXP(-$AI$13*(($B$17+$AI$4)*0.5))-EXP(-$B$16*(($B$17+$AI$4)*0.5)))+U57*$B$16/($B$16-$AI$14)*(EXP(-$AI$14*(($B$17+$AI$4)*0.5))-EXP(-$B$16*(($B$17+$AI$4)*0.5)))</f>
        <v/>
      </c>
      <c r="AA57" s="17">
        <f>R57*EXP(-$B$16*(($B$17+$AI$4)*0.6))+S57*$B$16/($B$16-$AI$12)*(EXP(-$AI$12*(($B$17+$AI$4)*0.6))-EXP(-$B$16*(($B$17+$AI$4)*0.6)))+T57*$B$16/($B$16-$AI$13)*(EXP(-$AI$13*(($B$17+$AI$4)*0.6))-EXP(-$B$16*(($B$17+$AI$4)*0.6)))+U57*$B$16/($B$16-$AI$14)*(EXP(-$AI$14*(($B$17+$AI$4)*0.6))-EXP(-$B$16*(($B$17+$AI$4)*0.6)))</f>
        <v/>
      </c>
      <c r="AB57" s="17">
        <f>R57*EXP(-$B$16*(($B$17+$AI$4)*0.7))+S57*$B$16/($B$16-$AI$12)*(EXP(-$AI$12*(($B$17+$AI$4)*0.7))-EXP(-$B$16*(($B$17+$AI$4)*0.7)))+T57*$B$16/($B$16-$AI$13)*(EXP(-$AI$13*(($B$17+$AI$4)*0.7))-EXP(-$B$16*(($B$17+$AI$4)*0.7)))+U57*$B$16/($B$16-$AI$14)*(EXP(-$AI$14*(($B$17+$AI$4)*0.7))-EXP(-$B$16*(($B$17+$AI$4)*0.7)))</f>
        <v/>
      </c>
      <c r="AC57" s="17">
        <f>R57*EXP(-$B$16*(($B$17+$AI$4)*0.8))+S57*$B$16/($B$16-$AI$12)*(EXP(-$AI$12*(($B$17+$AI$4)*0.8))-EXP(-$B$16*(($B$17+$AI$4)*0.8)))+T57*$B$16/($B$16-$AI$13)*(EXP(-$AI$13*(($B$17+$AI$4)*0.8))-EXP(-$B$16*(($B$17+$AI$4)*0.8)))+U57*$B$16/($B$16-$AI$14)*(EXP(-$AI$14*(($B$17+$AI$4)*0.8))-EXP(-$B$16*(($B$17+$AI$4)*0.8)))</f>
        <v/>
      </c>
      <c r="AD57" s="17">
        <f>R57*EXP(-$B$16*(($B$17+$AI$4)*0.9))+S57*$B$16/($B$16-$AI$12)*(EXP(-$AI$12*(($B$17+$AI$4)*0.9))-EXP(-$B$16*(($B$17+$AI$4)*0.9)))+T57*$B$16/($B$16-$AI$13)*(EXP(-$AI$13*(($B$17+$AI$4)*0.9))-EXP(-$B$16*(($B$17+$AI$4)*0.9)))+U57*$B$16/($B$16-$AI$14)*(EXP(-$AI$14*(($B$17+$AI$4)*0.9))-EXP(-$B$16*(($B$17+$AI$4)*0.9)))</f>
        <v/>
      </c>
      <c r="AE57" s="17">
        <f>R57*EXP(-$B$16*(($B$17+$AI$4)*1.0))+S57*$B$16/($B$16-$AI$12)*(EXP(-$AI$12*(($B$17+$AI$4)*1.0))-EXP(-$B$16*(($B$17+$AI$4)*1.0)))+T57*$B$16/($B$16-$AI$13)*(EXP(-$AI$13*(($B$17+$AI$4)*1.0))-EXP(-$B$16*(($B$17+$AI$4)*1.0)))+U57*$B$16/($B$16-$AI$14)*(EXP(-$AI$14*(($B$17+$AI$4)*1.0))-EXP(-$B$16*(($B$17+$AI$4)*1.0)))</f>
        <v/>
      </c>
      <c r="AF57" s="17">
        <f>MIN((G57-V57)/$AI$48,(G57-W57)/$AI$49,(G57-X57)/$AI$50,(G57-Y57)/$AI$51,(G57-Z57)/$AI$52,(G57-AA57)/$AI$53,(G57-AB57)/$AI$54,(G57-AC57)/$AI$55,(G57-AD57)/$AI$56,(G57-AE57)/$AI$57)</f>
        <v/>
      </c>
      <c r="AH57" s="9" t="inlineStr">
        <is>
          <t>Ce per mg over a step, at +10/10 (TTPE+step)</t>
        </is>
      </c>
      <c r="AI57" s="10">
        <f>($AI$33*$B$16/($B$16-$AI$12)*(EXP(-$AI$12*(($B$17+$AI$4)*1.0))*(EXP($AI$12*MIN((($B$17+$AI$4)*1.0),$AI$4))-1)/$AI$12-EXP(-$B$16*(($B$17+$AI$4)*1.0))*(EXP($B$16*MIN((($B$17+$AI$4)*1.0),$AI$4))-1)/$B$16)+$AI$36*$B$16/($B$16-$AI$13)*(EXP(-$AI$13*(($B$17+$AI$4)*1.0))*(EXP($AI$13*MIN((($B$17+$AI$4)*1.0),$AI$4))-1)/$AI$13-EXP(-$B$16*(($B$17+$AI$4)*1.0))*(EXP($B$16*MIN((($B$17+$AI$4)*1.0),$AI$4))-1)/$B$16)+$AI$39*$B$16/($B$16-$AI$14)*(EXP(-$AI$14*(($B$17+$AI$4)*1.0))*(EXP($AI$14*MIN((($B$17+$AI$4)*1.0),$AI$4))-1)/$AI$14-EXP(-$B$16*(($B$17+$AI$4)*1.0))*(EXP($B$16*MIN((($B$17+$AI$4)*1.0),$AI$4))-1)/$B$16))/$AI$4</f>
        <v/>
      </c>
    </row>
    <row r="58">
      <c r="E58" s="12">
        <f>E57+$B$11</f>
        <v/>
      </c>
      <c r="F58" s="13">
        <f>E58/60</f>
        <v/>
      </c>
      <c r="G58" s="13">
        <f>IF(F58&gt;=$AI$66,$B$27,IF(F58&gt;=$AI$65,$B$26,IF(F58&gt;=$AI$64,$B$25,IF(F58&gt;=$AI$63,$B$24,IF(F58&gt;=$AI$62,$B$23,IF(F58&gt;=$AI$61,$B$22,$B$21))))))</f>
        <v/>
      </c>
      <c r="H58" s="14">
        <f>MAX(0,MIN($AI$59,IF($B$9="Plasma",(G58-(S58*$AI$18+T58*$AI$19+U58*$AI$20))/$AI$46,AF58)))</f>
        <v/>
      </c>
      <c r="I58" s="15">
        <f>H58/10*3600/$B$11</f>
        <v/>
      </c>
      <c r="J58" s="15">
        <f>J57+H58</f>
        <v/>
      </c>
      <c r="K58" s="14">
        <f>$AI$21*K57+$AI$22*L57+$AI$23*M57+$AI$30*H57</f>
        <v/>
      </c>
      <c r="L58" s="14">
        <f>$AI$24*K57+$AI$25*L57+$AI$26*M57+$AI$31*H57</f>
        <v/>
      </c>
      <c r="M58" s="14">
        <f>$AI$27*K57+$AI$28*L57+$AI$29*M57+$AI$32*H57</f>
        <v/>
      </c>
      <c r="N58" s="16">
        <f>R58*$B$38</f>
        <v/>
      </c>
      <c r="O58" s="14">
        <f>K58/$B$30</f>
        <v/>
      </c>
      <c r="P58" s="14">
        <f>L58/$B$31</f>
        <v/>
      </c>
      <c r="Q58" s="14">
        <f>M58/$B$32</f>
        <v/>
      </c>
      <c r="R58" s="14">
        <f>R57*$AI$42+S57*$AI$43+T57*$AI$44+U57*$AI$45+$AI$47*H57</f>
        <v/>
      </c>
      <c r="S58" s="17">
        <f>$AI$33*K58+$AI$34*L58+$AI$35*M58</f>
        <v/>
      </c>
      <c r="T58" s="17">
        <f>$AI$36*K58+$AI$37*L58+$AI$38*M58</f>
        <v/>
      </c>
      <c r="U58" s="17">
        <f>$AI$39*K58+$AI$40*L58+$AI$41*M58</f>
        <v/>
      </c>
      <c r="V58" s="17">
        <f>R58*EXP(-$B$16*(($B$17+$AI$4)*0.1))+S58*$B$16/($B$16-$AI$12)*(EXP(-$AI$12*(($B$17+$AI$4)*0.1))-EXP(-$B$16*(($B$17+$AI$4)*0.1)))+T58*$B$16/($B$16-$AI$13)*(EXP(-$AI$13*(($B$17+$AI$4)*0.1))-EXP(-$B$16*(($B$17+$AI$4)*0.1)))+U58*$B$16/($B$16-$AI$14)*(EXP(-$AI$14*(($B$17+$AI$4)*0.1))-EXP(-$B$16*(($B$17+$AI$4)*0.1)))</f>
        <v/>
      </c>
      <c r="W58" s="17">
        <f>R58*EXP(-$B$16*(($B$17+$AI$4)*0.2))+S58*$B$16/($B$16-$AI$12)*(EXP(-$AI$12*(($B$17+$AI$4)*0.2))-EXP(-$B$16*(($B$17+$AI$4)*0.2)))+T58*$B$16/($B$16-$AI$13)*(EXP(-$AI$13*(($B$17+$AI$4)*0.2))-EXP(-$B$16*(($B$17+$AI$4)*0.2)))+U58*$B$16/($B$16-$AI$14)*(EXP(-$AI$14*(($B$17+$AI$4)*0.2))-EXP(-$B$16*(($B$17+$AI$4)*0.2)))</f>
        <v/>
      </c>
      <c r="X58" s="17">
        <f>R58*EXP(-$B$16*(($B$17+$AI$4)*0.3))+S58*$B$16/($B$16-$AI$12)*(EXP(-$AI$12*(($B$17+$AI$4)*0.3))-EXP(-$B$16*(($B$17+$AI$4)*0.3)))+T58*$B$16/($B$16-$AI$13)*(EXP(-$AI$13*(($B$17+$AI$4)*0.3))-EXP(-$B$16*(($B$17+$AI$4)*0.3)))+U58*$B$16/($B$16-$AI$14)*(EXP(-$AI$14*(($B$17+$AI$4)*0.3))-EXP(-$B$16*(($B$17+$AI$4)*0.3)))</f>
        <v/>
      </c>
      <c r="Y58" s="17">
        <f>R58*EXP(-$B$16*(($B$17+$AI$4)*0.4))+S58*$B$16/($B$16-$AI$12)*(EXP(-$AI$12*(($B$17+$AI$4)*0.4))-EXP(-$B$16*(($B$17+$AI$4)*0.4)))+T58*$B$16/($B$16-$AI$13)*(EXP(-$AI$13*(($B$17+$AI$4)*0.4))-EXP(-$B$16*(($B$17+$AI$4)*0.4)))+U58*$B$16/($B$16-$AI$14)*(EXP(-$AI$14*(($B$17+$AI$4)*0.4))-EXP(-$B$16*(($B$17+$AI$4)*0.4)))</f>
        <v/>
      </c>
      <c r="Z58" s="17">
        <f>R58*EXP(-$B$16*(($B$17+$AI$4)*0.5))+S58*$B$16/($B$16-$AI$12)*(EXP(-$AI$12*(($B$17+$AI$4)*0.5))-EXP(-$B$16*(($B$17+$AI$4)*0.5)))+T58*$B$16/($B$16-$AI$13)*(EXP(-$AI$13*(($B$17+$AI$4)*0.5))-EXP(-$B$16*(($B$17+$AI$4)*0.5)))+U58*$B$16/($B$16-$AI$14)*(EXP(-$AI$14*(($B$17+$AI$4)*0.5))-EXP(-$B$16*(($B$17+$AI$4)*0.5)))</f>
        <v/>
      </c>
      <c r="AA58" s="17">
        <f>R58*EXP(-$B$16*(($B$17+$AI$4)*0.6))+S58*$B$16/($B$16-$AI$12)*(EXP(-$AI$12*(($B$17+$AI$4)*0.6))-EXP(-$B$16*(($B$17+$AI$4)*0.6)))+T58*$B$16/($B$16-$AI$13)*(EXP(-$AI$13*(($B$17+$AI$4)*0.6))-EXP(-$B$16*(($B$17+$AI$4)*0.6)))+U58*$B$16/($B$16-$AI$14)*(EXP(-$AI$14*(($B$17+$AI$4)*0.6))-EXP(-$B$16*(($B$17+$AI$4)*0.6)))</f>
        <v/>
      </c>
      <c r="AB58" s="17">
        <f>R58*EXP(-$B$16*(($B$17+$AI$4)*0.7))+S58*$B$16/($B$16-$AI$12)*(EXP(-$AI$12*(($B$17+$AI$4)*0.7))-EXP(-$B$16*(($B$17+$AI$4)*0.7)))+T58*$B$16/($B$16-$AI$13)*(EXP(-$AI$13*(($B$17+$AI$4)*0.7))-EXP(-$B$16*(($B$17+$AI$4)*0.7)))+U58*$B$16/($B$16-$AI$14)*(EXP(-$AI$14*(($B$17+$AI$4)*0.7))-EXP(-$B$16*(($B$17+$AI$4)*0.7)))</f>
        <v/>
      </c>
      <c r="AC58" s="17">
        <f>R58*EXP(-$B$16*(($B$17+$AI$4)*0.8))+S58*$B$16/($B$16-$AI$12)*(EXP(-$AI$12*(($B$17+$AI$4)*0.8))-EXP(-$B$16*(($B$17+$AI$4)*0.8)))+T58*$B$16/($B$16-$AI$13)*(EXP(-$AI$13*(($B$17+$AI$4)*0.8))-EXP(-$B$16*(($B$17+$AI$4)*0.8)))+U58*$B$16/($B$16-$AI$14)*(EXP(-$AI$14*(($B$17+$AI$4)*0.8))-EXP(-$B$16*(($B$17+$AI$4)*0.8)))</f>
        <v/>
      </c>
      <c r="AD58" s="17">
        <f>R58*EXP(-$B$16*(($B$17+$AI$4)*0.9))+S58*$B$16/($B$16-$AI$12)*(EXP(-$AI$12*(($B$17+$AI$4)*0.9))-EXP(-$B$16*(($B$17+$AI$4)*0.9)))+T58*$B$16/($B$16-$AI$13)*(EXP(-$AI$13*(($B$17+$AI$4)*0.9))-EXP(-$B$16*(($B$17+$AI$4)*0.9)))+U58*$B$16/($B$16-$AI$14)*(EXP(-$AI$14*(($B$17+$AI$4)*0.9))-EXP(-$B$16*(($B$17+$AI$4)*0.9)))</f>
        <v/>
      </c>
      <c r="AE58" s="17">
        <f>R58*EXP(-$B$16*(($B$17+$AI$4)*1.0))+S58*$B$16/($B$16-$AI$12)*(EXP(-$AI$12*(($B$17+$AI$4)*1.0))-EXP(-$B$16*(($B$17+$AI$4)*1.0)))+T58*$B$16/($B$16-$AI$13)*(EXP(-$AI$13*(($B$17+$AI$4)*1.0))-EXP(-$B$16*(($B$17+$AI$4)*1.0)))+U58*$B$16/($B$16-$AI$14)*(EXP(-$AI$14*(($B$17+$AI$4)*1.0))-EXP(-$B$16*(($B$17+$AI$4)*1.0)))</f>
        <v/>
      </c>
      <c r="AF58" s="17">
        <f>MIN((G58-V58)/$AI$48,(G58-W58)/$AI$49,(G58-X58)/$AI$50,(G58-Y58)/$AI$51,(G58-Z58)/$AI$52,(G58-AA58)/$AI$53,(G58-AB58)/$AI$54,(G58-AC58)/$AI$55,(G58-AD58)/$AI$56,(G58-AE58)/$AI$57)</f>
        <v/>
      </c>
      <c r="AH58" s="9" t="inlineStr">
        <is>
          <t>Peak Ce per mg infused over one step</t>
        </is>
      </c>
      <c r="AI58" s="10">
        <f>MAX($AI$48,$AI$49,$AI$50,$AI$51,$AI$52,$AI$53,$AI$54,$AI$55,$AI$56,$AI$57)</f>
        <v/>
      </c>
    </row>
    <row r="59">
      <c r="E59" s="12">
        <f>E58+$B$11</f>
        <v/>
      </c>
      <c r="F59" s="13">
        <f>E59/60</f>
        <v/>
      </c>
      <c r="G59" s="13">
        <f>IF(F59&gt;=$AI$66,$B$27,IF(F59&gt;=$AI$65,$B$26,IF(F59&gt;=$AI$64,$B$25,IF(F59&gt;=$AI$63,$B$24,IF(F59&gt;=$AI$62,$B$23,IF(F59&gt;=$AI$61,$B$22,$B$21))))))</f>
        <v/>
      </c>
      <c r="H59" s="14">
        <f>MAX(0,MIN($AI$59,IF($B$9="Plasma",(G59-(S59*$AI$18+T59*$AI$19+U59*$AI$20))/$AI$46,AF59)))</f>
        <v/>
      </c>
      <c r="I59" s="15">
        <f>H59/10*3600/$B$11</f>
        <v/>
      </c>
      <c r="J59" s="15">
        <f>J58+H59</f>
        <v/>
      </c>
      <c r="K59" s="14">
        <f>$AI$21*K58+$AI$22*L58+$AI$23*M58+$AI$30*H58</f>
        <v/>
      </c>
      <c r="L59" s="14">
        <f>$AI$24*K58+$AI$25*L58+$AI$26*M58+$AI$31*H58</f>
        <v/>
      </c>
      <c r="M59" s="14">
        <f>$AI$27*K58+$AI$28*L58+$AI$29*M58+$AI$32*H58</f>
        <v/>
      </c>
      <c r="N59" s="16">
        <f>R59*$B$38</f>
        <v/>
      </c>
      <c r="O59" s="14">
        <f>K59/$B$30</f>
        <v/>
      </c>
      <c r="P59" s="14">
        <f>L59/$B$31</f>
        <v/>
      </c>
      <c r="Q59" s="14">
        <f>M59/$B$32</f>
        <v/>
      </c>
      <c r="R59" s="14">
        <f>R58*$AI$42+S58*$AI$43+T58*$AI$44+U58*$AI$45+$AI$47*H58</f>
        <v/>
      </c>
      <c r="S59" s="17">
        <f>$AI$33*K59+$AI$34*L59+$AI$35*M59</f>
        <v/>
      </c>
      <c r="T59" s="17">
        <f>$AI$36*K59+$AI$37*L59+$AI$38*M59</f>
        <v/>
      </c>
      <c r="U59" s="17">
        <f>$AI$39*K59+$AI$40*L59+$AI$41*M59</f>
        <v/>
      </c>
      <c r="V59" s="17">
        <f>R59*EXP(-$B$16*(($B$17+$AI$4)*0.1))+S59*$B$16/($B$16-$AI$12)*(EXP(-$AI$12*(($B$17+$AI$4)*0.1))-EXP(-$B$16*(($B$17+$AI$4)*0.1)))+T59*$B$16/($B$16-$AI$13)*(EXP(-$AI$13*(($B$17+$AI$4)*0.1))-EXP(-$B$16*(($B$17+$AI$4)*0.1)))+U59*$B$16/($B$16-$AI$14)*(EXP(-$AI$14*(($B$17+$AI$4)*0.1))-EXP(-$B$16*(($B$17+$AI$4)*0.1)))</f>
        <v/>
      </c>
      <c r="W59" s="17">
        <f>R59*EXP(-$B$16*(($B$17+$AI$4)*0.2))+S59*$B$16/($B$16-$AI$12)*(EXP(-$AI$12*(($B$17+$AI$4)*0.2))-EXP(-$B$16*(($B$17+$AI$4)*0.2)))+T59*$B$16/($B$16-$AI$13)*(EXP(-$AI$13*(($B$17+$AI$4)*0.2))-EXP(-$B$16*(($B$17+$AI$4)*0.2)))+U59*$B$16/($B$16-$AI$14)*(EXP(-$AI$14*(($B$17+$AI$4)*0.2))-EXP(-$B$16*(($B$17+$AI$4)*0.2)))</f>
        <v/>
      </c>
      <c r="X59" s="17">
        <f>R59*EXP(-$B$16*(($B$17+$AI$4)*0.3))+S59*$B$16/($B$16-$AI$12)*(EXP(-$AI$12*(($B$17+$AI$4)*0.3))-EXP(-$B$16*(($B$17+$AI$4)*0.3)))+T59*$B$16/($B$16-$AI$13)*(EXP(-$AI$13*(($B$17+$AI$4)*0.3))-EXP(-$B$16*(($B$17+$AI$4)*0.3)))+U59*$B$16/($B$16-$AI$14)*(EXP(-$AI$14*(($B$17+$AI$4)*0.3))-EXP(-$B$16*(($B$17+$AI$4)*0.3)))</f>
        <v/>
      </c>
      <c r="Y59" s="17">
        <f>R59*EXP(-$B$16*(($B$17+$AI$4)*0.4))+S59*$B$16/($B$16-$AI$12)*(EXP(-$AI$12*(($B$17+$AI$4)*0.4))-EXP(-$B$16*(($B$17+$AI$4)*0.4)))+T59*$B$16/($B$16-$AI$13)*(EXP(-$AI$13*(($B$17+$AI$4)*0.4))-EXP(-$B$16*(($B$17+$AI$4)*0.4)))+U59*$B$16/($B$16-$AI$14)*(EXP(-$AI$14*(($B$17+$AI$4)*0.4))-EXP(-$B$16*(($B$17+$AI$4)*0.4)))</f>
        <v/>
      </c>
      <c r="Z59" s="17">
        <f>R59*EXP(-$B$16*(($B$17+$AI$4)*0.5))+S59*$B$16/($B$16-$AI$12)*(EXP(-$AI$12*(($B$17+$AI$4)*0.5))-EXP(-$B$16*(($B$17+$AI$4)*0.5)))+T59*$B$16/($B$16-$AI$13)*(EXP(-$AI$13*(($B$17+$AI$4)*0.5))-EXP(-$B$16*(($B$17+$AI$4)*0.5)))+U59*$B$16/($B$16-$AI$14)*(EXP(-$AI$14*(($B$17+$AI$4)*0.5))-EXP(-$B$16*(($B$17+$AI$4)*0.5)))</f>
        <v/>
      </c>
      <c r="AA59" s="17">
        <f>R59*EXP(-$B$16*(($B$17+$AI$4)*0.6))+S59*$B$16/($B$16-$AI$12)*(EXP(-$AI$12*(($B$17+$AI$4)*0.6))-EXP(-$B$16*(($B$17+$AI$4)*0.6)))+T59*$B$16/($B$16-$AI$13)*(EXP(-$AI$13*(($B$17+$AI$4)*0.6))-EXP(-$B$16*(($B$17+$AI$4)*0.6)))+U59*$B$16/($B$16-$AI$14)*(EXP(-$AI$14*(($B$17+$AI$4)*0.6))-EXP(-$B$16*(($B$17+$AI$4)*0.6)))</f>
        <v/>
      </c>
      <c r="AB59" s="17">
        <f>R59*EXP(-$B$16*(($B$17+$AI$4)*0.7))+S59*$B$16/($B$16-$AI$12)*(EXP(-$AI$12*(($B$17+$AI$4)*0.7))-EXP(-$B$16*(($B$17+$AI$4)*0.7)))+T59*$B$16/($B$16-$AI$13)*(EXP(-$AI$13*(($B$17+$AI$4)*0.7))-EXP(-$B$16*(($B$17+$AI$4)*0.7)))+U59*$B$16/($B$16-$AI$14)*(EXP(-$AI$14*(($B$17+$AI$4)*0.7))-EXP(-$B$16*(($B$17+$AI$4)*0.7)))</f>
        <v/>
      </c>
      <c r="AC59" s="17">
        <f>R59*EXP(-$B$16*(($B$17+$AI$4)*0.8))+S59*$B$16/($B$16-$AI$12)*(EXP(-$AI$12*(($B$17+$AI$4)*0.8))-EXP(-$B$16*(($B$17+$AI$4)*0.8)))+T59*$B$16/($B$16-$AI$13)*(EXP(-$AI$13*(($B$17+$AI$4)*0.8))-EXP(-$B$16*(($B$17+$AI$4)*0.8)))+U59*$B$16/($B$16-$AI$14)*(EXP(-$AI$14*(($B$17+$AI$4)*0.8))-EXP(-$B$16*(($B$17+$AI$4)*0.8)))</f>
        <v/>
      </c>
      <c r="AD59" s="17">
        <f>R59*EXP(-$B$16*(($B$17+$AI$4)*0.9))+S59*$B$16/($B$16-$AI$12)*(EXP(-$AI$12*(($B$17+$AI$4)*0.9))-EXP(-$B$16*(($B$17+$AI$4)*0.9)))+T59*$B$16/($B$16-$AI$13)*(EXP(-$AI$13*(($B$17+$AI$4)*0.9))-EXP(-$B$16*(($B$17+$AI$4)*0.9)))+U59*$B$16/($B$16-$AI$14)*(EXP(-$AI$14*(($B$17+$AI$4)*0.9))-EXP(-$B$16*(($B$17+$AI$4)*0.9)))</f>
        <v/>
      </c>
      <c r="AE59" s="17">
        <f>R59*EXP(-$B$16*(($B$17+$AI$4)*1.0))+S59*$B$16/($B$16-$AI$12)*(EXP(-$AI$12*(($B$17+$AI$4)*1.0))-EXP(-$B$16*(($B$17+$AI$4)*1.0)))+T59*$B$16/($B$16-$AI$13)*(EXP(-$AI$13*(($B$17+$AI$4)*1.0))-EXP(-$B$16*(($B$17+$AI$4)*1.0)))+U59*$B$16/($B$16-$AI$14)*(EXP(-$AI$14*(($B$17+$AI$4)*1.0))-EXP(-$B$16*(($B$17+$AI$4)*1.0)))</f>
        <v/>
      </c>
      <c r="AF59" s="17">
        <f>MIN((G59-V59)/$AI$48,(G59-W59)/$AI$49,(G59-X59)/$AI$50,(G59-Y59)/$AI$51,(G59-Z59)/$AI$52,(G59-AA59)/$AI$53,(G59-AB59)/$AI$54,(G59-AC59)/$AI$55,(G59-AD59)/$AI$56,(G59-AE59)/$AI$57)</f>
        <v/>
      </c>
      <c r="AH59" s="9" t="inlineStr">
        <is>
          <t>Max dose per step (mg)</t>
        </is>
      </c>
      <c r="AI59" s="10">
        <f>$B$10*10*$B$11/3600</f>
        <v/>
      </c>
    </row>
    <row r="60">
      <c r="E60" s="12">
        <f>E59+$B$11</f>
        <v/>
      </c>
      <c r="F60" s="13">
        <f>E60/60</f>
        <v/>
      </c>
      <c r="G60" s="13">
        <f>IF(F60&gt;=$AI$66,$B$27,IF(F60&gt;=$AI$65,$B$26,IF(F60&gt;=$AI$64,$B$25,IF(F60&gt;=$AI$63,$B$24,IF(F60&gt;=$AI$62,$B$23,IF(F60&gt;=$AI$61,$B$22,$B$21))))))</f>
        <v/>
      </c>
      <c r="H60" s="14">
        <f>MAX(0,MIN($AI$59,IF($B$9="Plasma",(G60-(S60*$AI$18+T60*$AI$19+U60*$AI$20))/$AI$46,AF60)))</f>
        <v/>
      </c>
      <c r="I60" s="15">
        <f>H60/10*3600/$B$11</f>
        <v/>
      </c>
      <c r="J60" s="15">
        <f>J59+H60</f>
        <v/>
      </c>
      <c r="K60" s="14">
        <f>$AI$21*K59+$AI$22*L59+$AI$23*M59+$AI$30*H59</f>
        <v/>
      </c>
      <c r="L60" s="14">
        <f>$AI$24*K59+$AI$25*L59+$AI$26*M59+$AI$31*H59</f>
        <v/>
      </c>
      <c r="M60" s="14">
        <f>$AI$27*K59+$AI$28*L59+$AI$29*M59+$AI$32*H59</f>
        <v/>
      </c>
      <c r="N60" s="16">
        <f>R60*$B$38</f>
        <v/>
      </c>
      <c r="O60" s="14">
        <f>K60/$B$30</f>
        <v/>
      </c>
      <c r="P60" s="14">
        <f>L60/$B$31</f>
        <v/>
      </c>
      <c r="Q60" s="14">
        <f>M60/$B$32</f>
        <v/>
      </c>
      <c r="R60" s="14">
        <f>R59*$AI$42+S59*$AI$43+T59*$AI$44+U59*$AI$45+$AI$47*H59</f>
        <v/>
      </c>
      <c r="S60" s="17">
        <f>$AI$33*K60+$AI$34*L60+$AI$35*M60</f>
        <v/>
      </c>
      <c r="T60" s="17">
        <f>$AI$36*K60+$AI$37*L60+$AI$38*M60</f>
        <v/>
      </c>
      <c r="U60" s="17">
        <f>$AI$39*K60+$AI$40*L60+$AI$41*M60</f>
        <v/>
      </c>
      <c r="V60" s="17">
        <f>R60*EXP(-$B$16*(($B$17+$AI$4)*0.1))+S60*$B$16/($B$16-$AI$12)*(EXP(-$AI$12*(($B$17+$AI$4)*0.1))-EXP(-$B$16*(($B$17+$AI$4)*0.1)))+T60*$B$16/($B$16-$AI$13)*(EXP(-$AI$13*(($B$17+$AI$4)*0.1))-EXP(-$B$16*(($B$17+$AI$4)*0.1)))+U60*$B$16/($B$16-$AI$14)*(EXP(-$AI$14*(($B$17+$AI$4)*0.1))-EXP(-$B$16*(($B$17+$AI$4)*0.1)))</f>
        <v/>
      </c>
      <c r="W60" s="17">
        <f>R60*EXP(-$B$16*(($B$17+$AI$4)*0.2))+S60*$B$16/($B$16-$AI$12)*(EXP(-$AI$12*(($B$17+$AI$4)*0.2))-EXP(-$B$16*(($B$17+$AI$4)*0.2)))+T60*$B$16/($B$16-$AI$13)*(EXP(-$AI$13*(($B$17+$AI$4)*0.2))-EXP(-$B$16*(($B$17+$AI$4)*0.2)))+U60*$B$16/($B$16-$AI$14)*(EXP(-$AI$14*(($B$17+$AI$4)*0.2))-EXP(-$B$16*(($B$17+$AI$4)*0.2)))</f>
        <v/>
      </c>
      <c r="X60" s="17">
        <f>R60*EXP(-$B$16*(($B$17+$AI$4)*0.3))+S60*$B$16/($B$16-$AI$12)*(EXP(-$AI$12*(($B$17+$AI$4)*0.3))-EXP(-$B$16*(($B$17+$AI$4)*0.3)))+T60*$B$16/($B$16-$AI$13)*(EXP(-$AI$13*(($B$17+$AI$4)*0.3))-EXP(-$B$16*(($B$17+$AI$4)*0.3)))+U60*$B$16/($B$16-$AI$14)*(EXP(-$AI$14*(($B$17+$AI$4)*0.3))-EXP(-$B$16*(($B$17+$AI$4)*0.3)))</f>
        <v/>
      </c>
      <c r="Y60" s="17">
        <f>R60*EXP(-$B$16*(($B$17+$AI$4)*0.4))+S60*$B$16/($B$16-$AI$12)*(EXP(-$AI$12*(($B$17+$AI$4)*0.4))-EXP(-$B$16*(($B$17+$AI$4)*0.4)))+T60*$B$16/($B$16-$AI$13)*(EXP(-$AI$13*(($B$17+$AI$4)*0.4))-EXP(-$B$16*(($B$17+$AI$4)*0.4)))+U60*$B$16/($B$16-$AI$14)*(EXP(-$AI$14*(($B$17+$AI$4)*0.4))-EXP(-$B$16*(($B$17+$AI$4)*0.4)))</f>
        <v/>
      </c>
      <c r="Z60" s="17">
        <f>R60*EXP(-$B$16*(($B$17+$AI$4)*0.5))+S60*$B$16/($B$16-$AI$12)*(EXP(-$AI$12*(($B$17+$AI$4)*0.5))-EXP(-$B$16*(($B$17+$AI$4)*0.5)))+T60*$B$16/($B$16-$AI$13)*(EXP(-$AI$13*(($B$17+$AI$4)*0.5))-EXP(-$B$16*(($B$17+$AI$4)*0.5)))+U60*$B$16/($B$16-$AI$14)*(EXP(-$AI$14*(($B$17+$AI$4)*0.5))-EXP(-$B$16*(($B$17+$AI$4)*0.5)))</f>
        <v/>
      </c>
      <c r="AA60" s="17">
        <f>R60*EXP(-$B$16*(($B$17+$AI$4)*0.6))+S60*$B$16/($B$16-$AI$12)*(EXP(-$AI$12*(($B$17+$AI$4)*0.6))-EXP(-$B$16*(($B$17+$AI$4)*0.6)))+T60*$B$16/($B$16-$AI$13)*(EXP(-$AI$13*(($B$17+$AI$4)*0.6))-EXP(-$B$16*(($B$17+$AI$4)*0.6)))+U60*$B$16/($B$16-$AI$14)*(EXP(-$AI$14*(($B$17+$AI$4)*0.6))-EXP(-$B$16*(($B$17+$AI$4)*0.6)))</f>
        <v/>
      </c>
      <c r="AB60" s="17">
        <f>R60*EXP(-$B$16*(($B$17+$AI$4)*0.7))+S60*$B$16/($B$16-$AI$12)*(EXP(-$AI$12*(($B$17+$AI$4)*0.7))-EXP(-$B$16*(($B$17+$AI$4)*0.7)))+T60*$B$16/($B$16-$AI$13)*(EXP(-$AI$13*(($B$17+$AI$4)*0.7))-EXP(-$B$16*(($B$17+$AI$4)*0.7)))+U60*$B$16/($B$16-$AI$14)*(EXP(-$AI$14*(($B$17+$AI$4)*0.7))-EXP(-$B$16*(($B$17+$AI$4)*0.7)))</f>
        <v/>
      </c>
      <c r="AC60" s="17">
        <f>R60*EXP(-$B$16*(($B$17+$AI$4)*0.8))+S60*$B$16/($B$16-$AI$12)*(EXP(-$AI$12*(($B$17+$AI$4)*0.8))-EXP(-$B$16*(($B$17+$AI$4)*0.8)))+T60*$B$16/($B$16-$AI$13)*(EXP(-$AI$13*(($B$17+$AI$4)*0.8))-EXP(-$B$16*(($B$17+$AI$4)*0.8)))+U60*$B$16/($B$16-$AI$14)*(EXP(-$AI$14*(($B$17+$AI$4)*0.8))-EXP(-$B$16*(($B$17+$AI$4)*0.8)))</f>
        <v/>
      </c>
      <c r="AD60" s="17">
        <f>R60*EXP(-$B$16*(($B$17+$AI$4)*0.9))+S60*$B$16/($B$16-$AI$12)*(EXP(-$AI$12*(($B$17+$AI$4)*0.9))-EXP(-$B$16*(($B$17+$AI$4)*0.9)))+T60*$B$16/($B$16-$AI$13)*(EXP(-$AI$13*(($B$17+$AI$4)*0.9))-EXP(-$B$16*(($B$17+$AI$4)*0.9)))+U60*$B$16/($B$16-$AI$14)*(EXP(-$AI$14*(($B$17+$AI$4)*0.9))-EXP(-$B$16*(($B$17+$AI$4)*0.9)))</f>
        <v/>
      </c>
      <c r="AE60" s="17">
        <f>R60*EXP(-$B$16*(($B$17+$AI$4)*1.0))+S60*$B$16/($B$16-$AI$12)*(EXP(-$AI$12*(($B$17+$AI$4)*1.0))-EXP(-$B$16*(($B$17+$AI$4)*1.0)))+T60*$B$16/($B$16-$AI$13)*(EXP(-$AI$13*(($B$17+$AI$4)*1.0))-EXP(-$B$16*(($B$17+$AI$4)*1.0)))+U60*$B$16/($B$16-$AI$14)*(EXP(-$AI$14*(($B$17+$AI$4)*1.0))-EXP(-$B$16*(($B$17+$AI$4)*1.0)))</f>
        <v/>
      </c>
      <c r="AF60" s="17">
        <f>MIN((G60-V60)/$AI$48,(G60-W60)/$AI$49,(G60-X60)/$AI$50,(G60-Y60)/$AI$51,(G60-Z60)/$AI$52,(G60-AA60)/$AI$53,(G60-AB60)/$AI$54,(G60-AC60)/$AI$55,(G60-AD60)/$AI$56,(G60-AE60)/$AI$57)</f>
        <v/>
      </c>
      <c r="AH60" s="9" t="inlineStr">
        <is>
          <t>Change 0 time</t>
        </is>
      </c>
      <c r="AI60" s="10">
        <f>$A$21</f>
        <v/>
      </c>
    </row>
    <row r="61">
      <c r="E61" s="12">
        <f>E60+$B$11</f>
        <v/>
      </c>
      <c r="F61" s="13">
        <f>E61/60</f>
        <v/>
      </c>
      <c r="G61" s="13">
        <f>IF(F61&gt;=$AI$66,$B$27,IF(F61&gt;=$AI$65,$B$26,IF(F61&gt;=$AI$64,$B$25,IF(F61&gt;=$AI$63,$B$24,IF(F61&gt;=$AI$62,$B$23,IF(F61&gt;=$AI$61,$B$22,$B$21))))))</f>
        <v/>
      </c>
      <c r="H61" s="14">
        <f>MAX(0,MIN($AI$59,IF($B$9="Plasma",(G61-(S61*$AI$18+T61*$AI$19+U61*$AI$20))/$AI$46,AF61)))</f>
        <v/>
      </c>
      <c r="I61" s="15">
        <f>H61/10*3600/$B$11</f>
        <v/>
      </c>
      <c r="J61" s="15">
        <f>J60+H61</f>
        <v/>
      </c>
      <c r="K61" s="14">
        <f>$AI$21*K60+$AI$22*L60+$AI$23*M60+$AI$30*H60</f>
        <v/>
      </c>
      <c r="L61" s="14">
        <f>$AI$24*K60+$AI$25*L60+$AI$26*M60+$AI$31*H60</f>
        <v/>
      </c>
      <c r="M61" s="14">
        <f>$AI$27*K60+$AI$28*L60+$AI$29*M60+$AI$32*H60</f>
        <v/>
      </c>
      <c r="N61" s="16">
        <f>R61*$B$38</f>
        <v/>
      </c>
      <c r="O61" s="14">
        <f>K61/$B$30</f>
        <v/>
      </c>
      <c r="P61" s="14">
        <f>L61/$B$31</f>
        <v/>
      </c>
      <c r="Q61" s="14">
        <f>M61/$B$32</f>
        <v/>
      </c>
      <c r="R61" s="14">
        <f>R60*$AI$42+S60*$AI$43+T60*$AI$44+U60*$AI$45+$AI$47*H60</f>
        <v/>
      </c>
      <c r="S61" s="17">
        <f>$AI$33*K61+$AI$34*L61+$AI$35*M61</f>
        <v/>
      </c>
      <c r="T61" s="17">
        <f>$AI$36*K61+$AI$37*L61+$AI$38*M61</f>
        <v/>
      </c>
      <c r="U61" s="17">
        <f>$AI$39*K61+$AI$40*L61+$AI$41*M61</f>
        <v/>
      </c>
      <c r="V61" s="17">
        <f>R61*EXP(-$B$16*(($B$17+$AI$4)*0.1))+S61*$B$16/($B$16-$AI$12)*(EXP(-$AI$12*(($B$17+$AI$4)*0.1))-EXP(-$B$16*(($B$17+$AI$4)*0.1)))+T61*$B$16/($B$16-$AI$13)*(EXP(-$AI$13*(($B$17+$AI$4)*0.1))-EXP(-$B$16*(($B$17+$AI$4)*0.1)))+U61*$B$16/($B$16-$AI$14)*(EXP(-$AI$14*(($B$17+$AI$4)*0.1))-EXP(-$B$16*(($B$17+$AI$4)*0.1)))</f>
        <v/>
      </c>
      <c r="W61" s="17">
        <f>R61*EXP(-$B$16*(($B$17+$AI$4)*0.2))+S61*$B$16/($B$16-$AI$12)*(EXP(-$AI$12*(($B$17+$AI$4)*0.2))-EXP(-$B$16*(($B$17+$AI$4)*0.2)))+T61*$B$16/($B$16-$AI$13)*(EXP(-$AI$13*(($B$17+$AI$4)*0.2))-EXP(-$B$16*(($B$17+$AI$4)*0.2)))+U61*$B$16/($B$16-$AI$14)*(EXP(-$AI$14*(($B$17+$AI$4)*0.2))-EXP(-$B$16*(($B$17+$AI$4)*0.2)))</f>
        <v/>
      </c>
      <c r="X61" s="17">
        <f>R61*EXP(-$B$16*(($B$17+$AI$4)*0.3))+S61*$B$16/($B$16-$AI$12)*(EXP(-$AI$12*(($B$17+$AI$4)*0.3))-EXP(-$B$16*(($B$17+$AI$4)*0.3)))+T61*$B$16/($B$16-$AI$13)*(EXP(-$AI$13*(($B$17+$AI$4)*0.3))-EXP(-$B$16*(($B$17+$AI$4)*0.3)))+U61*$B$16/($B$16-$AI$14)*(EXP(-$AI$14*(($B$17+$AI$4)*0.3))-EXP(-$B$16*(($B$17+$AI$4)*0.3)))</f>
        <v/>
      </c>
      <c r="Y61" s="17">
        <f>R61*EXP(-$B$16*(($B$17+$AI$4)*0.4))+S61*$B$16/($B$16-$AI$12)*(EXP(-$AI$12*(($B$17+$AI$4)*0.4))-EXP(-$B$16*(($B$17+$AI$4)*0.4)))+T61*$B$16/($B$16-$AI$13)*(EXP(-$AI$13*(($B$17+$AI$4)*0.4))-EXP(-$B$16*(($B$17+$AI$4)*0.4)))+U61*$B$16/($B$16-$AI$14)*(EXP(-$AI$14*(($B$17+$AI$4)*0.4))-EXP(-$B$16*(($B$17+$AI$4)*0.4)))</f>
        <v/>
      </c>
      <c r="Z61" s="17">
        <f>R61*EXP(-$B$16*(($B$17+$AI$4)*0.5))+S61*$B$16/($B$16-$AI$12)*(EXP(-$AI$12*(($B$17+$AI$4)*0.5))-EXP(-$B$16*(($B$17+$AI$4)*0.5)))+T61*$B$16/($B$16-$AI$13)*(EXP(-$AI$13*(($B$17+$AI$4)*0.5))-EXP(-$B$16*(($B$17+$AI$4)*0.5)))+U61*$B$16/($B$16-$AI$14)*(EXP(-$AI$14*(($B$17+$AI$4)*0.5))-EXP(-$B$16*(($B$17+$AI$4)*0.5)))</f>
        <v/>
      </c>
      <c r="AA61" s="17">
        <f>R61*EXP(-$B$16*(($B$17+$AI$4)*0.6))+S61*$B$16/($B$16-$AI$12)*(EXP(-$AI$12*(($B$17+$AI$4)*0.6))-EXP(-$B$16*(($B$17+$AI$4)*0.6)))+T61*$B$16/($B$16-$AI$13)*(EXP(-$AI$13*(($B$17+$AI$4)*0.6))-EXP(-$B$16*(($B$17+$AI$4)*0.6)))+U61*$B$16/($B$16-$AI$14)*(EXP(-$AI$14*(($B$17+$AI$4)*0.6))-EXP(-$B$16*(($B$17+$AI$4)*0.6)))</f>
        <v/>
      </c>
      <c r="AB61" s="17">
        <f>R61*EXP(-$B$16*(($B$17+$AI$4)*0.7))+S61*$B$16/($B$16-$AI$12)*(EXP(-$AI$12*(($B$17+$AI$4)*0.7))-EXP(-$B$16*(($B$17+$AI$4)*0.7)))+T61*$B$16/($B$16-$AI$13)*(EXP(-$AI$13*(($B$17+$AI$4)*0.7))-EXP(-$B$16*(($B$17+$AI$4)*0.7)))+U61*$B$16/($B$16-$AI$14)*(EXP(-$AI$14*(($B$17+$AI$4)*0.7))-EXP(-$B$16*(($B$17+$AI$4)*0.7)))</f>
        <v/>
      </c>
      <c r="AC61" s="17">
        <f>R61*EXP(-$B$16*(($B$17+$AI$4)*0.8))+S61*$B$16/($B$16-$AI$12)*(EXP(-$AI$12*(($B$17+$AI$4)*0.8))-EXP(-$B$16*(($B$17+$AI$4)*0.8)))+T61*$B$16/($B$16-$AI$13)*(EXP(-$AI$13*(($B$17+$AI$4)*0.8))-EXP(-$B$16*(($B$17+$AI$4)*0.8)))+U61*$B$16/($B$16-$AI$14)*(EXP(-$AI$14*(($B$17+$AI$4)*0.8))-EXP(-$B$16*(($B$17+$AI$4)*0.8)))</f>
        <v/>
      </c>
      <c r="AD61" s="17">
        <f>R61*EXP(-$B$16*(($B$17+$AI$4)*0.9))+S61*$B$16/($B$16-$AI$12)*(EXP(-$AI$12*(($B$17+$AI$4)*0.9))-EXP(-$B$16*(($B$17+$AI$4)*0.9)))+T61*$B$16/($B$16-$AI$13)*(EXP(-$AI$13*(($B$17+$AI$4)*0.9))-EXP(-$B$16*(($B$17+$AI$4)*0.9)))+U61*$B$16/($B$16-$AI$14)*(EXP(-$AI$14*(($B$17+$AI$4)*0.9))-EXP(-$B$16*(($B$17+$AI$4)*0.9)))</f>
        <v/>
      </c>
      <c r="AE61" s="17">
        <f>R61*EXP(-$B$16*(($B$17+$AI$4)*1.0))+S61*$B$16/($B$16-$AI$12)*(EXP(-$AI$12*(($B$17+$AI$4)*1.0))-EXP(-$B$16*(($B$17+$AI$4)*1.0)))+T61*$B$16/($B$16-$AI$13)*(EXP(-$AI$13*(($B$17+$AI$4)*1.0))-EXP(-$B$16*(($B$17+$AI$4)*1.0)))+U61*$B$16/($B$16-$AI$14)*(EXP(-$AI$14*(($B$17+$AI$4)*1.0))-EXP(-$B$16*(($B$17+$AI$4)*1.0)))</f>
        <v/>
      </c>
      <c r="AF61" s="17">
        <f>MIN((G61-V61)/$AI$48,(G61-W61)/$AI$49,(G61-X61)/$AI$50,(G61-Y61)/$AI$51,(G61-Z61)/$AI$52,(G61-AA61)/$AI$53,(G61-AB61)/$AI$54,(G61-AC61)/$AI$55,(G61-AD61)/$AI$56,(G61-AE61)/$AI$57)</f>
        <v/>
      </c>
      <c r="AH61" s="9" t="inlineStr">
        <is>
          <t>Change 1 time</t>
        </is>
      </c>
      <c r="AI61" s="10">
        <f>IF(AND(ISNUMBER($A$22),ISNUMBER($B$22)),IF($A$22&gt;=$B$17,$A$22,1E9),1E9)</f>
        <v/>
      </c>
    </row>
    <row r="62">
      <c r="E62" s="12">
        <f>E61+$B$11</f>
        <v/>
      </c>
      <c r="F62" s="13">
        <f>E62/60</f>
        <v/>
      </c>
      <c r="G62" s="13">
        <f>IF(F62&gt;=$AI$66,$B$27,IF(F62&gt;=$AI$65,$B$26,IF(F62&gt;=$AI$64,$B$25,IF(F62&gt;=$AI$63,$B$24,IF(F62&gt;=$AI$62,$B$23,IF(F62&gt;=$AI$61,$B$22,$B$21))))))</f>
        <v/>
      </c>
      <c r="H62" s="14">
        <f>MAX(0,MIN($AI$59,IF($B$9="Plasma",(G62-(S62*$AI$18+T62*$AI$19+U62*$AI$20))/$AI$46,AF62)))</f>
        <v/>
      </c>
      <c r="I62" s="15">
        <f>H62/10*3600/$B$11</f>
        <v/>
      </c>
      <c r="J62" s="15">
        <f>J61+H62</f>
        <v/>
      </c>
      <c r="K62" s="14">
        <f>$AI$21*K61+$AI$22*L61+$AI$23*M61+$AI$30*H61</f>
        <v/>
      </c>
      <c r="L62" s="14">
        <f>$AI$24*K61+$AI$25*L61+$AI$26*M61+$AI$31*H61</f>
        <v/>
      </c>
      <c r="M62" s="14">
        <f>$AI$27*K61+$AI$28*L61+$AI$29*M61+$AI$32*H61</f>
        <v/>
      </c>
      <c r="N62" s="16">
        <f>R62*$B$38</f>
        <v/>
      </c>
      <c r="O62" s="14">
        <f>K62/$B$30</f>
        <v/>
      </c>
      <c r="P62" s="14">
        <f>L62/$B$31</f>
        <v/>
      </c>
      <c r="Q62" s="14">
        <f>M62/$B$32</f>
        <v/>
      </c>
      <c r="R62" s="14">
        <f>R61*$AI$42+S61*$AI$43+T61*$AI$44+U61*$AI$45+$AI$47*H61</f>
        <v/>
      </c>
      <c r="S62" s="17">
        <f>$AI$33*K62+$AI$34*L62+$AI$35*M62</f>
        <v/>
      </c>
      <c r="T62" s="17">
        <f>$AI$36*K62+$AI$37*L62+$AI$38*M62</f>
        <v/>
      </c>
      <c r="U62" s="17">
        <f>$AI$39*K62+$AI$40*L62+$AI$41*M62</f>
        <v/>
      </c>
      <c r="V62" s="17">
        <f>R62*EXP(-$B$16*(($B$17+$AI$4)*0.1))+S62*$B$16/($B$16-$AI$12)*(EXP(-$AI$12*(($B$17+$AI$4)*0.1))-EXP(-$B$16*(($B$17+$AI$4)*0.1)))+T62*$B$16/($B$16-$AI$13)*(EXP(-$AI$13*(($B$17+$AI$4)*0.1))-EXP(-$B$16*(($B$17+$AI$4)*0.1)))+U62*$B$16/($B$16-$AI$14)*(EXP(-$AI$14*(($B$17+$AI$4)*0.1))-EXP(-$B$16*(($B$17+$AI$4)*0.1)))</f>
        <v/>
      </c>
      <c r="W62" s="17">
        <f>R62*EXP(-$B$16*(($B$17+$AI$4)*0.2))+S62*$B$16/($B$16-$AI$12)*(EXP(-$AI$12*(($B$17+$AI$4)*0.2))-EXP(-$B$16*(($B$17+$AI$4)*0.2)))+T62*$B$16/($B$16-$AI$13)*(EXP(-$AI$13*(($B$17+$AI$4)*0.2))-EXP(-$B$16*(($B$17+$AI$4)*0.2)))+U62*$B$16/($B$16-$AI$14)*(EXP(-$AI$14*(($B$17+$AI$4)*0.2))-EXP(-$B$16*(($B$17+$AI$4)*0.2)))</f>
        <v/>
      </c>
      <c r="X62" s="17">
        <f>R62*EXP(-$B$16*(($B$17+$AI$4)*0.3))+S62*$B$16/($B$16-$AI$12)*(EXP(-$AI$12*(($B$17+$AI$4)*0.3))-EXP(-$B$16*(($B$17+$AI$4)*0.3)))+T62*$B$16/($B$16-$AI$13)*(EXP(-$AI$13*(($B$17+$AI$4)*0.3))-EXP(-$B$16*(($B$17+$AI$4)*0.3)))+U62*$B$16/($B$16-$AI$14)*(EXP(-$AI$14*(($B$17+$AI$4)*0.3))-EXP(-$B$16*(($B$17+$AI$4)*0.3)))</f>
        <v/>
      </c>
      <c r="Y62" s="17">
        <f>R62*EXP(-$B$16*(($B$17+$AI$4)*0.4))+S62*$B$16/($B$16-$AI$12)*(EXP(-$AI$12*(($B$17+$AI$4)*0.4))-EXP(-$B$16*(($B$17+$AI$4)*0.4)))+T62*$B$16/($B$16-$AI$13)*(EXP(-$AI$13*(($B$17+$AI$4)*0.4))-EXP(-$B$16*(($B$17+$AI$4)*0.4)))+U62*$B$16/($B$16-$AI$14)*(EXP(-$AI$14*(($B$17+$AI$4)*0.4))-EXP(-$B$16*(($B$17+$AI$4)*0.4)))</f>
        <v/>
      </c>
      <c r="Z62" s="17">
        <f>R62*EXP(-$B$16*(($B$17+$AI$4)*0.5))+S62*$B$16/($B$16-$AI$12)*(EXP(-$AI$12*(($B$17+$AI$4)*0.5))-EXP(-$B$16*(($B$17+$AI$4)*0.5)))+T62*$B$16/($B$16-$AI$13)*(EXP(-$AI$13*(($B$17+$AI$4)*0.5))-EXP(-$B$16*(($B$17+$AI$4)*0.5)))+U62*$B$16/($B$16-$AI$14)*(EXP(-$AI$14*(($B$17+$AI$4)*0.5))-EXP(-$B$16*(($B$17+$AI$4)*0.5)))</f>
        <v/>
      </c>
      <c r="AA62" s="17">
        <f>R62*EXP(-$B$16*(($B$17+$AI$4)*0.6))+S62*$B$16/($B$16-$AI$12)*(EXP(-$AI$12*(($B$17+$AI$4)*0.6))-EXP(-$B$16*(($B$17+$AI$4)*0.6)))+T62*$B$16/($B$16-$AI$13)*(EXP(-$AI$13*(($B$17+$AI$4)*0.6))-EXP(-$B$16*(($B$17+$AI$4)*0.6)))+U62*$B$16/($B$16-$AI$14)*(EXP(-$AI$14*(($B$17+$AI$4)*0.6))-EXP(-$B$16*(($B$17+$AI$4)*0.6)))</f>
        <v/>
      </c>
      <c r="AB62" s="17">
        <f>R62*EXP(-$B$16*(($B$17+$AI$4)*0.7))+S62*$B$16/($B$16-$AI$12)*(EXP(-$AI$12*(($B$17+$AI$4)*0.7))-EXP(-$B$16*(($B$17+$AI$4)*0.7)))+T62*$B$16/($B$16-$AI$13)*(EXP(-$AI$13*(($B$17+$AI$4)*0.7))-EXP(-$B$16*(($B$17+$AI$4)*0.7)))+U62*$B$16/($B$16-$AI$14)*(EXP(-$AI$14*(($B$17+$AI$4)*0.7))-EXP(-$B$16*(($B$17+$AI$4)*0.7)))</f>
        <v/>
      </c>
      <c r="AC62" s="17">
        <f>R62*EXP(-$B$16*(($B$17+$AI$4)*0.8))+S62*$B$16/($B$16-$AI$12)*(EXP(-$AI$12*(($B$17+$AI$4)*0.8))-EXP(-$B$16*(($B$17+$AI$4)*0.8)))+T62*$B$16/($B$16-$AI$13)*(EXP(-$AI$13*(($B$17+$AI$4)*0.8))-EXP(-$B$16*(($B$17+$AI$4)*0.8)))+U62*$B$16/($B$16-$AI$14)*(EXP(-$AI$14*(($B$17+$AI$4)*0.8))-EXP(-$B$16*(($B$17+$AI$4)*0.8)))</f>
        <v/>
      </c>
      <c r="AD62" s="17">
        <f>R62*EXP(-$B$16*(($B$17+$AI$4)*0.9))+S62*$B$16/($B$16-$AI$12)*(EXP(-$AI$12*(($B$17+$AI$4)*0.9))-EXP(-$B$16*(($B$17+$AI$4)*0.9)))+T62*$B$16/($B$16-$AI$13)*(EXP(-$AI$13*(($B$17+$AI$4)*0.9))-EXP(-$B$16*(($B$17+$AI$4)*0.9)))+U62*$B$16/($B$16-$AI$14)*(EXP(-$AI$14*(($B$17+$AI$4)*0.9))-EXP(-$B$16*(($B$17+$AI$4)*0.9)))</f>
        <v/>
      </c>
      <c r="AE62" s="17">
        <f>R62*EXP(-$B$16*(($B$17+$AI$4)*1.0))+S62*$B$16/($B$16-$AI$12)*(EXP(-$AI$12*(($B$17+$AI$4)*1.0))-EXP(-$B$16*(($B$17+$AI$4)*1.0)))+T62*$B$16/($B$16-$AI$13)*(EXP(-$AI$13*(($B$17+$AI$4)*1.0))-EXP(-$B$16*(($B$17+$AI$4)*1.0)))+U62*$B$16/($B$16-$AI$14)*(EXP(-$AI$14*(($B$17+$AI$4)*1.0))-EXP(-$B$16*(($B$17+$AI$4)*1.0)))</f>
        <v/>
      </c>
      <c r="AF62" s="17">
        <f>MIN((G62-V62)/$AI$48,(G62-W62)/$AI$49,(G62-X62)/$AI$50,(G62-Y62)/$AI$51,(G62-Z62)/$AI$52,(G62-AA62)/$AI$53,(G62-AB62)/$AI$54,(G62-AC62)/$AI$55,(G62-AD62)/$AI$56,(G62-AE62)/$AI$57)</f>
        <v/>
      </c>
      <c r="AH62" s="9" t="inlineStr">
        <is>
          <t>Change 2 time</t>
        </is>
      </c>
      <c r="AI62" s="10">
        <f>IF(AND(ISNUMBER($A$23),ISNUMBER($B$23)),IF($A$23&gt;=$B$17,$A$23,1E9),1E9)</f>
        <v/>
      </c>
    </row>
    <row r="63">
      <c r="E63" s="12">
        <f>E62+$B$11</f>
        <v/>
      </c>
      <c r="F63" s="13">
        <f>E63/60</f>
        <v/>
      </c>
      <c r="G63" s="13">
        <f>IF(F63&gt;=$AI$66,$B$27,IF(F63&gt;=$AI$65,$B$26,IF(F63&gt;=$AI$64,$B$25,IF(F63&gt;=$AI$63,$B$24,IF(F63&gt;=$AI$62,$B$23,IF(F63&gt;=$AI$61,$B$22,$B$21))))))</f>
        <v/>
      </c>
      <c r="H63" s="14">
        <f>MAX(0,MIN($AI$59,IF($B$9="Plasma",(G63-(S63*$AI$18+T63*$AI$19+U63*$AI$20))/$AI$46,AF63)))</f>
        <v/>
      </c>
      <c r="I63" s="15">
        <f>H63/10*3600/$B$11</f>
        <v/>
      </c>
      <c r="J63" s="15">
        <f>J62+H63</f>
        <v/>
      </c>
      <c r="K63" s="14">
        <f>$AI$21*K62+$AI$22*L62+$AI$23*M62+$AI$30*H62</f>
        <v/>
      </c>
      <c r="L63" s="14">
        <f>$AI$24*K62+$AI$25*L62+$AI$26*M62+$AI$31*H62</f>
        <v/>
      </c>
      <c r="M63" s="14">
        <f>$AI$27*K62+$AI$28*L62+$AI$29*M62+$AI$32*H62</f>
        <v/>
      </c>
      <c r="N63" s="16">
        <f>R63*$B$38</f>
        <v/>
      </c>
      <c r="O63" s="14">
        <f>K63/$B$30</f>
        <v/>
      </c>
      <c r="P63" s="14">
        <f>L63/$B$31</f>
        <v/>
      </c>
      <c r="Q63" s="14">
        <f>M63/$B$32</f>
        <v/>
      </c>
      <c r="R63" s="14">
        <f>R62*$AI$42+S62*$AI$43+T62*$AI$44+U62*$AI$45+$AI$47*H62</f>
        <v/>
      </c>
      <c r="S63" s="17">
        <f>$AI$33*K63+$AI$34*L63+$AI$35*M63</f>
        <v/>
      </c>
      <c r="T63" s="17">
        <f>$AI$36*K63+$AI$37*L63+$AI$38*M63</f>
        <v/>
      </c>
      <c r="U63" s="17">
        <f>$AI$39*K63+$AI$40*L63+$AI$41*M63</f>
        <v/>
      </c>
      <c r="V63" s="17">
        <f>R63*EXP(-$B$16*(($B$17+$AI$4)*0.1))+S63*$B$16/($B$16-$AI$12)*(EXP(-$AI$12*(($B$17+$AI$4)*0.1))-EXP(-$B$16*(($B$17+$AI$4)*0.1)))+T63*$B$16/($B$16-$AI$13)*(EXP(-$AI$13*(($B$17+$AI$4)*0.1))-EXP(-$B$16*(($B$17+$AI$4)*0.1)))+U63*$B$16/($B$16-$AI$14)*(EXP(-$AI$14*(($B$17+$AI$4)*0.1))-EXP(-$B$16*(($B$17+$AI$4)*0.1)))</f>
        <v/>
      </c>
      <c r="W63" s="17">
        <f>R63*EXP(-$B$16*(($B$17+$AI$4)*0.2))+S63*$B$16/($B$16-$AI$12)*(EXP(-$AI$12*(($B$17+$AI$4)*0.2))-EXP(-$B$16*(($B$17+$AI$4)*0.2)))+T63*$B$16/($B$16-$AI$13)*(EXP(-$AI$13*(($B$17+$AI$4)*0.2))-EXP(-$B$16*(($B$17+$AI$4)*0.2)))+U63*$B$16/($B$16-$AI$14)*(EXP(-$AI$14*(($B$17+$AI$4)*0.2))-EXP(-$B$16*(($B$17+$AI$4)*0.2)))</f>
        <v/>
      </c>
      <c r="X63" s="17">
        <f>R63*EXP(-$B$16*(($B$17+$AI$4)*0.3))+S63*$B$16/($B$16-$AI$12)*(EXP(-$AI$12*(($B$17+$AI$4)*0.3))-EXP(-$B$16*(($B$17+$AI$4)*0.3)))+T63*$B$16/($B$16-$AI$13)*(EXP(-$AI$13*(($B$17+$AI$4)*0.3))-EXP(-$B$16*(($B$17+$AI$4)*0.3)))+U63*$B$16/($B$16-$AI$14)*(EXP(-$AI$14*(($B$17+$AI$4)*0.3))-EXP(-$B$16*(($B$17+$AI$4)*0.3)))</f>
        <v/>
      </c>
      <c r="Y63" s="17">
        <f>R63*EXP(-$B$16*(($B$17+$AI$4)*0.4))+S63*$B$16/($B$16-$AI$12)*(EXP(-$AI$12*(($B$17+$AI$4)*0.4))-EXP(-$B$16*(($B$17+$AI$4)*0.4)))+T63*$B$16/($B$16-$AI$13)*(EXP(-$AI$13*(($B$17+$AI$4)*0.4))-EXP(-$B$16*(($B$17+$AI$4)*0.4)))+U63*$B$16/($B$16-$AI$14)*(EXP(-$AI$14*(($B$17+$AI$4)*0.4))-EXP(-$B$16*(($B$17+$AI$4)*0.4)))</f>
        <v/>
      </c>
      <c r="Z63" s="17">
        <f>R63*EXP(-$B$16*(($B$17+$AI$4)*0.5))+S63*$B$16/($B$16-$AI$12)*(EXP(-$AI$12*(($B$17+$AI$4)*0.5))-EXP(-$B$16*(($B$17+$AI$4)*0.5)))+T63*$B$16/($B$16-$AI$13)*(EXP(-$AI$13*(($B$17+$AI$4)*0.5))-EXP(-$B$16*(($B$17+$AI$4)*0.5)))+U63*$B$16/($B$16-$AI$14)*(EXP(-$AI$14*(($B$17+$AI$4)*0.5))-EXP(-$B$16*(($B$17+$AI$4)*0.5)))</f>
        <v/>
      </c>
      <c r="AA63" s="17">
        <f>R63*EXP(-$B$16*(($B$17+$AI$4)*0.6))+S63*$B$16/($B$16-$AI$12)*(EXP(-$AI$12*(($B$17+$AI$4)*0.6))-EXP(-$B$16*(($B$17+$AI$4)*0.6)))+T63*$B$16/($B$16-$AI$13)*(EXP(-$AI$13*(($B$17+$AI$4)*0.6))-EXP(-$B$16*(($B$17+$AI$4)*0.6)))+U63*$B$16/($B$16-$AI$14)*(EXP(-$AI$14*(($B$17+$AI$4)*0.6))-EXP(-$B$16*(($B$17+$AI$4)*0.6)))</f>
        <v/>
      </c>
      <c r="AB63" s="17">
        <f>R63*EXP(-$B$16*(($B$17+$AI$4)*0.7))+S63*$B$16/($B$16-$AI$12)*(EXP(-$AI$12*(($B$17+$AI$4)*0.7))-EXP(-$B$16*(($B$17+$AI$4)*0.7)))+T63*$B$16/($B$16-$AI$13)*(EXP(-$AI$13*(($B$17+$AI$4)*0.7))-EXP(-$B$16*(($B$17+$AI$4)*0.7)))+U63*$B$16/($B$16-$AI$14)*(EXP(-$AI$14*(($B$17+$AI$4)*0.7))-EXP(-$B$16*(($B$17+$AI$4)*0.7)))</f>
        <v/>
      </c>
      <c r="AC63" s="17">
        <f>R63*EXP(-$B$16*(($B$17+$AI$4)*0.8))+S63*$B$16/($B$16-$AI$12)*(EXP(-$AI$12*(($B$17+$AI$4)*0.8))-EXP(-$B$16*(($B$17+$AI$4)*0.8)))+T63*$B$16/($B$16-$AI$13)*(EXP(-$AI$13*(($B$17+$AI$4)*0.8))-EXP(-$B$16*(($B$17+$AI$4)*0.8)))+U63*$B$16/($B$16-$AI$14)*(EXP(-$AI$14*(($B$17+$AI$4)*0.8))-EXP(-$B$16*(($B$17+$AI$4)*0.8)))</f>
        <v/>
      </c>
      <c r="AD63" s="17">
        <f>R63*EXP(-$B$16*(($B$17+$AI$4)*0.9))+S63*$B$16/($B$16-$AI$12)*(EXP(-$AI$12*(($B$17+$AI$4)*0.9))-EXP(-$B$16*(($B$17+$AI$4)*0.9)))+T63*$B$16/($B$16-$AI$13)*(EXP(-$AI$13*(($B$17+$AI$4)*0.9))-EXP(-$B$16*(($B$17+$AI$4)*0.9)))+U63*$B$16/($B$16-$AI$14)*(EXP(-$AI$14*(($B$17+$AI$4)*0.9))-EXP(-$B$16*(($B$17+$AI$4)*0.9)))</f>
        <v/>
      </c>
      <c r="AE63" s="17">
        <f>R63*EXP(-$B$16*(($B$17+$AI$4)*1.0))+S63*$B$16/($B$16-$AI$12)*(EXP(-$AI$12*(($B$17+$AI$4)*1.0))-EXP(-$B$16*(($B$17+$AI$4)*1.0)))+T63*$B$16/($B$16-$AI$13)*(EXP(-$AI$13*(($B$17+$AI$4)*1.0))-EXP(-$B$16*(($B$17+$AI$4)*1.0)))+U63*$B$16/($B$16-$AI$14)*(EXP(-$AI$14*(($B$17+$AI$4)*1.0))-EXP(-$B$16*(($B$17+$AI$4)*1.0)))</f>
        <v/>
      </c>
      <c r="AF63" s="17">
        <f>MIN((G63-V63)/$AI$48,(G63-W63)/$AI$49,(G63-X63)/$AI$50,(G63-Y63)/$AI$51,(G63-Z63)/$AI$52,(G63-AA63)/$AI$53,(G63-AB63)/$AI$54,(G63-AC63)/$AI$55,(G63-AD63)/$AI$56,(G63-AE63)/$AI$57)</f>
        <v/>
      </c>
      <c r="AH63" s="9" t="inlineStr">
        <is>
          <t>Change 3 time</t>
        </is>
      </c>
      <c r="AI63" s="10">
        <f>IF(AND(ISNUMBER($A$24),ISNUMBER($B$24)),IF($A$24&gt;=$B$17,$A$24,1E9),1E9)</f>
        <v/>
      </c>
    </row>
    <row r="64">
      <c r="E64" s="12">
        <f>E63+$B$11</f>
        <v/>
      </c>
      <c r="F64" s="13">
        <f>E64/60</f>
        <v/>
      </c>
      <c r="G64" s="13">
        <f>IF(F64&gt;=$AI$66,$B$27,IF(F64&gt;=$AI$65,$B$26,IF(F64&gt;=$AI$64,$B$25,IF(F64&gt;=$AI$63,$B$24,IF(F64&gt;=$AI$62,$B$23,IF(F64&gt;=$AI$61,$B$22,$B$21))))))</f>
        <v/>
      </c>
      <c r="H64" s="14">
        <f>MAX(0,MIN($AI$59,IF($B$9="Plasma",(G64-(S64*$AI$18+T64*$AI$19+U64*$AI$20))/$AI$46,AF64)))</f>
        <v/>
      </c>
      <c r="I64" s="15">
        <f>H64/10*3600/$B$11</f>
        <v/>
      </c>
      <c r="J64" s="15">
        <f>J63+H64</f>
        <v/>
      </c>
      <c r="K64" s="14">
        <f>$AI$21*K63+$AI$22*L63+$AI$23*M63+$AI$30*H63</f>
        <v/>
      </c>
      <c r="L64" s="14">
        <f>$AI$24*K63+$AI$25*L63+$AI$26*M63+$AI$31*H63</f>
        <v/>
      </c>
      <c r="M64" s="14">
        <f>$AI$27*K63+$AI$28*L63+$AI$29*M63+$AI$32*H63</f>
        <v/>
      </c>
      <c r="N64" s="16">
        <f>R64*$B$38</f>
        <v/>
      </c>
      <c r="O64" s="14">
        <f>K64/$B$30</f>
        <v/>
      </c>
      <c r="P64" s="14">
        <f>L64/$B$31</f>
        <v/>
      </c>
      <c r="Q64" s="14">
        <f>M64/$B$32</f>
        <v/>
      </c>
      <c r="R64" s="14">
        <f>R63*$AI$42+S63*$AI$43+T63*$AI$44+U63*$AI$45+$AI$47*H63</f>
        <v/>
      </c>
      <c r="S64" s="17">
        <f>$AI$33*K64+$AI$34*L64+$AI$35*M64</f>
        <v/>
      </c>
      <c r="T64" s="17">
        <f>$AI$36*K64+$AI$37*L64+$AI$38*M64</f>
        <v/>
      </c>
      <c r="U64" s="17">
        <f>$AI$39*K64+$AI$40*L64+$AI$41*M64</f>
        <v/>
      </c>
      <c r="V64" s="17">
        <f>R64*EXP(-$B$16*(($B$17+$AI$4)*0.1))+S64*$B$16/($B$16-$AI$12)*(EXP(-$AI$12*(($B$17+$AI$4)*0.1))-EXP(-$B$16*(($B$17+$AI$4)*0.1)))+T64*$B$16/($B$16-$AI$13)*(EXP(-$AI$13*(($B$17+$AI$4)*0.1))-EXP(-$B$16*(($B$17+$AI$4)*0.1)))+U64*$B$16/($B$16-$AI$14)*(EXP(-$AI$14*(($B$17+$AI$4)*0.1))-EXP(-$B$16*(($B$17+$AI$4)*0.1)))</f>
        <v/>
      </c>
      <c r="W64" s="17">
        <f>R64*EXP(-$B$16*(($B$17+$AI$4)*0.2))+S64*$B$16/($B$16-$AI$12)*(EXP(-$AI$12*(($B$17+$AI$4)*0.2))-EXP(-$B$16*(($B$17+$AI$4)*0.2)))+T64*$B$16/($B$16-$AI$13)*(EXP(-$AI$13*(($B$17+$AI$4)*0.2))-EXP(-$B$16*(($B$17+$AI$4)*0.2)))+U64*$B$16/($B$16-$AI$14)*(EXP(-$AI$14*(($B$17+$AI$4)*0.2))-EXP(-$B$16*(($B$17+$AI$4)*0.2)))</f>
        <v/>
      </c>
      <c r="X64" s="17">
        <f>R64*EXP(-$B$16*(($B$17+$AI$4)*0.3))+S64*$B$16/($B$16-$AI$12)*(EXP(-$AI$12*(($B$17+$AI$4)*0.3))-EXP(-$B$16*(($B$17+$AI$4)*0.3)))+T64*$B$16/($B$16-$AI$13)*(EXP(-$AI$13*(($B$17+$AI$4)*0.3))-EXP(-$B$16*(($B$17+$AI$4)*0.3)))+U64*$B$16/($B$16-$AI$14)*(EXP(-$AI$14*(($B$17+$AI$4)*0.3))-EXP(-$B$16*(($B$17+$AI$4)*0.3)))</f>
        <v/>
      </c>
      <c r="Y64" s="17">
        <f>R64*EXP(-$B$16*(($B$17+$AI$4)*0.4))+S64*$B$16/($B$16-$AI$12)*(EXP(-$AI$12*(($B$17+$AI$4)*0.4))-EXP(-$B$16*(($B$17+$AI$4)*0.4)))+T64*$B$16/($B$16-$AI$13)*(EXP(-$AI$13*(($B$17+$AI$4)*0.4))-EXP(-$B$16*(($B$17+$AI$4)*0.4)))+U64*$B$16/($B$16-$AI$14)*(EXP(-$AI$14*(($B$17+$AI$4)*0.4))-EXP(-$B$16*(($B$17+$AI$4)*0.4)))</f>
        <v/>
      </c>
      <c r="Z64" s="17">
        <f>R64*EXP(-$B$16*(($B$17+$AI$4)*0.5))+S64*$B$16/($B$16-$AI$12)*(EXP(-$AI$12*(($B$17+$AI$4)*0.5))-EXP(-$B$16*(($B$17+$AI$4)*0.5)))+T64*$B$16/($B$16-$AI$13)*(EXP(-$AI$13*(($B$17+$AI$4)*0.5))-EXP(-$B$16*(($B$17+$AI$4)*0.5)))+U64*$B$16/($B$16-$AI$14)*(EXP(-$AI$14*(($B$17+$AI$4)*0.5))-EXP(-$B$16*(($B$17+$AI$4)*0.5)))</f>
        <v/>
      </c>
      <c r="AA64" s="17">
        <f>R64*EXP(-$B$16*(($B$17+$AI$4)*0.6))+S64*$B$16/($B$16-$AI$12)*(EXP(-$AI$12*(($B$17+$AI$4)*0.6))-EXP(-$B$16*(($B$17+$AI$4)*0.6)))+T64*$B$16/($B$16-$AI$13)*(EXP(-$AI$13*(($B$17+$AI$4)*0.6))-EXP(-$B$16*(($B$17+$AI$4)*0.6)))+U64*$B$16/($B$16-$AI$14)*(EXP(-$AI$14*(($B$17+$AI$4)*0.6))-EXP(-$B$16*(($B$17+$AI$4)*0.6)))</f>
        <v/>
      </c>
      <c r="AB64" s="17">
        <f>R64*EXP(-$B$16*(($B$17+$AI$4)*0.7))+S64*$B$16/($B$16-$AI$12)*(EXP(-$AI$12*(($B$17+$AI$4)*0.7))-EXP(-$B$16*(($B$17+$AI$4)*0.7)))+T64*$B$16/($B$16-$AI$13)*(EXP(-$AI$13*(($B$17+$AI$4)*0.7))-EXP(-$B$16*(($B$17+$AI$4)*0.7)))+U64*$B$16/($B$16-$AI$14)*(EXP(-$AI$14*(($B$17+$AI$4)*0.7))-EXP(-$B$16*(($B$17+$AI$4)*0.7)))</f>
        <v/>
      </c>
      <c r="AC64" s="17">
        <f>R64*EXP(-$B$16*(($B$17+$AI$4)*0.8))+S64*$B$16/($B$16-$AI$12)*(EXP(-$AI$12*(($B$17+$AI$4)*0.8))-EXP(-$B$16*(($B$17+$AI$4)*0.8)))+T64*$B$16/($B$16-$AI$13)*(EXP(-$AI$13*(($B$17+$AI$4)*0.8))-EXP(-$B$16*(($B$17+$AI$4)*0.8)))+U64*$B$16/($B$16-$AI$14)*(EXP(-$AI$14*(($B$17+$AI$4)*0.8))-EXP(-$B$16*(($B$17+$AI$4)*0.8)))</f>
        <v/>
      </c>
      <c r="AD64" s="17">
        <f>R64*EXP(-$B$16*(($B$17+$AI$4)*0.9))+S64*$B$16/($B$16-$AI$12)*(EXP(-$AI$12*(($B$17+$AI$4)*0.9))-EXP(-$B$16*(($B$17+$AI$4)*0.9)))+T64*$B$16/($B$16-$AI$13)*(EXP(-$AI$13*(($B$17+$AI$4)*0.9))-EXP(-$B$16*(($B$17+$AI$4)*0.9)))+U64*$B$16/($B$16-$AI$14)*(EXP(-$AI$14*(($B$17+$AI$4)*0.9))-EXP(-$B$16*(($B$17+$AI$4)*0.9)))</f>
        <v/>
      </c>
      <c r="AE64" s="17">
        <f>R64*EXP(-$B$16*(($B$17+$AI$4)*1.0))+S64*$B$16/($B$16-$AI$12)*(EXP(-$AI$12*(($B$17+$AI$4)*1.0))-EXP(-$B$16*(($B$17+$AI$4)*1.0)))+T64*$B$16/($B$16-$AI$13)*(EXP(-$AI$13*(($B$17+$AI$4)*1.0))-EXP(-$B$16*(($B$17+$AI$4)*1.0)))+U64*$B$16/($B$16-$AI$14)*(EXP(-$AI$14*(($B$17+$AI$4)*1.0))-EXP(-$B$16*(($B$17+$AI$4)*1.0)))</f>
        <v/>
      </c>
      <c r="AF64" s="17">
        <f>MIN((G64-V64)/$AI$48,(G64-W64)/$AI$49,(G64-X64)/$AI$50,(G64-Y64)/$AI$51,(G64-Z64)/$AI$52,(G64-AA64)/$AI$53,(G64-AB64)/$AI$54,(G64-AC64)/$AI$55,(G64-AD64)/$AI$56,(G64-AE64)/$AI$57)</f>
        <v/>
      </c>
      <c r="AH64" s="9" t="inlineStr">
        <is>
          <t>Change 4 time</t>
        </is>
      </c>
      <c r="AI64" s="10">
        <f>IF(AND(ISNUMBER($A$25),ISNUMBER($B$25)),IF($A$25&gt;=$B$17,$A$25,1E9),1E9)</f>
        <v/>
      </c>
    </row>
    <row r="65">
      <c r="E65" s="12">
        <f>E64+$B$11</f>
        <v/>
      </c>
      <c r="F65" s="13">
        <f>E65/60</f>
        <v/>
      </c>
      <c r="G65" s="13">
        <f>IF(F65&gt;=$AI$66,$B$27,IF(F65&gt;=$AI$65,$B$26,IF(F65&gt;=$AI$64,$B$25,IF(F65&gt;=$AI$63,$B$24,IF(F65&gt;=$AI$62,$B$23,IF(F65&gt;=$AI$61,$B$22,$B$21))))))</f>
        <v/>
      </c>
      <c r="H65" s="14">
        <f>MAX(0,MIN($AI$59,IF($B$9="Plasma",(G65-(S65*$AI$18+T65*$AI$19+U65*$AI$20))/$AI$46,AF65)))</f>
        <v/>
      </c>
      <c r="I65" s="15">
        <f>H65/10*3600/$B$11</f>
        <v/>
      </c>
      <c r="J65" s="15">
        <f>J64+H65</f>
        <v/>
      </c>
      <c r="K65" s="14">
        <f>$AI$21*K64+$AI$22*L64+$AI$23*M64+$AI$30*H64</f>
        <v/>
      </c>
      <c r="L65" s="14">
        <f>$AI$24*K64+$AI$25*L64+$AI$26*M64+$AI$31*H64</f>
        <v/>
      </c>
      <c r="M65" s="14">
        <f>$AI$27*K64+$AI$28*L64+$AI$29*M64+$AI$32*H64</f>
        <v/>
      </c>
      <c r="N65" s="16">
        <f>R65*$B$38</f>
        <v/>
      </c>
      <c r="O65" s="14">
        <f>K65/$B$30</f>
        <v/>
      </c>
      <c r="P65" s="14">
        <f>L65/$B$31</f>
        <v/>
      </c>
      <c r="Q65" s="14">
        <f>M65/$B$32</f>
        <v/>
      </c>
      <c r="R65" s="14">
        <f>R64*$AI$42+S64*$AI$43+T64*$AI$44+U64*$AI$45+$AI$47*H64</f>
        <v/>
      </c>
      <c r="S65" s="17">
        <f>$AI$33*K65+$AI$34*L65+$AI$35*M65</f>
        <v/>
      </c>
      <c r="T65" s="17">
        <f>$AI$36*K65+$AI$37*L65+$AI$38*M65</f>
        <v/>
      </c>
      <c r="U65" s="17">
        <f>$AI$39*K65+$AI$40*L65+$AI$41*M65</f>
        <v/>
      </c>
      <c r="V65" s="17">
        <f>R65*EXP(-$B$16*(($B$17+$AI$4)*0.1))+S65*$B$16/($B$16-$AI$12)*(EXP(-$AI$12*(($B$17+$AI$4)*0.1))-EXP(-$B$16*(($B$17+$AI$4)*0.1)))+T65*$B$16/($B$16-$AI$13)*(EXP(-$AI$13*(($B$17+$AI$4)*0.1))-EXP(-$B$16*(($B$17+$AI$4)*0.1)))+U65*$B$16/($B$16-$AI$14)*(EXP(-$AI$14*(($B$17+$AI$4)*0.1))-EXP(-$B$16*(($B$17+$AI$4)*0.1)))</f>
        <v/>
      </c>
      <c r="W65" s="17">
        <f>R65*EXP(-$B$16*(($B$17+$AI$4)*0.2))+S65*$B$16/($B$16-$AI$12)*(EXP(-$AI$12*(($B$17+$AI$4)*0.2))-EXP(-$B$16*(($B$17+$AI$4)*0.2)))+T65*$B$16/($B$16-$AI$13)*(EXP(-$AI$13*(($B$17+$AI$4)*0.2))-EXP(-$B$16*(($B$17+$AI$4)*0.2)))+U65*$B$16/($B$16-$AI$14)*(EXP(-$AI$14*(($B$17+$AI$4)*0.2))-EXP(-$B$16*(($B$17+$AI$4)*0.2)))</f>
        <v/>
      </c>
      <c r="X65" s="17">
        <f>R65*EXP(-$B$16*(($B$17+$AI$4)*0.3))+S65*$B$16/($B$16-$AI$12)*(EXP(-$AI$12*(($B$17+$AI$4)*0.3))-EXP(-$B$16*(($B$17+$AI$4)*0.3)))+T65*$B$16/($B$16-$AI$13)*(EXP(-$AI$13*(($B$17+$AI$4)*0.3))-EXP(-$B$16*(($B$17+$AI$4)*0.3)))+U65*$B$16/($B$16-$AI$14)*(EXP(-$AI$14*(($B$17+$AI$4)*0.3))-EXP(-$B$16*(($B$17+$AI$4)*0.3)))</f>
        <v/>
      </c>
      <c r="Y65" s="17">
        <f>R65*EXP(-$B$16*(($B$17+$AI$4)*0.4))+S65*$B$16/($B$16-$AI$12)*(EXP(-$AI$12*(($B$17+$AI$4)*0.4))-EXP(-$B$16*(($B$17+$AI$4)*0.4)))+T65*$B$16/($B$16-$AI$13)*(EXP(-$AI$13*(($B$17+$AI$4)*0.4))-EXP(-$B$16*(($B$17+$AI$4)*0.4)))+U65*$B$16/($B$16-$AI$14)*(EXP(-$AI$14*(($B$17+$AI$4)*0.4))-EXP(-$B$16*(($B$17+$AI$4)*0.4)))</f>
        <v/>
      </c>
      <c r="Z65" s="17">
        <f>R65*EXP(-$B$16*(($B$17+$AI$4)*0.5))+S65*$B$16/($B$16-$AI$12)*(EXP(-$AI$12*(($B$17+$AI$4)*0.5))-EXP(-$B$16*(($B$17+$AI$4)*0.5)))+T65*$B$16/($B$16-$AI$13)*(EXP(-$AI$13*(($B$17+$AI$4)*0.5))-EXP(-$B$16*(($B$17+$AI$4)*0.5)))+U65*$B$16/($B$16-$AI$14)*(EXP(-$AI$14*(($B$17+$AI$4)*0.5))-EXP(-$B$16*(($B$17+$AI$4)*0.5)))</f>
        <v/>
      </c>
      <c r="AA65" s="17">
        <f>R65*EXP(-$B$16*(($B$17+$AI$4)*0.6))+S65*$B$16/($B$16-$AI$12)*(EXP(-$AI$12*(($B$17+$AI$4)*0.6))-EXP(-$B$16*(($B$17+$AI$4)*0.6)))+T65*$B$16/($B$16-$AI$13)*(EXP(-$AI$13*(($B$17+$AI$4)*0.6))-EXP(-$B$16*(($B$17+$AI$4)*0.6)))+U65*$B$16/($B$16-$AI$14)*(EXP(-$AI$14*(($B$17+$AI$4)*0.6))-EXP(-$B$16*(($B$17+$AI$4)*0.6)))</f>
        <v/>
      </c>
      <c r="AB65" s="17">
        <f>R65*EXP(-$B$16*(($B$17+$AI$4)*0.7))+S65*$B$16/($B$16-$AI$12)*(EXP(-$AI$12*(($B$17+$AI$4)*0.7))-EXP(-$B$16*(($B$17+$AI$4)*0.7)))+T65*$B$16/($B$16-$AI$13)*(EXP(-$AI$13*(($B$17+$AI$4)*0.7))-EXP(-$B$16*(($B$17+$AI$4)*0.7)))+U65*$B$16/($B$16-$AI$14)*(EXP(-$AI$14*(($B$17+$AI$4)*0.7))-EXP(-$B$16*(($B$17+$AI$4)*0.7)))</f>
        <v/>
      </c>
      <c r="AC65" s="17">
        <f>R65*EXP(-$B$16*(($B$17+$AI$4)*0.8))+S65*$B$16/($B$16-$AI$12)*(EXP(-$AI$12*(($B$17+$AI$4)*0.8))-EXP(-$B$16*(($B$17+$AI$4)*0.8)))+T65*$B$16/($B$16-$AI$13)*(EXP(-$AI$13*(($B$17+$AI$4)*0.8))-EXP(-$B$16*(($B$17+$AI$4)*0.8)))+U65*$B$16/($B$16-$AI$14)*(EXP(-$AI$14*(($B$17+$AI$4)*0.8))-EXP(-$B$16*(($B$17+$AI$4)*0.8)))</f>
        <v/>
      </c>
      <c r="AD65" s="17">
        <f>R65*EXP(-$B$16*(($B$17+$AI$4)*0.9))+S65*$B$16/($B$16-$AI$12)*(EXP(-$AI$12*(($B$17+$AI$4)*0.9))-EXP(-$B$16*(($B$17+$AI$4)*0.9)))+T65*$B$16/($B$16-$AI$13)*(EXP(-$AI$13*(($B$17+$AI$4)*0.9))-EXP(-$B$16*(($B$17+$AI$4)*0.9)))+U65*$B$16/($B$16-$AI$14)*(EXP(-$AI$14*(($B$17+$AI$4)*0.9))-EXP(-$B$16*(($B$17+$AI$4)*0.9)))</f>
        <v/>
      </c>
      <c r="AE65" s="17">
        <f>R65*EXP(-$B$16*(($B$17+$AI$4)*1.0))+S65*$B$16/($B$16-$AI$12)*(EXP(-$AI$12*(($B$17+$AI$4)*1.0))-EXP(-$B$16*(($B$17+$AI$4)*1.0)))+T65*$B$16/($B$16-$AI$13)*(EXP(-$AI$13*(($B$17+$AI$4)*1.0))-EXP(-$B$16*(($B$17+$AI$4)*1.0)))+U65*$B$16/($B$16-$AI$14)*(EXP(-$AI$14*(($B$17+$AI$4)*1.0))-EXP(-$B$16*(($B$17+$AI$4)*1.0)))</f>
        <v/>
      </c>
      <c r="AF65" s="17">
        <f>MIN((G65-V65)/$AI$48,(G65-W65)/$AI$49,(G65-X65)/$AI$50,(G65-Y65)/$AI$51,(G65-Z65)/$AI$52,(G65-AA65)/$AI$53,(G65-AB65)/$AI$54,(G65-AC65)/$AI$55,(G65-AD65)/$AI$56,(G65-AE65)/$AI$57)</f>
        <v/>
      </c>
      <c r="AH65" s="9" t="inlineStr">
        <is>
          <t>Change 5 time</t>
        </is>
      </c>
      <c r="AI65" s="10">
        <f>IF(AND(ISNUMBER($A$26),ISNUMBER($B$26)),IF($A$26&gt;=$B$17,$A$26,1E9),1E9)</f>
        <v/>
      </c>
    </row>
    <row r="66">
      <c r="E66" s="12">
        <f>E65+$B$11</f>
        <v/>
      </c>
      <c r="F66" s="13">
        <f>E66/60</f>
        <v/>
      </c>
      <c r="G66" s="13">
        <f>IF(F66&gt;=$AI$66,$B$27,IF(F66&gt;=$AI$65,$B$26,IF(F66&gt;=$AI$64,$B$25,IF(F66&gt;=$AI$63,$B$24,IF(F66&gt;=$AI$62,$B$23,IF(F66&gt;=$AI$61,$B$22,$B$21))))))</f>
        <v/>
      </c>
      <c r="H66" s="14">
        <f>MAX(0,MIN($AI$59,IF($B$9="Plasma",(G66-(S66*$AI$18+T66*$AI$19+U66*$AI$20))/$AI$46,AF66)))</f>
        <v/>
      </c>
      <c r="I66" s="15">
        <f>H66/10*3600/$B$11</f>
        <v/>
      </c>
      <c r="J66" s="15">
        <f>J65+H66</f>
        <v/>
      </c>
      <c r="K66" s="14">
        <f>$AI$21*K65+$AI$22*L65+$AI$23*M65+$AI$30*H65</f>
        <v/>
      </c>
      <c r="L66" s="14">
        <f>$AI$24*K65+$AI$25*L65+$AI$26*M65+$AI$31*H65</f>
        <v/>
      </c>
      <c r="M66" s="14">
        <f>$AI$27*K65+$AI$28*L65+$AI$29*M65+$AI$32*H65</f>
        <v/>
      </c>
      <c r="N66" s="16">
        <f>R66*$B$38</f>
        <v/>
      </c>
      <c r="O66" s="14">
        <f>K66/$B$30</f>
        <v/>
      </c>
      <c r="P66" s="14">
        <f>L66/$B$31</f>
        <v/>
      </c>
      <c r="Q66" s="14">
        <f>M66/$B$32</f>
        <v/>
      </c>
      <c r="R66" s="14">
        <f>R65*$AI$42+S65*$AI$43+T65*$AI$44+U65*$AI$45+$AI$47*H65</f>
        <v/>
      </c>
      <c r="S66" s="17">
        <f>$AI$33*K66+$AI$34*L66+$AI$35*M66</f>
        <v/>
      </c>
      <c r="T66" s="17">
        <f>$AI$36*K66+$AI$37*L66+$AI$38*M66</f>
        <v/>
      </c>
      <c r="U66" s="17">
        <f>$AI$39*K66+$AI$40*L66+$AI$41*M66</f>
        <v/>
      </c>
      <c r="V66" s="17">
        <f>R66*EXP(-$B$16*(($B$17+$AI$4)*0.1))+S66*$B$16/($B$16-$AI$12)*(EXP(-$AI$12*(($B$17+$AI$4)*0.1))-EXP(-$B$16*(($B$17+$AI$4)*0.1)))+T66*$B$16/($B$16-$AI$13)*(EXP(-$AI$13*(($B$17+$AI$4)*0.1))-EXP(-$B$16*(($B$17+$AI$4)*0.1)))+U66*$B$16/($B$16-$AI$14)*(EXP(-$AI$14*(($B$17+$AI$4)*0.1))-EXP(-$B$16*(($B$17+$AI$4)*0.1)))</f>
        <v/>
      </c>
      <c r="W66" s="17">
        <f>R66*EXP(-$B$16*(($B$17+$AI$4)*0.2))+S66*$B$16/($B$16-$AI$12)*(EXP(-$AI$12*(($B$17+$AI$4)*0.2))-EXP(-$B$16*(($B$17+$AI$4)*0.2)))+T66*$B$16/($B$16-$AI$13)*(EXP(-$AI$13*(($B$17+$AI$4)*0.2))-EXP(-$B$16*(($B$17+$AI$4)*0.2)))+U66*$B$16/($B$16-$AI$14)*(EXP(-$AI$14*(($B$17+$AI$4)*0.2))-EXP(-$B$16*(($B$17+$AI$4)*0.2)))</f>
        <v/>
      </c>
      <c r="X66" s="17">
        <f>R66*EXP(-$B$16*(($B$17+$AI$4)*0.3))+S66*$B$16/($B$16-$AI$12)*(EXP(-$AI$12*(($B$17+$AI$4)*0.3))-EXP(-$B$16*(($B$17+$AI$4)*0.3)))+T66*$B$16/($B$16-$AI$13)*(EXP(-$AI$13*(($B$17+$AI$4)*0.3))-EXP(-$B$16*(($B$17+$AI$4)*0.3)))+U66*$B$16/($B$16-$AI$14)*(EXP(-$AI$14*(($B$17+$AI$4)*0.3))-EXP(-$B$16*(($B$17+$AI$4)*0.3)))</f>
        <v/>
      </c>
      <c r="Y66" s="17">
        <f>R66*EXP(-$B$16*(($B$17+$AI$4)*0.4))+S66*$B$16/($B$16-$AI$12)*(EXP(-$AI$12*(($B$17+$AI$4)*0.4))-EXP(-$B$16*(($B$17+$AI$4)*0.4)))+T66*$B$16/($B$16-$AI$13)*(EXP(-$AI$13*(($B$17+$AI$4)*0.4))-EXP(-$B$16*(($B$17+$AI$4)*0.4)))+U66*$B$16/($B$16-$AI$14)*(EXP(-$AI$14*(($B$17+$AI$4)*0.4))-EXP(-$B$16*(($B$17+$AI$4)*0.4)))</f>
        <v/>
      </c>
      <c r="Z66" s="17">
        <f>R66*EXP(-$B$16*(($B$17+$AI$4)*0.5))+S66*$B$16/($B$16-$AI$12)*(EXP(-$AI$12*(($B$17+$AI$4)*0.5))-EXP(-$B$16*(($B$17+$AI$4)*0.5)))+T66*$B$16/($B$16-$AI$13)*(EXP(-$AI$13*(($B$17+$AI$4)*0.5))-EXP(-$B$16*(($B$17+$AI$4)*0.5)))+U66*$B$16/($B$16-$AI$14)*(EXP(-$AI$14*(($B$17+$AI$4)*0.5))-EXP(-$B$16*(($B$17+$AI$4)*0.5)))</f>
        <v/>
      </c>
      <c r="AA66" s="17">
        <f>R66*EXP(-$B$16*(($B$17+$AI$4)*0.6))+S66*$B$16/($B$16-$AI$12)*(EXP(-$AI$12*(($B$17+$AI$4)*0.6))-EXP(-$B$16*(($B$17+$AI$4)*0.6)))+T66*$B$16/($B$16-$AI$13)*(EXP(-$AI$13*(($B$17+$AI$4)*0.6))-EXP(-$B$16*(($B$17+$AI$4)*0.6)))+U66*$B$16/($B$16-$AI$14)*(EXP(-$AI$14*(($B$17+$AI$4)*0.6))-EXP(-$B$16*(($B$17+$AI$4)*0.6)))</f>
        <v/>
      </c>
      <c r="AB66" s="17">
        <f>R66*EXP(-$B$16*(($B$17+$AI$4)*0.7))+S66*$B$16/($B$16-$AI$12)*(EXP(-$AI$12*(($B$17+$AI$4)*0.7))-EXP(-$B$16*(($B$17+$AI$4)*0.7)))+T66*$B$16/($B$16-$AI$13)*(EXP(-$AI$13*(($B$17+$AI$4)*0.7))-EXP(-$B$16*(($B$17+$AI$4)*0.7)))+U66*$B$16/($B$16-$AI$14)*(EXP(-$AI$14*(($B$17+$AI$4)*0.7))-EXP(-$B$16*(($B$17+$AI$4)*0.7)))</f>
        <v/>
      </c>
      <c r="AC66" s="17">
        <f>R66*EXP(-$B$16*(($B$17+$AI$4)*0.8))+S66*$B$16/($B$16-$AI$12)*(EXP(-$AI$12*(($B$17+$AI$4)*0.8))-EXP(-$B$16*(($B$17+$AI$4)*0.8)))+T66*$B$16/($B$16-$AI$13)*(EXP(-$AI$13*(($B$17+$AI$4)*0.8))-EXP(-$B$16*(($B$17+$AI$4)*0.8)))+U66*$B$16/($B$16-$AI$14)*(EXP(-$AI$14*(($B$17+$AI$4)*0.8))-EXP(-$B$16*(($B$17+$AI$4)*0.8)))</f>
        <v/>
      </c>
      <c r="AD66" s="17">
        <f>R66*EXP(-$B$16*(($B$17+$AI$4)*0.9))+S66*$B$16/($B$16-$AI$12)*(EXP(-$AI$12*(($B$17+$AI$4)*0.9))-EXP(-$B$16*(($B$17+$AI$4)*0.9)))+T66*$B$16/($B$16-$AI$13)*(EXP(-$AI$13*(($B$17+$AI$4)*0.9))-EXP(-$B$16*(($B$17+$AI$4)*0.9)))+U66*$B$16/($B$16-$AI$14)*(EXP(-$AI$14*(($B$17+$AI$4)*0.9))-EXP(-$B$16*(($B$17+$AI$4)*0.9)))</f>
        <v/>
      </c>
      <c r="AE66" s="17">
        <f>R66*EXP(-$B$16*(($B$17+$AI$4)*1.0))+S66*$B$16/($B$16-$AI$12)*(EXP(-$AI$12*(($B$17+$AI$4)*1.0))-EXP(-$B$16*(($B$17+$AI$4)*1.0)))+T66*$B$16/($B$16-$AI$13)*(EXP(-$AI$13*(($B$17+$AI$4)*1.0))-EXP(-$B$16*(($B$17+$AI$4)*1.0)))+U66*$B$16/($B$16-$AI$14)*(EXP(-$AI$14*(($B$17+$AI$4)*1.0))-EXP(-$B$16*(($B$17+$AI$4)*1.0)))</f>
        <v/>
      </c>
      <c r="AF66" s="17">
        <f>MIN((G66-V66)/$AI$48,(G66-W66)/$AI$49,(G66-X66)/$AI$50,(G66-Y66)/$AI$51,(G66-Z66)/$AI$52,(G66-AA66)/$AI$53,(G66-AB66)/$AI$54,(G66-AC66)/$AI$55,(G66-AD66)/$AI$56,(G66-AE66)/$AI$57)</f>
        <v/>
      </c>
      <c r="AH66" s="9" t="inlineStr">
        <is>
          <t>Change 6 time</t>
        </is>
      </c>
      <c r="AI66" s="10">
        <f>IF(AND(ISNUMBER($A$27),ISNUMBER($B$27)),IF($A$27&gt;=$B$17,$A$27,1E9),1E9)</f>
        <v/>
      </c>
    </row>
    <row r="67">
      <c r="E67" s="12">
        <f>E66+$B$11</f>
        <v/>
      </c>
      <c r="F67" s="13">
        <f>E67/60</f>
        <v/>
      </c>
      <c r="G67" s="13">
        <f>IF(F67&gt;=$AI$66,$B$27,IF(F67&gt;=$AI$65,$B$26,IF(F67&gt;=$AI$64,$B$25,IF(F67&gt;=$AI$63,$B$24,IF(F67&gt;=$AI$62,$B$23,IF(F67&gt;=$AI$61,$B$22,$B$21))))))</f>
        <v/>
      </c>
      <c r="H67" s="14">
        <f>MAX(0,MIN($AI$59,IF($B$9="Plasma",(G67-(S67*$AI$18+T67*$AI$19+U67*$AI$20))/$AI$46,AF67)))</f>
        <v/>
      </c>
      <c r="I67" s="15">
        <f>H67/10*3600/$B$11</f>
        <v/>
      </c>
      <c r="J67" s="15">
        <f>J66+H67</f>
        <v/>
      </c>
      <c r="K67" s="14">
        <f>$AI$21*K66+$AI$22*L66+$AI$23*M66+$AI$30*H66</f>
        <v/>
      </c>
      <c r="L67" s="14">
        <f>$AI$24*K66+$AI$25*L66+$AI$26*M66+$AI$31*H66</f>
        <v/>
      </c>
      <c r="M67" s="14">
        <f>$AI$27*K66+$AI$28*L66+$AI$29*M66+$AI$32*H66</f>
        <v/>
      </c>
      <c r="N67" s="16">
        <f>R67*$B$38</f>
        <v/>
      </c>
      <c r="O67" s="14">
        <f>K67/$B$30</f>
        <v/>
      </c>
      <c r="P67" s="14">
        <f>L67/$B$31</f>
        <v/>
      </c>
      <c r="Q67" s="14">
        <f>M67/$B$32</f>
        <v/>
      </c>
      <c r="R67" s="14">
        <f>R66*$AI$42+S66*$AI$43+T66*$AI$44+U66*$AI$45+$AI$47*H66</f>
        <v/>
      </c>
      <c r="S67" s="17">
        <f>$AI$33*K67+$AI$34*L67+$AI$35*M67</f>
        <v/>
      </c>
      <c r="T67" s="17">
        <f>$AI$36*K67+$AI$37*L67+$AI$38*M67</f>
        <v/>
      </c>
      <c r="U67" s="17">
        <f>$AI$39*K67+$AI$40*L67+$AI$41*M67</f>
        <v/>
      </c>
      <c r="V67" s="17">
        <f>R67*EXP(-$B$16*(($B$17+$AI$4)*0.1))+S67*$B$16/($B$16-$AI$12)*(EXP(-$AI$12*(($B$17+$AI$4)*0.1))-EXP(-$B$16*(($B$17+$AI$4)*0.1)))+T67*$B$16/($B$16-$AI$13)*(EXP(-$AI$13*(($B$17+$AI$4)*0.1))-EXP(-$B$16*(($B$17+$AI$4)*0.1)))+U67*$B$16/($B$16-$AI$14)*(EXP(-$AI$14*(($B$17+$AI$4)*0.1))-EXP(-$B$16*(($B$17+$AI$4)*0.1)))</f>
        <v/>
      </c>
      <c r="W67" s="17">
        <f>R67*EXP(-$B$16*(($B$17+$AI$4)*0.2))+S67*$B$16/($B$16-$AI$12)*(EXP(-$AI$12*(($B$17+$AI$4)*0.2))-EXP(-$B$16*(($B$17+$AI$4)*0.2)))+T67*$B$16/($B$16-$AI$13)*(EXP(-$AI$13*(($B$17+$AI$4)*0.2))-EXP(-$B$16*(($B$17+$AI$4)*0.2)))+U67*$B$16/($B$16-$AI$14)*(EXP(-$AI$14*(($B$17+$AI$4)*0.2))-EXP(-$B$16*(($B$17+$AI$4)*0.2)))</f>
        <v/>
      </c>
      <c r="X67" s="17">
        <f>R67*EXP(-$B$16*(($B$17+$AI$4)*0.3))+S67*$B$16/($B$16-$AI$12)*(EXP(-$AI$12*(($B$17+$AI$4)*0.3))-EXP(-$B$16*(($B$17+$AI$4)*0.3)))+T67*$B$16/($B$16-$AI$13)*(EXP(-$AI$13*(($B$17+$AI$4)*0.3))-EXP(-$B$16*(($B$17+$AI$4)*0.3)))+U67*$B$16/($B$16-$AI$14)*(EXP(-$AI$14*(($B$17+$AI$4)*0.3))-EXP(-$B$16*(($B$17+$AI$4)*0.3)))</f>
        <v/>
      </c>
      <c r="Y67" s="17">
        <f>R67*EXP(-$B$16*(($B$17+$AI$4)*0.4))+S67*$B$16/($B$16-$AI$12)*(EXP(-$AI$12*(($B$17+$AI$4)*0.4))-EXP(-$B$16*(($B$17+$AI$4)*0.4)))+T67*$B$16/($B$16-$AI$13)*(EXP(-$AI$13*(($B$17+$AI$4)*0.4))-EXP(-$B$16*(($B$17+$AI$4)*0.4)))+U67*$B$16/($B$16-$AI$14)*(EXP(-$AI$14*(($B$17+$AI$4)*0.4))-EXP(-$B$16*(($B$17+$AI$4)*0.4)))</f>
        <v/>
      </c>
      <c r="Z67" s="17">
        <f>R67*EXP(-$B$16*(($B$17+$AI$4)*0.5))+S67*$B$16/($B$16-$AI$12)*(EXP(-$AI$12*(($B$17+$AI$4)*0.5))-EXP(-$B$16*(($B$17+$AI$4)*0.5)))+T67*$B$16/($B$16-$AI$13)*(EXP(-$AI$13*(($B$17+$AI$4)*0.5))-EXP(-$B$16*(($B$17+$AI$4)*0.5)))+U67*$B$16/($B$16-$AI$14)*(EXP(-$AI$14*(($B$17+$AI$4)*0.5))-EXP(-$B$16*(($B$17+$AI$4)*0.5)))</f>
        <v/>
      </c>
      <c r="AA67" s="17">
        <f>R67*EXP(-$B$16*(($B$17+$AI$4)*0.6))+S67*$B$16/($B$16-$AI$12)*(EXP(-$AI$12*(($B$17+$AI$4)*0.6))-EXP(-$B$16*(($B$17+$AI$4)*0.6)))+T67*$B$16/($B$16-$AI$13)*(EXP(-$AI$13*(($B$17+$AI$4)*0.6))-EXP(-$B$16*(($B$17+$AI$4)*0.6)))+U67*$B$16/($B$16-$AI$14)*(EXP(-$AI$14*(($B$17+$AI$4)*0.6))-EXP(-$B$16*(($B$17+$AI$4)*0.6)))</f>
        <v/>
      </c>
      <c r="AB67" s="17">
        <f>R67*EXP(-$B$16*(($B$17+$AI$4)*0.7))+S67*$B$16/($B$16-$AI$12)*(EXP(-$AI$12*(($B$17+$AI$4)*0.7))-EXP(-$B$16*(($B$17+$AI$4)*0.7)))+T67*$B$16/($B$16-$AI$13)*(EXP(-$AI$13*(($B$17+$AI$4)*0.7))-EXP(-$B$16*(($B$17+$AI$4)*0.7)))+U67*$B$16/($B$16-$AI$14)*(EXP(-$AI$14*(($B$17+$AI$4)*0.7))-EXP(-$B$16*(($B$17+$AI$4)*0.7)))</f>
        <v/>
      </c>
      <c r="AC67" s="17">
        <f>R67*EXP(-$B$16*(($B$17+$AI$4)*0.8))+S67*$B$16/($B$16-$AI$12)*(EXP(-$AI$12*(($B$17+$AI$4)*0.8))-EXP(-$B$16*(($B$17+$AI$4)*0.8)))+T67*$B$16/($B$16-$AI$13)*(EXP(-$AI$13*(($B$17+$AI$4)*0.8))-EXP(-$B$16*(($B$17+$AI$4)*0.8)))+U67*$B$16/($B$16-$AI$14)*(EXP(-$AI$14*(($B$17+$AI$4)*0.8))-EXP(-$B$16*(($B$17+$AI$4)*0.8)))</f>
        <v/>
      </c>
      <c r="AD67" s="17">
        <f>R67*EXP(-$B$16*(($B$17+$AI$4)*0.9))+S67*$B$16/($B$16-$AI$12)*(EXP(-$AI$12*(($B$17+$AI$4)*0.9))-EXP(-$B$16*(($B$17+$AI$4)*0.9)))+T67*$B$16/($B$16-$AI$13)*(EXP(-$AI$13*(($B$17+$AI$4)*0.9))-EXP(-$B$16*(($B$17+$AI$4)*0.9)))+U67*$B$16/($B$16-$AI$14)*(EXP(-$AI$14*(($B$17+$AI$4)*0.9))-EXP(-$B$16*(($B$17+$AI$4)*0.9)))</f>
        <v/>
      </c>
      <c r="AE67" s="17">
        <f>R67*EXP(-$B$16*(($B$17+$AI$4)*1.0))+S67*$B$16/($B$16-$AI$12)*(EXP(-$AI$12*(($B$17+$AI$4)*1.0))-EXP(-$B$16*(($B$17+$AI$4)*1.0)))+T67*$B$16/($B$16-$AI$13)*(EXP(-$AI$13*(($B$17+$AI$4)*1.0))-EXP(-$B$16*(($B$17+$AI$4)*1.0)))+U67*$B$16/($B$16-$AI$14)*(EXP(-$AI$14*(($B$17+$AI$4)*1.0))-EXP(-$B$16*(($B$17+$AI$4)*1.0)))</f>
        <v/>
      </c>
      <c r="AF67" s="17">
        <f>MIN((G67-V67)/$AI$48,(G67-W67)/$AI$49,(G67-X67)/$AI$50,(G67-Y67)/$AI$51,(G67-Z67)/$AI$52,(G67-AA67)/$AI$53,(G67-AB67)/$AI$54,(G67-AC67)/$AI$55,(G67-AD67)/$AI$56,(G67-AE67)/$AI$57)</f>
        <v/>
      </c>
    </row>
    <row r="68">
      <c r="E68" s="12">
        <f>E67+$B$11</f>
        <v/>
      </c>
      <c r="F68" s="13">
        <f>E68/60</f>
        <v/>
      </c>
      <c r="G68" s="13">
        <f>IF(F68&gt;=$AI$66,$B$27,IF(F68&gt;=$AI$65,$B$26,IF(F68&gt;=$AI$64,$B$25,IF(F68&gt;=$AI$63,$B$24,IF(F68&gt;=$AI$62,$B$23,IF(F68&gt;=$AI$61,$B$22,$B$21))))))</f>
        <v/>
      </c>
      <c r="H68" s="14">
        <f>MAX(0,MIN($AI$59,IF($B$9="Plasma",(G68-(S68*$AI$18+T68*$AI$19+U68*$AI$20))/$AI$46,AF68)))</f>
        <v/>
      </c>
      <c r="I68" s="15">
        <f>H68/10*3600/$B$11</f>
        <v/>
      </c>
      <c r="J68" s="15">
        <f>J67+H68</f>
        <v/>
      </c>
      <c r="K68" s="14">
        <f>$AI$21*K67+$AI$22*L67+$AI$23*M67+$AI$30*H67</f>
        <v/>
      </c>
      <c r="L68" s="14">
        <f>$AI$24*K67+$AI$25*L67+$AI$26*M67+$AI$31*H67</f>
        <v/>
      </c>
      <c r="M68" s="14">
        <f>$AI$27*K67+$AI$28*L67+$AI$29*M67+$AI$32*H67</f>
        <v/>
      </c>
      <c r="N68" s="16">
        <f>R68*$B$38</f>
        <v/>
      </c>
      <c r="O68" s="14">
        <f>K68/$B$30</f>
        <v/>
      </c>
      <c r="P68" s="14">
        <f>L68/$B$31</f>
        <v/>
      </c>
      <c r="Q68" s="14">
        <f>M68/$B$32</f>
        <v/>
      </c>
      <c r="R68" s="14">
        <f>R67*$AI$42+S67*$AI$43+T67*$AI$44+U67*$AI$45+$AI$47*H67</f>
        <v/>
      </c>
      <c r="S68" s="17">
        <f>$AI$33*K68+$AI$34*L68+$AI$35*M68</f>
        <v/>
      </c>
      <c r="T68" s="17">
        <f>$AI$36*K68+$AI$37*L68+$AI$38*M68</f>
        <v/>
      </c>
      <c r="U68" s="17">
        <f>$AI$39*K68+$AI$40*L68+$AI$41*M68</f>
        <v/>
      </c>
      <c r="V68" s="17">
        <f>R68*EXP(-$B$16*(($B$17+$AI$4)*0.1))+S68*$B$16/($B$16-$AI$12)*(EXP(-$AI$12*(($B$17+$AI$4)*0.1))-EXP(-$B$16*(($B$17+$AI$4)*0.1)))+T68*$B$16/($B$16-$AI$13)*(EXP(-$AI$13*(($B$17+$AI$4)*0.1))-EXP(-$B$16*(($B$17+$AI$4)*0.1)))+U68*$B$16/($B$16-$AI$14)*(EXP(-$AI$14*(($B$17+$AI$4)*0.1))-EXP(-$B$16*(($B$17+$AI$4)*0.1)))</f>
        <v/>
      </c>
      <c r="W68" s="17">
        <f>R68*EXP(-$B$16*(($B$17+$AI$4)*0.2))+S68*$B$16/($B$16-$AI$12)*(EXP(-$AI$12*(($B$17+$AI$4)*0.2))-EXP(-$B$16*(($B$17+$AI$4)*0.2)))+T68*$B$16/($B$16-$AI$13)*(EXP(-$AI$13*(($B$17+$AI$4)*0.2))-EXP(-$B$16*(($B$17+$AI$4)*0.2)))+U68*$B$16/($B$16-$AI$14)*(EXP(-$AI$14*(($B$17+$AI$4)*0.2))-EXP(-$B$16*(($B$17+$AI$4)*0.2)))</f>
        <v/>
      </c>
      <c r="X68" s="17">
        <f>R68*EXP(-$B$16*(($B$17+$AI$4)*0.3))+S68*$B$16/($B$16-$AI$12)*(EXP(-$AI$12*(($B$17+$AI$4)*0.3))-EXP(-$B$16*(($B$17+$AI$4)*0.3)))+T68*$B$16/($B$16-$AI$13)*(EXP(-$AI$13*(($B$17+$AI$4)*0.3))-EXP(-$B$16*(($B$17+$AI$4)*0.3)))+U68*$B$16/($B$16-$AI$14)*(EXP(-$AI$14*(($B$17+$AI$4)*0.3))-EXP(-$B$16*(($B$17+$AI$4)*0.3)))</f>
        <v/>
      </c>
      <c r="Y68" s="17">
        <f>R68*EXP(-$B$16*(($B$17+$AI$4)*0.4))+S68*$B$16/($B$16-$AI$12)*(EXP(-$AI$12*(($B$17+$AI$4)*0.4))-EXP(-$B$16*(($B$17+$AI$4)*0.4)))+T68*$B$16/($B$16-$AI$13)*(EXP(-$AI$13*(($B$17+$AI$4)*0.4))-EXP(-$B$16*(($B$17+$AI$4)*0.4)))+U68*$B$16/($B$16-$AI$14)*(EXP(-$AI$14*(($B$17+$AI$4)*0.4))-EXP(-$B$16*(($B$17+$AI$4)*0.4)))</f>
        <v/>
      </c>
      <c r="Z68" s="17">
        <f>R68*EXP(-$B$16*(($B$17+$AI$4)*0.5))+S68*$B$16/($B$16-$AI$12)*(EXP(-$AI$12*(($B$17+$AI$4)*0.5))-EXP(-$B$16*(($B$17+$AI$4)*0.5)))+T68*$B$16/($B$16-$AI$13)*(EXP(-$AI$13*(($B$17+$AI$4)*0.5))-EXP(-$B$16*(($B$17+$AI$4)*0.5)))+U68*$B$16/($B$16-$AI$14)*(EXP(-$AI$14*(($B$17+$AI$4)*0.5))-EXP(-$B$16*(($B$17+$AI$4)*0.5)))</f>
        <v/>
      </c>
      <c r="AA68" s="17">
        <f>R68*EXP(-$B$16*(($B$17+$AI$4)*0.6))+S68*$B$16/($B$16-$AI$12)*(EXP(-$AI$12*(($B$17+$AI$4)*0.6))-EXP(-$B$16*(($B$17+$AI$4)*0.6)))+T68*$B$16/($B$16-$AI$13)*(EXP(-$AI$13*(($B$17+$AI$4)*0.6))-EXP(-$B$16*(($B$17+$AI$4)*0.6)))+U68*$B$16/($B$16-$AI$14)*(EXP(-$AI$14*(($B$17+$AI$4)*0.6))-EXP(-$B$16*(($B$17+$AI$4)*0.6)))</f>
        <v/>
      </c>
      <c r="AB68" s="17">
        <f>R68*EXP(-$B$16*(($B$17+$AI$4)*0.7))+S68*$B$16/($B$16-$AI$12)*(EXP(-$AI$12*(($B$17+$AI$4)*0.7))-EXP(-$B$16*(($B$17+$AI$4)*0.7)))+T68*$B$16/($B$16-$AI$13)*(EXP(-$AI$13*(($B$17+$AI$4)*0.7))-EXP(-$B$16*(($B$17+$AI$4)*0.7)))+U68*$B$16/($B$16-$AI$14)*(EXP(-$AI$14*(($B$17+$AI$4)*0.7))-EXP(-$B$16*(($B$17+$AI$4)*0.7)))</f>
        <v/>
      </c>
      <c r="AC68" s="17">
        <f>R68*EXP(-$B$16*(($B$17+$AI$4)*0.8))+S68*$B$16/($B$16-$AI$12)*(EXP(-$AI$12*(($B$17+$AI$4)*0.8))-EXP(-$B$16*(($B$17+$AI$4)*0.8)))+T68*$B$16/($B$16-$AI$13)*(EXP(-$AI$13*(($B$17+$AI$4)*0.8))-EXP(-$B$16*(($B$17+$AI$4)*0.8)))+U68*$B$16/($B$16-$AI$14)*(EXP(-$AI$14*(($B$17+$AI$4)*0.8))-EXP(-$B$16*(($B$17+$AI$4)*0.8)))</f>
        <v/>
      </c>
      <c r="AD68" s="17">
        <f>R68*EXP(-$B$16*(($B$17+$AI$4)*0.9))+S68*$B$16/($B$16-$AI$12)*(EXP(-$AI$12*(($B$17+$AI$4)*0.9))-EXP(-$B$16*(($B$17+$AI$4)*0.9)))+T68*$B$16/($B$16-$AI$13)*(EXP(-$AI$13*(($B$17+$AI$4)*0.9))-EXP(-$B$16*(($B$17+$AI$4)*0.9)))+U68*$B$16/($B$16-$AI$14)*(EXP(-$AI$14*(($B$17+$AI$4)*0.9))-EXP(-$B$16*(($B$17+$AI$4)*0.9)))</f>
        <v/>
      </c>
      <c r="AE68" s="17">
        <f>R68*EXP(-$B$16*(($B$17+$AI$4)*1.0))+S68*$B$16/($B$16-$AI$12)*(EXP(-$AI$12*(($B$17+$AI$4)*1.0))-EXP(-$B$16*(($B$17+$AI$4)*1.0)))+T68*$B$16/($B$16-$AI$13)*(EXP(-$AI$13*(($B$17+$AI$4)*1.0))-EXP(-$B$16*(($B$17+$AI$4)*1.0)))+U68*$B$16/($B$16-$AI$14)*(EXP(-$AI$14*(($B$17+$AI$4)*1.0))-EXP(-$B$16*(($B$17+$AI$4)*1.0)))</f>
        <v/>
      </c>
      <c r="AF68" s="17">
        <f>MIN((G68-V68)/$AI$48,(G68-W68)/$AI$49,(G68-X68)/$AI$50,(G68-Y68)/$AI$51,(G68-Z68)/$AI$52,(G68-AA68)/$AI$53,(G68-AB68)/$AI$54,(G68-AC68)/$AI$55,(G68-AD68)/$AI$56,(G68-AE68)/$AI$57)</f>
        <v/>
      </c>
    </row>
    <row r="69">
      <c r="E69" s="12">
        <f>E68+$B$11</f>
        <v/>
      </c>
      <c r="F69" s="13">
        <f>E69/60</f>
        <v/>
      </c>
      <c r="G69" s="13">
        <f>IF(F69&gt;=$AI$66,$B$27,IF(F69&gt;=$AI$65,$B$26,IF(F69&gt;=$AI$64,$B$25,IF(F69&gt;=$AI$63,$B$24,IF(F69&gt;=$AI$62,$B$23,IF(F69&gt;=$AI$61,$B$22,$B$21))))))</f>
        <v/>
      </c>
      <c r="H69" s="14">
        <f>MAX(0,MIN($AI$59,IF($B$9="Plasma",(G69-(S69*$AI$18+T69*$AI$19+U69*$AI$20))/$AI$46,AF69)))</f>
        <v/>
      </c>
      <c r="I69" s="15">
        <f>H69/10*3600/$B$11</f>
        <v/>
      </c>
      <c r="J69" s="15">
        <f>J68+H69</f>
        <v/>
      </c>
      <c r="K69" s="14">
        <f>$AI$21*K68+$AI$22*L68+$AI$23*M68+$AI$30*H68</f>
        <v/>
      </c>
      <c r="L69" s="14">
        <f>$AI$24*K68+$AI$25*L68+$AI$26*M68+$AI$31*H68</f>
        <v/>
      </c>
      <c r="M69" s="14">
        <f>$AI$27*K68+$AI$28*L68+$AI$29*M68+$AI$32*H68</f>
        <v/>
      </c>
      <c r="N69" s="16">
        <f>R69*$B$38</f>
        <v/>
      </c>
      <c r="O69" s="14">
        <f>K69/$B$30</f>
        <v/>
      </c>
      <c r="P69" s="14">
        <f>L69/$B$31</f>
        <v/>
      </c>
      <c r="Q69" s="14">
        <f>M69/$B$32</f>
        <v/>
      </c>
      <c r="R69" s="14">
        <f>R68*$AI$42+S68*$AI$43+T68*$AI$44+U68*$AI$45+$AI$47*H68</f>
        <v/>
      </c>
      <c r="S69" s="17">
        <f>$AI$33*K69+$AI$34*L69+$AI$35*M69</f>
        <v/>
      </c>
      <c r="T69" s="17">
        <f>$AI$36*K69+$AI$37*L69+$AI$38*M69</f>
        <v/>
      </c>
      <c r="U69" s="17">
        <f>$AI$39*K69+$AI$40*L69+$AI$41*M69</f>
        <v/>
      </c>
      <c r="V69" s="17">
        <f>R69*EXP(-$B$16*(($B$17+$AI$4)*0.1))+S69*$B$16/($B$16-$AI$12)*(EXP(-$AI$12*(($B$17+$AI$4)*0.1))-EXP(-$B$16*(($B$17+$AI$4)*0.1)))+T69*$B$16/($B$16-$AI$13)*(EXP(-$AI$13*(($B$17+$AI$4)*0.1))-EXP(-$B$16*(($B$17+$AI$4)*0.1)))+U69*$B$16/($B$16-$AI$14)*(EXP(-$AI$14*(($B$17+$AI$4)*0.1))-EXP(-$B$16*(($B$17+$AI$4)*0.1)))</f>
        <v/>
      </c>
      <c r="W69" s="17">
        <f>R69*EXP(-$B$16*(($B$17+$AI$4)*0.2))+S69*$B$16/($B$16-$AI$12)*(EXP(-$AI$12*(($B$17+$AI$4)*0.2))-EXP(-$B$16*(($B$17+$AI$4)*0.2)))+T69*$B$16/($B$16-$AI$13)*(EXP(-$AI$13*(($B$17+$AI$4)*0.2))-EXP(-$B$16*(($B$17+$AI$4)*0.2)))+U69*$B$16/($B$16-$AI$14)*(EXP(-$AI$14*(($B$17+$AI$4)*0.2))-EXP(-$B$16*(($B$17+$AI$4)*0.2)))</f>
        <v/>
      </c>
      <c r="X69" s="17">
        <f>R69*EXP(-$B$16*(($B$17+$AI$4)*0.3))+S69*$B$16/($B$16-$AI$12)*(EXP(-$AI$12*(($B$17+$AI$4)*0.3))-EXP(-$B$16*(($B$17+$AI$4)*0.3)))+T69*$B$16/($B$16-$AI$13)*(EXP(-$AI$13*(($B$17+$AI$4)*0.3))-EXP(-$B$16*(($B$17+$AI$4)*0.3)))+U69*$B$16/($B$16-$AI$14)*(EXP(-$AI$14*(($B$17+$AI$4)*0.3))-EXP(-$B$16*(($B$17+$AI$4)*0.3)))</f>
        <v/>
      </c>
      <c r="Y69" s="17">
        <f>R69*EXP(-$B$16*(($B$17+$AI$4)*0.4))+S69*$B$16/($B$16-$AI$12)*(EXP(-$AI$12*(($B$17+$AI$4)*0.4))-EXP(-$B$16*(($B$17+$AI$4)*0.4)))+T69*$B$16/($B$16-$AI$13)*(EXP(-$AI$13*(($B$17+$AI$4)*0.4))-EXP(-$B$16*(($B$17+$AI$4)*0.4)))+U69*$B$16/($B$16-$AI$14)*(EXP(-$AI$14*(($B$17+$AI$4)*0.4))-EXP(-$B$16*(($B$17+$AI$4)*0.4)))</f>
        <v/>
      </c>
      <c r="Z69" s="17">
        <f>R69*EXP(-$B$16*(($B$17+$AI$4)*0.5))+S69*$B$16/($B$16-$AI$12)*(EXP(-$AI$12*(($B$17+$AI$4)*0.5))-EXP(-$B$16*(($B$17+$AI$4)*0.5)))+T69*$B$16/($B$16-$AI$13)*(EXP(-$AI$13*(($B$17+$AI$4)*0.5))-EXP(-$B$16*(($B$17+$AI$4)*0.5)))+U69*$B$16/($B$16-$AI$14)*(EXP(-$AI$14*(($B$17+$AI$4)*0.5))-EXP(-$B$16*(($B$17+$AI$4)*0.5)))</f>
        <v/>
      </c>
      <c r="AA69" s="17">
        <f>R69*EXP(-$B$16*(($B$17+$AI$4)*0.6))+S69*$B$16/($B$16-$AI$12)*(EXP(-$AI$12*(($B$17+$AI$4)*0.6))-EXP(-$B$16*(($B$17+$AI$4)*0.6)))+T69*$B$16/($B$16-$AI$13)*(EXP(-$AI$13*(($B$17+$AI$4)*0.6))-EXP(-$B$16*(($B$17+$AI$4)*0.6)))+U69*$B$16/($B$16-$AI$14)*(EXP(-$AI$14*(($B$17+$AI$4)*0.6))-EXP(-$B$16*(($B$17+$AI$4)*0.6)))</f>
        <v/>
      </c>
      <c r="AB69" s="17">
        <f>R69*EXP(-$B$16*(($B$17+$AI$4)*0.7))+S69*$B$16/($B$16-$AI$12)*(EXP(-$AI$12*(($B$17+$AI$4)*0.7))-EXP(-$B$16*(($B$17+$AI$4)*0.7)))+T69*$B$16/($B$16-$AI$13)*(EXP(-$AI$13*(($B$17+$AI$4)*0.7))-EXP(-$B$16*(($B$17+$AI$4)*0.7)))+U69*$B$16/($B$16-$AI$14)*(EXP(-$AI$14*(($B$17+$AI$4)*0.7))-EXP(-$B$16*(($B$17+$AI$4)*0.7)))</f>
        <v/>
      </c>
      <c r="AC69" s="17">
        <f>R69*EXP(-$B$16*(($B$17+$AI$4)*0.8))+S69*$B$16/($B$16-$AI$12)*(EXP(-$AI$12*(($B$17+$AI$4)*0.8))-EXP(-$B$16*(($B$17+$AI$4)*0.8)))+T69*$B$16/($B$16-$AI$13)*(EXP(-$AI$13*(($B$17+$AI$4)*0.8))-EXP(-$B$16*(($B$17+$AI$4)*0.8)))+U69*$B$16/($B$16-$AI$14)*(EXP(-$AI$14*(($B$17+$AI$4)*0.8))-EXP(-$B$16*(($B$17+$AI$4)*0.8)))</f>
        <v/>
      </c>
      <c r="AD69" s="17">
        <f>R69*EXP(-$B$16*(($B$17+$AI$4)*0.9))+S69*$B$16/($B$16-$AI$12)*(EXP(-$AI$12*(($B$17+$AI$4)*0.9))-EXP(-$B$16*(($B$17+$AI$4)*0.9)))+T69*$B$16/($B$16-$AI$13)*(EXP(-$AI$13*(($B$17+$AI$4)*0.9))-EXP(-$B$16*(($B$17+$AI$4)*0.9)))+U69*$B$16/($B$16-$AI$14)*(EXP(-$AI$14*(($B$17+$AI$4)*0.9))-EXP(-$B$16*(($B$17+$AI$4)*0.9)))</f>
        <v/>
      </c>
      <c r="AE69" s="17">
        <f>R69*EXP(-$B$16*(($B$17+$AI$4)*1.0))+S69*$B$16/($B$16-$AI$12)*(EXP(-$AI$12*(($B$17+$AI$4)*1.0))-EXP(-$B$16*(($B$17+$AI$4)*1.0)))+T69*$B$16/($B$16-$AI$13)*(EXP(-$AI$13*(($B$17+$AI$4)*1.0))-EXP(-$B$16*(($B$17+$AI$4)*1.0)))+U69*$B$16/($B$16-$AI$14)*(EXP(-$AI$14*(($B$17+$AI$4)*1.0))-EXP(-$B$16*(($B$17+$AI$4)*1.0)))</f>
        <v/>
      </c>
      <c r="AF69" s="17">
        <f>MIN((G69-V69)/$AI$48,(G69-W69)/$AI$49,(G69-X69)/$AI$50,(G69-Y69)/$AI$51,(G69-Z69)/$AI$52,(G69-AA69)/$AI$53,(G69-AB69)/$AI$54,(G69-AC69)/$AI$55,(G69-AD69)/$AI$56,(G69-AE69)/$AI$57)</f>
        <v/>
      </c>
    </row>
    <row r="70">
      <c r="E70" s="12">
        <f>E69+$B$11</f>
        <v/>
      </c>
      <c r="F70" s="13">
        <f>E70/60</f>
        <v/>
      </c>
      <c r="G70" s="13">
        <f>IF(F70&gt;=$AI$66,$B$27,IF(F70&gt;=$AI$65,$B$26,IF(F70&gt;=$AI$64,$B$25,IF(F70&gt;=$AI$63,$B$24,IF(F70&gt;=$AI$62,$B$23,IF(F70&gt;=$AI$61,$B$22,$B$21))))))</f>
        <v/>
      </c>
      <c r="H70" s="14">
        <f>MAX(0,MIN($AI$59,IF($B$9="Plasma",(G70-(S70*$AI$18+T70*$AI$19+U70*$AI$20))/$AI$46,AF70)))</f>
        <v/>
      </c>
      <c r="I70" s="15">
        <f>H70/10*3600/$B$11</f>
        <v/>
      </c>
      <c r="J70" s="15">
        <f>J69+H70</f>
        <v/>
      </c>
      <c r="K70" s="14">
        <f>$AI$21*K69+$AI$22*L69+$AI$23*M69+$AI$30*H69</f>
        <v/>
      </c>
      <c r="L70" s="14">
        <f>$AI$24*K69+$AI$25*L69+$AI$26*M69+$AI$31*H69</f>
        <v/>
      </c>
      <c r="M70" s="14">
        <f>$AI$27*K69+$AI$28*L69+$AI$29*M69+$AI$32*H69</f>
        <v/>
      </c>
      <c r="N70" s="16">
        <f>R70*$B$38</f>
        <v/>
      </c>
      <c r="O70" s="14">
        <f>K70/$B$30</f>
        <v/>
      </c>
      <c r="P70" s="14">
        <f>L70/$B$31</f>
        <v/>
      </c>
      <c r="Q70" s="14">
        <f>M70/$B$32</f>
        <v/>
      </c>
      <c r="R70" s="14">
        <f>R69*$AI$42+S69*$AI$43+T69*$AI$44+U69*$AI$45+$AI$47*H69</f>
        <v/>
      </c>
      <c r="S70" s="17">
        <f>$AI$33*K70+$AI$34*L70+$AI$35*M70</f>
        <v/>
      </c>
      <c r="T70" s="17">
        <f>$AI$36*K70+$AI$37*L70+$AI$38*M70</f>
        <v/>
      </c>
      <c r="U70" s="17">
        <f>$AI$39*K70+$AI$40*L70+$AI$41*M70</f>
        <v/>
      </c>
      <c r="V70" s="17">
        <f>R70*EXP(-$B$16*(($B$17+$AI$4)*0.1))+S70*$B$16/($B$16-$AI$12)*(EXP(-$AI$12*(($B$17+$AI$4)*0.1))-EXP(-$B$16*(($B$17+$AI$4)*0.1)))+T70*$B$16/($B$16-$AI$13)*(EXP(-$AI$13*(($B$17+$AI$4)*0.1))-EXP(-$B$16*(($B$17+$AI$4)*0.1)))+U70*$B$16/($B$16-$AI$14)*(EXP(-$AI$14*(($B$17+$AI$4)*0.1))-EXP(-$B$16*(($B$17+$AI$4)*0.1)))</f>
        <v/>
      </c>
      <c r="W70" s="17">
        <f>R70*EXP(-$B$16*(($B$17+$AI$4)*0.2))+S70*$B$16/($B$16-$AI$12)*(EXP(-$AI$12*(($B$17+$AI$4)*0.2))-EXP(-$B$16*(($B$17+$AI$4)*0.2)))+T70*$B$16/($B$16-$AI$13)*(EXP(-$AI$13*(($B$17+$AI$4)*0.2))-EXP(-$B$16*(($B$17+$AI$4)*0.2)))+U70*$B$16/($B$16-$AI$14)*(EXP(-$AI$14*(($B$17+$AI$4)*0.2))-EXP(-$B$16*(($B$17+$AI$4)*0.2)))</f>
        <v/>
      </c>
      <c r="X70" s="17">
        <f>R70*EXP(-$B$16*(($B$17+$AI$4)*0.3))+S70*$B$16/($B$16-$AI$12)*(EXP(-$AI$12*(($B$17+$AI$4)*0.3))-EXP(-$B$16*(($B$17+$AI$4)*0.3)))+T70*$B$16/($B$16-$AI$13)*(EXP(-$AI$13*(($B$17+$AI$4)*0.3))-EXP(-$B$16*(($B$17+$AI$4)*0.3)))+U70*$B$16/($B$16-$AI$14)*(EXP(-$AI$14*(($B$17+$AI$4)*0.3))-EXP(-$B$16*(($B$17+$AI$4)*0.3)))</f>
        <v/>
      </c>
      <c r="Y70" s="17">
        <f>R70*EXP(-$B$16*(($B$17+$AI$4)*0.4))+S70*$B$16/($B$16-$AI$12)*(EXP(-$AI$12*(($B$17+$AI$4)*0.4))-EXP(-$B$16*(($B$17+$AI$4)*0.4)))+T70*$B$16/($B$16-$AI$13)*(EXP(-$AI$13*(($B$17+$AI$4)*0.4))-EXP(-$B$16*(($B$17+$AI$4)*0.4)))+U70*$B$16/($B$16-$AI$14)*(EXP(-$AI$14*(($B$17+$AI$4)*0.4))-EXP(-$B$16*(($B$17+$AI$4)*0.4)))</f>
        <v/>
      </c>
      <c r="Z70" s="17">
        <f>R70*EXP(-$B$16*(($B$17+$AI$4)*0.5))+S70*$B$16/($B$16-$AI$12)*(EXP(-$AI$12*(($B$17+$AI$4)*0.5))-EXP(-$B$16*(($B$17+$AI$4)*0.5)))+T70*$B$16/($B$16-$AI$13)*(EXP(-$AI$13*(($B$17+$AI$4)*0.5))-EXP(-$B$16*(($B$17+$AI$4)*0.5)))+U70*$B$16/($B$16-$AI$14)*(EXP(-$AI$14*(($B$17+$AI$4)*0.5))-EXP(-$B$16*(($B$17+$AI$4)*0.5)))</f>
        <v/>
      </c>
      <c r="AA70" s="17">
        <f>R70*EXP(-$B$16*(($B$17+$AI$4)*0.6))+S70*$B$16/($B$16-$AI$12)*(EXP(-$AI$12*(($B$17+$AI$4)*0.6))-EXP(-$B$16*(($B$17+$AI$4)*0.6)))+T70*$B$16/($B$16-$AI$13)*(EXP(-$AI$13*(($B$17+$AI$4)*0.6))-EXP(-$B$16*(($B$17+$AI$4)*0.6)))+U70*$B$16/($B$16-$AI$14)*(EXP(-$AI$14*(($B$17+$AI$4)*0.6))-EXP(-$B$16*(($B$17+$AI$4)*0.6)))</f>
        <v/>
      </c>
      <c r="AB70" s="17">
        <f>R70*EXP(-$B$16*(($B$17+$AI$4)*0.7))+S70*$B$16/($B$16-$AI$12)*(EXP(-$AI$12*(($B$17+$AI$4)*0.7))-EXP(-$B$16*(($B$17+$AI$4)*0.7)))+T70*$B$16/($B$16-$AI$13)*(EXP(-$AI$13*(($B$17+$AI$4)*0.7))-EXP(-$B$16*(($B$17+$AI$4)*0.7)))+U70*$B$16/($B$16-$AI$14)*(EXP(-$AI$14*(($B$17+$AI$4)*0.7))-EXP(-$B$16*(($B$17+$AI$4)*0.7)))</f>
        <v/>
      </c>
      <c r="AC70" s="17">
        <f>R70*EXP(-$B$16*(($B$17+$AI$4)*0.8))+S70*$B$16/($B$16-$AI$12)*(EXP(-$AI$12*(($B$17+$AI$4)*0.8))-EXP(-$B$16*(($B$17+$AI$4)*0.8)))+T70*$B$16/($B$16-$AI$13)*(EXP(-$AI$13*(($B$17+$AI$4)*0.8))-EXP(-$B$16*(($B$17+$AI$4)*0.8)))+U70*$B$16/($B$16-$AI$14)*(EXP(-$AI$14*(($B$17+$AI$4)*0.8))-EXP(-$B$16*(($B$17+$AI$4)*0.8)))</f>
        <v/>
      </c>
      <c r="AD70" s="17">
        <f>R70*EXP(-$B$16*(($B$17+$AI$4)*0.9))+S70*$B$16/($B$16-$AI$12)*(EXP(-$AI$12*(($B$17+$AI$4)*0.9))-EXP(-$B$16*(($B$17+$AI$4)*0.9)))+T70*$B$16/($B$16-$AI$13)*(EXP(-$AI$13*(($B$17+$AI$4)*0.9))-EXP(-$B$16*(($B$17+$AI$4)*0.9)))+U70*$B$16/($B$16-$AI$14)*(EXP(-$AI$14*(($B$17+$AI$4)*0.9))-EXP(-$B$16*(($B$17+$AI$4)*0.9)))</f>
        <v/>
      </c>
      <c r="AE70" s="17">
        <f>R70*EXP(-$B$16*(($B$17+$AI$4)*1.0))+S70*$B$16/($B$16-$AI$12)*(EXP(-$AI$12*(($B$17+$AI$4)*1.0))-EXP(-$B$16*(($B$17+$AI$4)*1.0)))+T70*$B$16/($B$16-$AI$13)*(EXP(-$AI$13*(($B$17+$AI$4)*1.0))-EXP(-$B$16*(($B$17+$AI$4)*1.0)))+U70*$B$16/($B$16-$AI$14)*(EXP(-$AI$14*(($B$17+$AI$4)*1.0))-EXP(-$B$16*(($B$17+$AI$4)*1.0)))</f>
        <v/>
      </c>
      <c r="AF70" s="17">
        <f>MIN((G70-V70)/$AI$48,(G70-W70)/$AI$49,(G70-X70)/$AI$50,(G70-Y70)/$AI$51,(G70-Z70)/$AI$52,(G70-AA70)/$AI$53,(G70-AB70)/$AI$54,(G70-AC70)/$AI$55,(G70-AD70)/$AI$56,(G70-AE70)/$AI$57)</f>
        <v/>
      </c>
    </row>
    <row r="71">
      <c r="E71" s="12">
        <f>E70+$B$11</f>
        <v/>
      </c>
      <c r="F71" s="13">
        <f>E71/60</f>
        <v/>
      </c>
      <c r="G71" s="13">
        <f>IF(F71&gt;=$AI$66,$B$27,IF(F71&gt;=$AI$65,$B$26,IF(F71&gt;=$AI$64,$B$25,IF(F71&gt;=$AI$63,$B$24,IF(F71&gt;=$AI$62,$B$23,IF(F71&gt;=$AI$61,$B$22,$B$21))))))</f>
        <v/>
      </c>
      <c r="H71" s="14">
        <f>MAX(0,MIN($AI$59,IF($B$9="Plasma",(G71-(S71*$AI$18+T71*$AI$19+U71*$AI$20))/$AI$46,AF71)))</f>
        <v/>
      </c>
      <c r="I71" s="15">
        <f>H71/10*3600/$B$11</f>
        <v/>
      </c>
      <c r="J71" s="15">
        <f>J70+H71</f>
        <v/>
      </c>
      <c r="K71" s="14">
        <f>$AI$21*K70+$AI$22*L70+$AI$23*M70+$AI$30*H70</f>
        <v/>
      </c>
      <c r="L71" s="14">
        <f>$AI$24*K70+$AI$25*L70+$AI$26*M70+$AI$31*H70</f>
        <v/>
      </c>
      <c r="M71" s="14">
        <f>$AI$27*K70+$AI$28*L70+$AI$29*M70+$AI$32*H70</f>
        <v/>
      </c>
      <c r="N71" s="16">
        <f>R71*$B$38</f>
        <v/>
      </c>
      <c r="O71" s="14">
        <f>K71/$B$30</f>
        <v/>
      </c>
      <c r="P71" s="14">
        <f>L71/$B$31</f>
        <v/>
      </c>
      <c r="Q71" s="14">
        <f>M71/$B$32</f>
        <v/>
      </c>
      <c r="R71" s="14">
        <f>R70*$AI$42+S70*$AI$43+T70*$AI$44+U70*$AI$45+$AI$47*H70</f>
        <v/>
      </c>
      <c r="S71" s="17">
        <f>$AI$33*K71+$AI$34*L71+$AI$35*M71</f>
        <v/>
      </c>
      <c r="T71" s="17">
        <f>$AI$36*K71+$AI$37*L71+$AI$38*M71</f>
        <v/>
      </c>
      <c r="U71" s="17">
        <f>$AI$39*K71+$AI$40*L71+$AI$41*M71</f>
        <v/>
      </c>
      <c r="V71" s="17">
        <f>R71*EXP(-$B$16*(($B$17+$AI$4)*0.1))+S71*$B$16/($B$16-$AI$12)*(EXP(-$AI$12*(($B$17+$AI$4)*0.1))-EXP(-$B$16*(($B$17+$AI$4)*0.1)))+T71*$B$16/($B$16-$AI$13)*(EXP(-$AI$13*(($B$17+$AI$4)*0.1))-EXP(-$B$16*(($B$17+$AI$4)*0.1)))+U71*$B$16/($B$16-$AI$14)*(EXP(-$AI$14*(($B$17+$AI$4)*0.1))-EXP(-$B$16*(($B$17+$AI$4)*0.1)))</f>
        <v/>
      </c>
      <c r="W71" s="17">
        <f>R71*EXP(-$B$16*(($B$17+$AI$4)*0.2))+S71*$B$16/($B$16-$AI$12)*(EXP(-$AI$12*(($B$17+$AI$4)*0.2))-EXP(-$B$16*(($B$17+$AI$4)*0.2)))+T71*$B$16/($B$16-$AI$13)*(EXP(-$AI$13*(($B$17+$AI$4)*0.2))-EXP(-$B$16*(($B$17+$AI$4)*0.2)))+U71*$B$16/($B$16-$AI$14)*(EXP(-$AI$14*(($B$17+$AI$4)*0.2))-EXP(-$B$16*(($B$17+$AI$4)*0.2)))</f>
        <v/>
      </c>
      <c r="X71" s="17">
        <f>R71*EXP(-$B$16*(($B$17+$AI$4)*0.3))+S71*$B$16/($B$16-$AI$12)*(EXP(-$AI$12*(($B$17+$AI$4)*0.3))-EXP(-$B$16*(($B$17+$AI$4)*0.3)))+T71*$B$16/($B$16-$AI$13)*(EXP(-$AI$13*(($B$17+$AI$4)*0.3))-EXP(-$B$16*(($B$17+$AI$4)*0.3)))+U71*$B$16/($B$16-$AI$14)*(EXP(-$AI$14*(($B$17+$AI$4)*0.3))-EXP(-$B$16*(($B$17+$AI$4)*0.3)))</f>
        <v/>
      </c>
      <c r="Y71" s="17">
        <f>R71*EXP(-$B$16*(($B$17+$AI$4)*0.4))+S71*$B$16/($B$16-$AI$12)*(EXP(-$AI$12*(($B$17+$AI$4)*0.4))-EXP(-$B$16*(($B$17+$AI$4)*0.4)))+T71*$B$16/($B$16-$AI$13)*(EXP(-$AI$13*(($B$17+$AI$4)*0.4))-EXP(-$B$16*(($B$17+$AI$4)*0.4)))+U71*$B$16/($B$16-$AI$14)*(EXP(-$AI$14*(($B$17+$AI$4)*0.4))-EXP(-$B$16*(($B$17+$AI$4)*0.4)))</f>
        <v/>
      </c>
      <c r="Z71" s="17">
        <f>R71*EXP(-$B$16*(($B$17+$AI$4)*0.5))+S71*$B$16/($B$16-$AI$12)*(EXP(-$AI$12*(($B$17+$AI$4)*0.5))-EXP(-$B$16*(($B$17+$AI$4)*0.5)))+T71*$B$16/($B$16-$AI$13)*(EXP(-$AI$13*(($B$17+$AI$4)*0.5))-EXP(-$B$16*(($B$17+$AI$4)*0.5)))+U71*$B$16/($B$16-$AI$14)*(EXP(-$AI$14*(($B$17+$AI$4)*0.5))-EXP(-$B$16*(($B$17+$AI$4)*0.5)))</f>
        <v/>
      </c>
      <c r="AA71" s="17">
        <f>R71*EXP(-$B$16*(($B$17+$AI$4)*0.6))+S71*$B$16/($B$16-$AI$12)*(EXP(-$AI$12*(($B$17+$AI$4)*0.6))-EXP(-$B$16*(($B$17+$AI$4)*0.6)))+T71*$B$16/($B$16-$AI$13)*(EXP(-$AI$13*(($B$17+$AI$4)*0.6))-EXP(-$B$16*(($B$17+$AI$4)*0.6)))+U71*$B$16/($B$16-$AI$14)*(EXP(-$AI$14*(($B$17+$AI$4)*0.6))-EXP(-$B$16*(($B$17+$AI$4)*0.6)))</f>
        <v/>
      </c>
      <c r="AB71" s="17">
        <f>R71*EXP(-$B$16*(($B$17+$AI$4)*0.7))+S71*$B$16/($B$16-$AI$12)*(EXP(-$AI$12*(($B$17+$AI$4)*0.7))-EXP(-$B$16*(($B$17+$AI$4)*0.7)))+T71*$B$16/($B$16-$AI$13)*(EXP(-$AI$13*(($B$17+$AI$4)*0.7))-EXP(-$B$16*(($B$17+$AI$4)*0.7)))+U71*$B$16/($B$16-$AI$14)*(EXP(-$AI$14*(($B$17+$AI$4)*0.7))-EXP(-$B$16*(($B$17+$AI$4)*0.7)))</f>
        <v/>
      </c>
      <c r="AC71" s="17">
        <f>R71*EXP(-$B$16*(($B$17+$AI$4)*0.8))+S71*$B$16/($B$16-$AI$12)*(EXP(-$AI$12*(($B$17+$AI$4)*0.8))-EXP(-$B$16*(($B$17+$AI$4)*0.8)))+T71*$B$16/($B$16-$AI$13)*(EXP(-$AI$13*(($B$17+$AI$4)*0.8))-EXP(-$B$16*(($B$17+$AI$4)*0.8)))+U71*$B$16/($B$16-$AI$14)*(EXP(-$AI$14*(($B$17+$AI$4)*0.8))-EXP(-$B$16*(($B$17+$AI$4)*0.8)))</f>
        <v/>
      </c>
      <c r="AD71" s="17">
        <f>R71*EXP(-$B$16*(($B$17+$AI$4)*0.9))+S71*$B$16/($B$16-$AI$12)*(EXP(-$AI$12*(($B$17+$AI$4)*0.9))-EXP(-$B$16*(($B$17+$AI$4)*0.9)))+T71*$B$16/($B$16-$AI$13)*(EXP(-$AI$13*(($B$17+$AI$4)*0.9))-EXP(-$B$16*(($B$17+$AI$4)*0.9)))+U71*$B$16/($B$16-$AI$14)*(EXP(-$AI$14*(($B$17+$AI$4)*0.9))-EXP(-$B$16*(($B$17+$AI$4)*0.9)))</f>
        <v/>
      </c>
      <c r="AE71" s="17">
        <f>R71*EXP(-$B$16*(($B$17+$AI$4)*1.0))+S71*$B$16/($B$16-$AI$12)*(EXP(-$AI$12*(($B$17+$AI$4)*1.0))-EXP(-$B$16*(($B$17+$AI$4)*1.0)))+T71*$B$16/($B$16-$AI$13)*(EXP(-$AI$13*(($B$17+$AI$4)*1.0))-EXP(-$B$16*(($B$17+$AI$4)*1.0)))+U71*$B$16/($B$16-$AI$14)*(EXP(-$AI$14*(($B$17+$AI$4)*1.0))-EXP(-$B$16*(($B$17+$AI$4)*1.0)))</f>
        <v/>
      </c>
      <c r="AF71" s="17">
        <f>MIN((G71-V71)/$AI$48,(G71-W71)/$AI$49,(G71-X71)/$AI$50,(G71-Y71)/$AI$51,(G71-Z71)/$AI$52,(G71-AA71)/$AI$53,(G71-AB71)/$AI$54,(G71-AC71)/$AI$55,(G71-AD71)/$AI$56,(G71-AE71)/$AI$57)</f>
        <v/>
      </c>
    </row>
    <row r="72">
      <c r="E72" s="12">
        <f>E71+$B$11</f>
        <v/>
      </c>
      <c r="F72" s="13">
        <f>E72/60</f>
        <v/>
      </c>
      <c r="G72" s="13">
        <f>IF(F72&gt;=$AI$66,$B$27,IF(F72&gt;=$AI$65,$B$26,IF(F72&gt;=$AI$64,$B$25,IF(F72&gt;=$AI$63,$B$24,IF(F72&gt;=$AI$62,$B$23,IF(F72&gt;=$AI$61,$B$22,$B$21))))))</f>
        <v/>
      </c>
      <c r="H72" s="14">
        <f>MAX(0,MIN($AI$59,IF($B$9="Plasma",(G72-(S72*$AI$18+T72*$AI$19+U72*$AI$20))/$AI$46,AF72)))</f>
        <v/>
      </c>
      <c r="I72" s="15">
        <f>H72/10*3600/$B$11</f>
        <v/>
      </c>
      <c r="J72" s="15">
        <f>J71+H72</f>
        <v/>
      </c>
      <c r="K72" s="14">
        <f>$AI$21*K71+$AI$22*L71+$AI$23*M71+$AI$30*H71</f>
        <v/>
      </c>
      <c r="L72" s="14">
        <f>$AI$24*K71+$AI$25*L71+$AI$26*M71+$AI$31*H71</f>
        <v/>
      </c>
      <c r="M72" s="14">
        <f>$AI$27*K71+$AI$28*L71+$AI$29*M71+$AI$32*H71</f>
        <v/>
      </c>
      <c r="N72" s="16">
        <f>R72*$B$38</f>
        <v/>
      </c>
      <c r="O72" s="14">
        <f>K72/$B$30</f>
        <v/>
      </c>
      <c r="P72" s="14">
        <f>L72/$B$31</f>
        <v/>
      </c>
      <c r="Q72" s="14">
        <f>M72/$B$32</f>
        <v/>
      </c>
      <c r="R72" s="14">
        <f>R71*$AI$42+S71*$AI$43+T71*$AI$44+U71*$AI$45+$AI$47*H71</f>
        <v/>
      </c>
      <c r="S72" s="17">
        <f>$AI$33*K72+$AI$34*L72+$AI$35*M72</f>
        <v/>
      </c>
      <c r="T72" s="17">
        <f>$AI$36*K72+$AI$37*L72+$AI$38*M72</f>
        <v/>
      </c>
      <c r="U72" s="17">
        <f>$AI$39*K72+$AI$40*L72+$AI$41*M72</f>
        <v/>
      </c>
      <c r="V72" s="17">
        <f>R72*EXP(-$B$16*(($B$17+$AI$4)*0.1))+S72*$B$16/($B$16-$AI$12)*(EXP(-$AI$12*(($B$17+$AI$4)*0.1))-EXP(-$B$16*(($B$17+$AI$4)*0.1)))+T72*$B$16/($B$16-$AI$13)*(EXP(-$AI$13*(($B$17+$AI$4)*0.1))-EXP(-$B$16*(($B$17+$AI$4)*0.1)))+U72*$B$16/($B$16-$AI$14)*(EXP(-$AI$14*(($B$17+$AI$4)*0.1))-EXP(-$B$16*(($B$17+$AI$4)*0.1)))</f>
        <v/>
      </c>
      <c r="W72" s="17">
        <f>R72*EXP(-$B$16*(($B$17+$AI$4)*0.2))+S72*$B$16/($B$16-$AI$12)*(EXP(-$AI$12*(($B$17+$AI$4)*0.2))-EXP(-$B$16*(($B$17+$AI$4)*0.2)))+T72*$B$16/($B$16-$AI$13)*(EXP(-$AI$13*(($B$17+$AI$4)*0.2))-EXP(-$B$16*(($B$17+$AI$4)*0.2)))+U72*$B$16/($B$16-$AI$14)*(EXP(-$AI$14*(($B$17+$AI$4)*0.2))-EXP(-$B$16*(($B$17+$AI$4)*0.2)))</f>
        <v/>
      </c>
      <c r="X72" s="17">
        <f>R72*EXP(-$B$16*(($B$17+$AI$4)*0.3))+S72*$B$16/($B$16-$AI$12)*(EXP(-$AI$12*(($B$17+$AI$4)*0.3))-EXP(-$B$16*(($B$17+$AI$4)*0.3)))+T72*$B$16/($B$16-$AI$13)*(EXP(-$AI$13*(($B$17+$AI$4)*0.3))-EXP(-$B$16*(($B$17+$AI$4)*0.3)))+U72*$B$16/($B$16-$AI$14)*(EXP(-$AI$14*(($B$17+$AI$4)*0.3))-EXP(-$B$16*(($B$17+$AI$4)*0.3)))</f>
        <v/>
      </c>
      <c r="Y72" s="17">
        <f>R72*EXP(-$B$16*(($B$17+$AI$4)*0.4))+S72*$B$16/($B$16-$AI$12)*(EXP(-$AI$12*(($B$17+$AI$4)*0.4))-EXP(-$B$16*(($B$17+$AI$4)*0.4)))+T72*$B$16/($B$16-$AI$13)*(EXP(-$AI$13*(($B$17+$AI$4)*0.4))-EXP(-$B$16*(($B$17+$AI$4)*0.4)))+U72*$B$16/($B$16-$AI$14)*(EXP(-$AI$14*(($B$17+$AI$4)*0.4))-EXP(-$B$16*(($B$17+$AI$4)*0.4)))</f>
        <v/>
      </c>
      <c r="Z72" s="17">
        <f>R72*EXP(-$B$16*(($B$17+$AI$4)*0.5))+S72*$B$16/($B$16-$AI$12)*(EXP(-$AI$12*(($B$17+$AI$4)*0.5))-EXP(-$B$16*(($B$17+$AI$4)*0.5)))+T72*$B$16/($B$16-$AI$13)*(EXP(-$AI$13*(($B$17+$AI$4)*0.5))-EXP(-$B$16*(($B$17+$AI$4)*0.5)))+U72*$B$16/($B$16-$AI$14)*(EXP(-$AI$14*(($B$17+$AI$4)*0.5))-EXP(-$B$16*(($B$17+$AI$4)*0.5)))</f>
        <v/>
      </c>
      <c r="AA72" s="17">
        <f>R72*EXP(-$B$16*(($B$17+$AI$4)*0.6))+S72*$B$16/($B$16-$AI$12)*(EXP(-$AI$12*(($B$17+$AI$4)*0.6))-EXP(-$B$16*(($B$17+$AI$4)*0.6)))+T72*$B$16/($B$16-$AI$13)*(EXP(-$AI$13*(($B$17+$AI$4)*0.6))-EXP(-$B$16*(($B$17+$AI$4)*0.6)))+U72*$B$16/($B$16-$AI$14)*(EXP(-$AI$14*(($B$17+$AI$4)*0.6))-EXP(-$B$16*(($B$17+$AI$4)*0.6)))</f>
        <v/>
      </c>
      <c r="AB72" s="17">
        <f>R72*EXP(-$B$16*(($B$17+$AI$4)*0.7))+S72*$B$16/($B$16-$AI$12)*(EXP(-$AI$12*(($B$17+$AI$4)*0.7))-EXP(-$B$16*(($B$17+$AI$4)*0.7)))+T72*$B$16/($B$16-$AI$13)*(EXP(-$AI$13*(($B$17+$AI$4)*0.7))-EXP(-$B$16*(($B$17+$AI$4)*0.7)))+U72*$B$16/($B$16-$AI$14)*(EXP(-$AI$14*(($B$17+$AI$4)*0.7))-EXP(-$B$16*(($B$17+$AI$4)*0.7)))</f>
        <v/>
      </c>
      <c r="AC72" s="17">
        <f>R72*EXP(-$B$16*(($B$17+$AI$4)*0.8))+S72*$B$16/($B$16-$AI$12)*(EXP(-$AI$12*(($B$17+$AI$4)*0.8))-EXP(-$B$16*(($B$17+$AI$4)*0.8)))+T72*$B$16/($B$16-$AI$13)*(EXP(-$AI$13*(($B$17+$AI$4)*0.8))-EXP(-$B$16*(($B$17+$AI$4)*0.8)))+U72*$B$16/($B$16-$AI$14)*(EXP(-$AI$14*(($B$17+$AI$4)*0.8))-EXP(-$B$16*(($B$17+$AI$4)*0.8)))</f>
        <v/>
      </c>
      <c r="AD72" s="17">
        <f>R72*EXP(-$B$16*(($B$17+$AI$4)*0.9))+S72*$B$16/($B$16-$AI$12)*(EXP(-$AI$12*(($B$17+$AI$4)*0.9))-EXP(-$B$16*(($B$17+$AI$4)*0.9)))+T72*$B$16/($B$16-$AI$13)*(EXP(-$AI$13*(($B$17+$AI$4)*0.9))-EXP(-$B$16*(($B$17+$AI$4)*0.9)))+U72*$B$16/($B$16-$AI$14)*(EXP(-$AI$14*(($B$17+$AI$4)*0.9))-EXP(-$B$16*(($B$17+$AI$4)*0.9)))</f>
        <v/>
      </c>
      <c r="AE72" s="17">
        <f>R72*EXP(-$B$16*(($B$17+$AI$4)*1.0))+S72*$B$16/($B$16-$AI$12)*(EXP(-$AI$12*(($B$17+$AI$4)*1.0))-EXP(-$B$16*(($B$17+$AI$4)*1.0)))+T72*$B$16/($B$16-$AI$13)*(EXP(-$AI$13*(($B$17+$AI$4)*1.0))-EXP(-$B$16*(($B$17+$AI$4)*1.0)))+U72*$B$16/($B$16-$AI$14)*(EXP(-$AI$14*(($B$17+$AI$4)*1.0))-EXP(-$B$16*(($B$17+$AI$4)*1.0)))</f>
        <v/>
      </c>
      <c r="AF72" s="17">
        <f>MIN((G72-V72)/$AI$48,(G72-W72)/$AI$49,(G72-X72)/$AI$50,(G72-Y72)/$AI$51,(G72-Z72)/$AI$52,(G72-AA72)/$AI$53,(G72-AB72)/$AI$54,(G72-AC72)/$AI$55,(G72-AD72)/$AI$56,(G72-AE72)/$AI$57)</f>
        <v/>
      </c>
    </row>
    <row r="73">
      <c r="E73" s="12">
        <f>E72+$B$11</f>
        <v/>
      </c>
      <c r="F73" s="13">
        <f>E73/60</f>
        <v/>
      </c>
      <c r="G73" s="13">
        <f>IF(F73&gt;=$AI$66,$B$27,IF(F73&gt;=$AI$65,$B$26,IF(F73&gt;=$AI$64,$B$25,IF(F73&gt;=$AI$63,$B$24,IF(F73&gt;=$AI$62,$B$23,IF(F73&gt;=$AI$61,$B$22,$B$21))))))</f>
        <v/>
      </c>
      <c r="H73" s="14">
        <f>MAX(0,MIN($AI$59,IF($B$9="Plasma",(G73-(S73*$AI$18+T73*$AI$19+U73*$AI$20))/$AI$46,AF73)))</f>
        <v/>
      </c>
      <c r="I73" s="15">
        <f>H73/10*3600/$B$11</f>
        <v/>
      </c>
      <c r="J73" s="15">
        <f>J72+H73</f>
        <v/>
      </c>
      <c r="K73" s="14">
        <f>$AI$21*K72+$AI$22*L72+$AI$23*M72+$AI$30*H72</f>
        <v/>
      </c>
      <c r="L73" s="14">
        <f>$AI$24*K72+$AI$25*L72+$AI$26*M72+$AI$31*H72</f>
        <v/>
      </c>
      <c r="M73" s="14">
        <f>$AI$27*K72+$AI$28*L72+$AI$29*M72+$AI$32*H72</f>
        <v/>
      </c>
      <c r="N73" s="16">
        <f>R73*$B$38</f>
        <v/>
      </c>
      <c r="O73" s="14">
        <f>K73/$B$30</f>
        <v/>
      </c>
      <c r="P73" s="14">
        <f>L73/$B$31</f>
        <v/>
      </c>
      <c r="Q73" s="14">
        <f>M73/$B$32</f>
        <v/>
      </c>
      <c r="R73" s="14">
        <f>R72*$AI$42+S72*$AI$43+T72*$AI$44+U72*$AI$45+$AI$47*H72</f>
        <v/>
      </c>
      <c r="S73" s="17">
        <f>$AI$33*K73+$AI$34*L73+$AI$35*M73</f>
        <v/>
      </c>
      <c r="T73" s="17">
        <f>$AI$36*K73+$AI$37*L73+$AI$38*M73</f>
        <v/>
      </c>
      <c r="U73" s="17">
        <f>$AI$39*K73+$AI$40*L73+$AI$41*M73</f>
        <v/>
      </c>
      <c r="V73" s="17">
        <f>R73*EXP(-$B$16*(($B$17+$AI$4)*0.1))+S73*$B$16/($B$16-$AI$12)*(EXP(-$AI$12*(($B$17+$AI$4)*0.1))-EXP(-$B$16*(($B$17+$AI$4)*0.1)))+T73*$B$16/($B$16-$AI$13)*(EXP(-$AI$13*(($B$17+$AI$4)*0.1))-EXP(-$B$16*(($B$17+$AI$4)*0.1)))+U73*$B$16/($B$16-$AI$14)*(EXP(-$AI$14*(($B$17+$AI$4)*0.1))-EXP(-$B$16*(($B$17+$AI$4)*0.1)))</f>
        <v/>
      </c>
      <c r="W73" s="17">
        <f>R73*EXP(-$B$16*(($B$17+$AI$4)*0.2))+S73*$B$16/($B$16-$AI$12)*(EXP(-$AI$12*(($B$17+$AI$4)*0.2))-EXP(-$B$16*(($B$17+$AI$4)*0.2)))+T73*$B$16/($B$16-$AI$13)*(EXP(-$AI$13*(($B$17+$AI$4)*0.2))-EXP(-$B$16*(($B$17+$AI$4)*0.2)))+U73*$B$16/($B$16-$AI$14)*(EXP(-$AI$14*(($B$17+$AI$4)*0.2))-EXP(-$B$16*(($B$17+$AI$4)*0.2)))</f>
        <v/>
      </c>
      <c r="X73" s="17">
        <f>R73*EXP(-$B$16*(($B$17+$AI$4)*0.3))+S73*$B$16/($B$16-$AI$12)*(EXP(-$AI$12*(($B$17+$AI$4)*0.3))-EXP(-$B$16*(($B$17+$AI$4)*0.3)))+T73*$B$16/($B$16-$AI$13)*(EXP(-$AI$13*(($B$17+$AI$4)*0.3))-EXP(-$B$16*(($B$17+$AI$4)*0.3)))+U73*$B$16/($B$16-$AI$14)*(EXP(-$AI$14*(($B$17+$AI$4)*0.3))-EXP(-$B$16*(($B$17+$AI$4)*0.3)))</f>
        <v/>
      </c>
      <c r="Y73" s="17">
        <f>R73*EXP(-$B$16*(($B$17+$AI$4)*0.4))+S73*$B$16/($B$16-$AI$12)*(EXP(-$AI$12*(($B$17+$AI$4)*0.4))-EXP(-$B$16*(($B$17+$AI$4)*0.4)))+T73*$B$16/($B$16-$AI$13)*(EXP(-$AI$13*(($B$17+$AI$4)*0.4))-EXP(-$B$16*(($B$17+$AI$4)*0.4)))+U73*$B$16/($B$16-$AI$14)*(EXP(-$AI$14*(($B$17+$AI$4)*0.4))-EXP(-$B$16*(($B$17+$AI$4)*0.4)))</f>
        <v/>
      </c>
      <c r="Z73" s="17">
        <f>R73*EXP(-$B$16*(($B$17+$AI$4)*0.5))+S73*$B$16/($B$16-$AI$12)*(EXP(-$AI$12*(($B$17+$AI$4)*0.5))-EXP(-$B$16*(($B$17+$AI$4)*0.5)))+T73*$B$16/($B$16-$AI$13)*(EXP(-$AI$13*(($B$17+$AI$4)*0.5))-EXP(-$B$16*(($B$17+$AI$4)*0.5)))+U73*$B$16/($B$16-$AI$14)*(EXP(-$AI$14*(($B$17+$AI$4)*0.5))-EXP(-$B$16*(($B$17+$AI$4)*0.5)))</f>
        <v/>
      </c>
      <c r="AA73" s="17">
        <f>R73*EXP(-$B$16*(($B$17+$AI$4)*0.6))+S73*$B$16/($B$16-$AI$12)*(EXP(-$AI$12*(($B$17+$AI$4)*0.6))-EXP(-$B$16*(($B$17+$AI$4)*0.6)))+T73*$B$16/($B$16-$AI$13)*(EXP(-$AI$13*(($B$17+$AI$4)*0.6))-EXP(-$B$16*(($B$17+$AI$4)*0.6)))+U73*$B$16/($B$16-$AI$14)*(EXP(-$AI$14*(($B$17+$AI$4)*0.6))-EXP(-$B$16*(($B$17+$AI$4)*0.6)))</f>
        <v/>
      </c>
      <c r="AB73" s="17">
        <f>R73*EXP(-$B$16*(($B$17+$AI$4)*0.7))+S73*$B$16/($B$16-$AI$12)*(EXP(-$AI$12*(($B$17+$AI$4)*0.7))-EXP(-$B$16*(($B$17+$AI$4)*0.7)))+T73*$B$16/($B$16-$AI$13)*(EXP(-$AI$13*(($B$17+$AI$4)*0.7))-EXP(-$B$16*(($B$17+$AI$4)*0.7)))+U73*$B$16/($B$16-$AI$14)*(EXP(-$AI$14*(($B$17+$AI$4)*0.7))-EXP(-$B$16*(($B$17+$AI$4)*0.7)))</f>
        <v/>
      </c>
      <c r="AC73" s="17">
        <f>R73*EXP(-$B$16*(($B$17+$AI$4)*0.8))+S73*$B$16/($B$16-$AI$12)*(EXP(-$AI$12*(($B$17+$AI$4)*0.8))-EXP(-$B$16*(($B$17+$AI$4)*0.8)))+T73*$B$16/($B$16-$AI$13)*(EXP(-$AI$13*(($B$17+$AI$4)*0.8))-EXP(-$B$16*(($B$17+$AI$4)*0.8)))+U73*$B$16/($B$16-$AI$14)*(EXP(-$AI$14*(($B$17+$AI$4)*0.8))-EXP(-$B$16*(($B$17+$AI$4)*0.8)))</f>
        <v/>
      </c>
      <c r="AD73" s="17">
        <f>R73*EXP(-$B$16*(($B$17+$AI$4)*0.9))+S73*$B$16/($B$16-$AI$12)*(EXP(-$AI$12*(($B$17+$AI$4)*0.9))-EXP(-$B$16*(($B$17+$AI$4)*0.9)))+T73*$B$16/($B$16-$AI$13)*(EXP(-$AI$13*(($B$17+$AI$4)*0.9))-EXP(-$B$16*(($B$17+$AI$4)*0.9)))+U73*$B$16/($B$16-$AI$14)*(EXP(-$AI$14*(($B$17+$AI$4)*0.9))-EXP(-$B$16*(($B$17+$AI$4)*0.9)))</f>
        <v/>
      </c>
      <c r="AE73" s="17">
        <f>R73*EXP(-$B$16*(($B$17+$AI$4)*1.0))+S73*$B$16/($B$16-$AI$12)*(EXP(-$AI$12*(($B$17+$AI$4)*1.0))-EXP(-$B$16*(($B$17+$AI$4)*1.0)))+T73*$B$16/($B$16-$AI$13)*(EXP(-$AI$13*(($B$17+$AI$4)*1.0))-EXP(-$B$16*(($B$17+$AI$4)*1.0)))+U73*$B$16/($B$16-$AI$14)*(EXP(-$AI$14*(($B$17+$AI$4)*1.0))-EXP(-$B$16*(($B$17+$AI$4)*1.0)))</f>
        <v/>
      </c>
      <c r="AF73" s="17">
        <f>MIN((G73-V73)/$AI$48,(G73-W73)/$AI$49,(G73-X73)/$AI$50,(G73-Y73)/$AI$51,(G73-Z73)/$AI$52,(G73-AA73)/$AI$53,(G73-AB73)/$AI$54,(G73-AC73)/$AI$55,(G73-AD73)/$AI$56,(G73-AE73)/$AI$57)</f>
        <v/>
      </c>
    </row>
    <row r="74">
      <c r="E74" s="12">
        <f>E73+$B$11</f>
        <v/>
      </c>
      <c r="F74" s="13">
        <f>E74/60</f>
        <v/>
      </c>
      <c r="G74" s="13">
        <f>IF(F74&gt;=$AI$66,$B$27,IF(F74&gt;=$AI$65,$B$26,IF(F74&gt;=$AI$64,$B$25,IF(F74&gt;=$AI$63,$B$24,IF(F74&gt;=$AI$62,$B$23,IF(F74&gt;=$AI$61,$B$22,$B$21))))))</f>
        <v/>
      </c>
      <c r="H74" s="14">
        <f>MAX(0,MIN($AI$59,IF($B$9="Plasma",(G74-(S74*$AI$18+T74*$AI$19+U74*$AI$20))/$AI$46,AF74)))</f>
        <v/>
      </c>
      <c r="I74" s="15">
        <f>H74/10*3600/$B$11</f>
        <v/>
      </c>
      <c r="J74" s="15">
        <f>J73+H74</f>
        <v/>
      </c>
      <c r="K74" s="14">
        <f>$AI$21*K73+$AI$22*L73+$AI$23*M73+$AI$30*H73</f>
        <v/>
      </c>
      <c r="L74" s="14">
        <f>$AI$24*K73+$AI$25*L73+$AI$26*M73+$AI$31*H73</f>
        <v/>
      </c>
      <c r="M74" s="14">
        <f>$AI$27*K73+$AI$28*L73+$AI$29*M73+$AI$32*H73</f>
        <v/>
      </c>
      <c r="N74" s="16">
        <f>R74*$B$38</f>
        <v/>
      </c>
      <c r="O74" s="14">
        <f>K74/$B$30</f>
        <v/>
      </c>
      <c r="P74" s="14">
        <f>L74/$B$31</f>
        <v/>
      </c>
      <c r="Q74" s="14">
        <f>M74/$B$32</f>
        <v/>
      </c>
      <c r="R74" s="14">
        <f>R73*$AI$42+S73*$AI$43+T73*$AI$44+U73*$AI$45+$AI$47*H73</f>
        <v/>
      </c>
      <c r="S74" s="17">
        <f>$AI$33*K74+$AI$34*L74+$AI$35*M74</f>
        <v/>
      </c>
      <c r="T74" s="17">
        <f>$AI$36*K74+$AI$37*L74+$AI$38*M74</f>
        <v/>
      </c>
      <c r="U74" s="17">
        <f>$AI$39*K74+$AI$40*L74+$AI$41*M74</f>
        <v/>
      </c>
      <c r="V74" s="17">
        <f>R74*EXP(-$B$16*(($B$17+$AI$4)*0.1))+S74*$B$16/($B$16-$AI$12)*(EXP(-$AI$12*(($B$17+$AI$4)*0.1))-EXP(-$B$16*(($B$17+$AI$4)*0.1)))+T74*$B$16/($B$16-$AI$13)*(EXP(-$AI$13*(($B$17+$AI$4)*0.1))-EXP(-$B$16*(($B$17+$AI$4)*0.1)))+U74*$B$16/($B$16-$AI$14)*(EXP(-$AI$14*(($B$17+$AI$4)*0.1))-EXP(-$B$16*(($B$17+$AI$4)*0.1)))</f>
        <v/>
      </c>
      <c r="W74" s="17">
        <f>R74*EXP(-$B$16*(($B$17+$AI$4)*0.2))+S74*$B$16/($B$16-$AI$12)*(EXP(-$AI$12*(($B$17+$AI$4)*0.2))-EXP(-$B$16*(($B$17+$AI$4)*0.2)))+T74*$B$16/($B$16-$AI$13)*(EXP(-$AI$13*(($B$17+$AI$4)*0.2))-EXP(-$B$16*(($B$17+$AI$4)*0.2)))+U74*$B$16/($B$16-$AI$14)*(EXP(-$AI$14*(($B$17+$AI$4)*0.2))-EXP(-$B$16*(($B$17+$AI$4)*0.2)))</f>
        <v/>
      </c>
      <c r="X74" s="17">
        <f>R74*EXP(-$B$16*(($B$17+$AI$4)*0.3))+S74*$B$16/($B$16-$AI$12)*(EXP(-$AI$12*(($B$17+$AI$4)*0.3))-EXP(-$B$16*(($B$17+$AI$4)*0.3)))+T74*$B$16/($B$16-$AI$13)*(EXP(-$AI$13*(($B$17+$AI$4)*0.3))-EXP(-$B$16*(($B$17+$AI$4)*0.3)))+U74*$B$16/($B$16-$AI$14)*(EXP(-$AI$14*(($B$17+$AI$4)*0.3))-EXP(-$B$16*(($B$17+$AI$4)*0.3)))</f>
        <v/>
      </c>
      <c r="Y74" s="17">
        <f>R74*EXP(-$B$16*(($B$17+$AI$4)*0.4))+S74*$B$16/($B$16-$AI$12)*(EXP(-$AI$12*(($B$17+$AI$4)*0.4))-EXP(-$B$16*(($B$17+$AI$4)*0.4)))+T74*$B$16/($B$16-$AI$13)*(EXP(-$AI$13*(($B$17+$AI$4)*0.4))-EXP(-$B$16*(($B$17+$AI$4)*0.4)))+U74*$B$16/($B$16-$AI$14)*(EXP(-$AI$14*(($B$17+$AI$4)*0.4))-EXP(-$B$16*(($B$17+$AI$4)*0.4)))</f>
        <v/>
      </c>
      <c r="Z74" s="17">
        <f>R74*EXP(-$B$16*(($B$17+$AI$4)*0.5))+S74*$B$16/($B$16-$AI$12)*(EXP(-$AI$12*(($B$17+$AI$4)*0.5))-EXP(-$B$16*(($B$17+$AI$4)*0.5)))+T74*$B$16/($B$16-$AI$13)*(EXP(-$AI$13*(($B$17+$AI$4)*0.5))-EXP(-$B$16*(($B$17+$AI$4)*0.5)))+U74*$B$16/($B$16-$AI$14)*(EXP(-$AI$14*(($B$17+$AI$4)*0.5))-EXP(-$B$16*(($B$17+$AI$4)*0.5)))</f>
        <v/>
      </c>
      <c r="AA74" s="17">
        <f>R74*EXP(-$B$16*(($B$17+$AI$4)*0.6))+S74*$B$16/($B$16-$AI$12)*(EXP(-$AI$12*(($B$17+$AI$4)*0.6))-EXP(-$B$16*(($B$17+$AI$4)*0.6)))+T74*$B$16/($B$16-$AI$13)*(EXP(-$AI$13*(($B$17+$AI$4)*0.6))-EXP(-$B$16*(($B$17+$AI$4)*0.6)))+U74*$B$16/($B$16-$AI$14)*(EXP(-$AI$14*(($B$17+$AI$4)*0.6))-EXP(-$B$16*(($B$17+$AI$4)*0.6)))</f>
        <v/>
      </c>
      <c r="AB74" s="17">
        <f>R74*EXP(-$B$16*(($B$17+$AI$4)*0.7))+S74*$B$16/($B$16-$AI$12)*(EXP(-$AI$12*(($B$17+$AI$4)*0.7))-EXP(-$B$16*(($B$17+$AI$4)*0.7)))+T74*$B$16/($B$16-$AI$13)*(EXP(-$AI$13*(($B$17+$AI$4)*0.7))-EXP(-$B$16*(($B$17+$AI$4)*0.7)))+U74*$B$16/($B$16-$AI$14)*(EXP(-$AI$14*(($B$17+$AI$4)*0.7))-EXP(-$B$16*(($B$17+$AI$4)*0.7)))</f>
        <v/>
      </c>
      <c r="AC74" s="17">
        <f>R74*EXP(-$B$16*(($B$17+$AI$4)*0.8))+S74*$B$16/($B$16-$AI$12)*(EXP(-$AI$12*(($B$17+$AI$4)*0.8))-EXP(-$B$16*(($B$17+$AI$4)*0.8)))+T74*$B$16/($B$16-$AI$13)*(EXP(-$AI$13*(($B$17+$AI$4)*0.8))-EXP(-$B$16*(($B$17+$AI$4)*0.8)))+U74*$B$16/($B$16-$AI$14)*(EXP(-$AI$14*(($B$17+$AI$4)*0.8))-EXP(-$B$16*(($B$17+$AI$4)*0.8)))</f>
        <v/>
      </c>
      <c r="AD74" s="17">
        <f>R74*EXP(-$B$16*(($B$17+$AI$4)*0.9))+S74*$B$16/($B$16-$AI$12)*(EXP(-$AI$12*(($B$17+$AI$4)*0.9))-EXP(-$B$16*(($B$17+$AI$4)*0.9)))+T74*$B$16/($B$16-$AI$13)*(EXP(-$AI$13*(($B$17+$AI$4)*0.9))-EXP(-$B$16*(($B$17+$AI$4)*0.9)))+U74*$B$16/($B$16-$AI$14)*(EXP(-$AI$14*(($B$17+$AI$4)*0.9))-EXP(-$B$16*(($B$17+$AI$4)*0.9)))</f>
        <v/>
      </c>
      <c r="AE74" s="17">
        <f>R74*EXP(-$B$16*(($B$17+$AI$4)*1.0))+S74*$B$16/($B$16-$AI$12)*(EXP(-$AI$12*(($B$17+$AI$4)*1.0))-EXP(-$B$16*(($B$17+$AI$4)*1.0)))+T74*$B$16/($B$16-$AI$13)*(EXP(-$AI$13*(($B$17+$AI$4)*1.0))-EXP(-$B$16*(($B$17+$AI$4)*1.0)))+U74*$B$16/($B$16-$AI$14)*(EXP(-$AI$14*(($B$17+$AI$4)*1.0))-EXP(-$B$16*(($B$17+$AI$4)*1.0)))</f>
        <v/>
      </c>
      <c r="AF74" s="17">
        <f>MIN((G74-V74)/$AI$48,(G74-W74)/$AI$49,(G74-X74)/$AI$50,(G74-Y74)/$AI$51,(G74-Z74)/$AI$52,(G74-AA74)/$AI$53,(G74-AB74)/$AI$54,(G74-AC74)/$AI$55,(G74-AD74)/$AI$56,(G74-AE74)/$AI$57)</f>
        <v/>
      </c>
    </row>
    <row r="75">
      <c r="E75" s="12">
        <f>E74+$B$11</f>
        <v/>
      </c>
      <c r="F75" s="13">
        <f>E75/60</f>
        <v/>
      </c>
      <c r="G75" s="13">
        <f>IF(F75&gt;=$AI$66,$B$27,IF(F75&gt;=$AI$65,$B$26,IF(F75&gt;=$AI$64,$B$25,IF(F75&gt;=$AI$63,$B$24,IF(F75&gt;=$AI$62,$B$23,IF(F75&gt;=$AI$61,$B$22,$B$21))))))</f>
        <v/>
      </c>
      <c r="H75" s="14">
        <f>MAX(0,MIN($AI$59,IF($B$9="Plasma",(G75-(S75*$AI$18+T75*$AI$19+U75*$AI$20))/$AI$46,AF75)))</f>
        <v/>
      </c>
      <c r="I75" s="15">
        <f>H75/10*3600/$B$11</f>
        <v/>
      </c>
      <c r="J75" s="15">
        <f>J74+H75</f>
        <v/>
      </c>
      <c r="K75" s="14">
        <f>$AI$21*K74+$AI$22*L74+$AI$23*M74+$AI$30*H74</f>
        <v/>
      </c>
      <c r="L75" s="14">
        <f>$AI$24*K74+$AI$25*L74+$AI$26*M74+$AI$31*H74</f>
        <v/>
      </c>
      <c r="M75" s="14">
        <f>$AI$27*K74+$AI$28*L74+$AI$29*M74+$AI$32*H74</f>
        <v/>
      </c>
      <c r="N75" s="16">
        <f>R75*$B$38</f>
        <v/>
      </c>
      <c r="O75" s="14">
        <f>K75/$B$30</f>
        <v/>
      </c>
      <c r="P75" s="14">
        <f>L75/$B$31</f>
        <v/>
      </c>
      <c r="Q75" s="14">
        <f>M75/$B$32</f>
        <v/>
      </c>
      <c r="R75" s="14">
        <f>R74*$AI$42+S74*$AI$43+T74*$AI$44+U74*$AI$45+$AI$47*H74</f>
        <v/>
      </c>
      <c r="S75" s="17">
        <f>$AI$33*K75+$AI$34*L75+$AI$35*M75</f>
        <v/>
      </c>
      <c r="T75" s="17">
        <f>$AI$36*K75+$AI$37*L75+$AI$38*M75</f>
        <v/>
      </c>
      <c r="U75" s="17">
        <f>$AI$39*K75+$AI$40*L75+$AI$41*M75</f>
        <v/>
      </c>
      <c r="V75" s="17">
        <f>R75*EXP(-$B$16*(($B$17+$AI$4)*0.1))+S75*$B$16/($B$16-$AI$12)*(EXP(-$AI$12*(($B$17+$AI$4)*0.1))-EXP(-$B$16*(($B$17+$AI$4)*0.1)))+T75*$B$16/($B$16-$AI$13)*(EXP(-$AI$13*(($B$17+$AI$4)*0.1))-EXP(-$B$16*(($B$17+$AI$4)*0.1)))+U75*$B$16/($B$16-$AI$14)*(EXP(-$AI$14*(($B$17+$AI$4)*0.1))-EXP(-$B$16*(($B$17+$AI$4)*0.1)))</f>
        <v/>
      </c>
      <c r="W75" s="17">
        <f>R75*EXP(-$B$16*(($B$17+$AI$4)*0.2))+S75*$B$16/($B$16-$AI$12)*(EXP(-$AI$12*(($B$17+$AI$4)*0.2))-EXP(-$B$16*(($B$17+$AI$4)*0.2)))+T75*$B$16/($B$16-$AI$13)*(EXP(-$AI$13*(($B$17+$AI$4)*0.2))-EXP(-$B$16*(($B$17+$AI$4)*0.2)))+U75*$B$16/($B$16-$AI$14)*(EXP(-$AI$14*(($B$17+$AI$4)*0.2))-EXP(-$B$16*(($B$17+$AI$4)*0.2)))</f>
        <v/>
      </c>
      <c r="X75" s="17">
        <f>R75*EXP(-$B$16*(($B$17+$AI$4)*0.3))+S75*$B$16/($B$16-$AI$12)*(EXP(-$AI$12*(($B$17+$AI$4)*0.3))-EXP(-$B$16*(($B$17+$AI$4)*0.3)))+T75*$B$16/($B$16-$AI$13)*(EXP(-$AI$13*(($B$17+$AI$4)*0.3))-EXP(-$B$16*(($B$17+$AI$4)*0.3)))+U75*$B$16/($B$16-$AI$14)*(EXP(-$AI$14*(($B$17+$AI$4)*0.3))-EXP(-$B$16*(($B$17+$AI$4)*0.3)))</f>
        <v/>
      </c>
      <c r="Y75" s="17">
        <f>R75*EXP(-$B$16*(($B$17+$AI$4)*0.4))+S75*$B$16/($B$16-$AI$12)*(EXP(-$AI$12*(($B$17+$AI$4)*0.4))-EXP(-$B$16*(($B$17+$AI$4)*0.4)))+T75*$B$16/($B$16-$AI$13)*(EXP(-$AI$13*(($B$17+$AI$4)*0.4))-EXP(-$B$16*(($B$17+$AI$4)*0.4)))+U75*$B$16/($B$16-$AI$14)*(EXP(-$AI$14*(($B$17+$AI$4)*0.4))-EXP(-$B$16*(($B$17+$AI$4)*0.4)))</f>
        <v/>
      </c>
      <c r="Z75" s="17">
        <f>R75*EXP(-$B$16*(($B$17+$AI$4)*0.5))+S75*$B$16/($B$16-$AI$12)*(EXP(-$AI$12*(($B$17+$AI$4)*0.5))-EXP(-$B$16*(($B$17+$AI$4)*0.5)))+T75*$B$16/($B$16-$AI$13)*(EXP(-$AI$13*(($B$17+$AI$4)*0.5))-EXP(-$B$16*(($B$17+$AI$4)*0.5)))+U75*$B$16/($B$16-$AI$14)*(EXP(-$AI$14*(($B$17+$AI$4)*0.5))-EXP(-$B$16*(($B$17+$AI$4)*0.5)))</f>
        <v/>
      </c>
      <c r="AA75" s="17">
        <f>R75*EXP(-$B$16*(($B$17+$AI$4)*0.6))+S75*$B$16/($B$16-$AI$12)*(EXP(-$AI$12*(($B$17+$AI$4)*0.6))-EXP(-$B$16*(($B$17+$AI$4)*0.6)))+T75*$B$16/($B$16-$AI$13)*(EXP(-$AI$13*(($B$17+$AI$4)*0.6))-EXP(-$B$16*(($B$17+$AI$4)*0.6)))+U75*$B$16/($B$16-$AI$14)*(EXP(-$AI$14*(($B$17+$AI$4)*0.6))-EXP(-$B$16*(($B$17+$AI$4)*0.6)))</f>
        <v/>
      </c>
      <c r="AB75" s="17">
        <f>R75*EXP(-$B$16*(($B$17+$AI$4)*0.7))+S75*$B$16/($B$16-$AI$12)*(EXP(-$AI$12*(($B$17+$AI$4)*0.7))-EXP(-$B$16*(($B$17+$AI$4)*0.7)))+T75*$B$16/($B$16-$AI$13)*(EXP(-$AI$13*(($B$17+$AI$4)*0.7))-EXP(-$B$16*(($B$17+$AI$4)*0.7)))+U75*$B$16/($B$16-$AI$14)*(EXP(-$AI$14*(($B$17+$AI$4)*0.7))-EXP(-$B$16*(($B$17+$AI$4)*0.7)))</f>
        <v/>
      </c>
      <c r="AC75" s="17">
        <f>R75*EXP(-$B$16*(($B$17+$AI$4)*0.8))+S75*$B$16/($B$16-$AI$12)*(EXP(-$AI$12*(($B$17+$AI$4)*0.8))-EXP(-$B$16*(($B$17+$AI$4)*0.8)))+T75*$B$16/($B$16-$AI$13)*(EXP(-$AI$13*(($B$17+$AI$4)*0.8))-EXP(-$B$16*(($B$17+$AI$4)*0.8)))+U75*$B$16/($B$16-$AI$14)*(EXP(-$AI$14*(($B$17+$AI$4)*0.8))-EXP(-$B$16*(($B$17+$AI$4)*0.8)))</f>
        <v/>
      </c>
      <c r="AD75" s="17">
        <f>R75*EXP(-$B$16*(($B$17+$AI$4)*0.9))+S75*$B$16/($B$16-$AI$12)*(EXP(-$AI$12*(($B$17+$AI$4)*0.9))-EXP(-$B$16*(($B$17+$AI$4)*0.9)))+T75*$B$16/($B$16-$AI$13)*(EXP(-$AI$13*(($B$17+$AI$4)*0.9))-EXP(-$B$16*(($B$17+$AI$4)*0.9)))+U75*$B$16/($B$16-$AI$14)*(EXP(-$AI$14*(($B$17+$AI$4)*0.9))-EXP(-$B$16*(($B$17+$AI$4)*0.9)))</f>
        <v/>
      </c>
      <c r="AE75" s="17">
        <f>R75*EXP(-$B$16*(($B$17+$AI$4)*1.0))+S75*$B$16/($B$16-$AI$12)*(EXP(-$AI$12*(($B$17+$AI$4)*1.0))-EXP(-$B$16*(($B$17+$AI$4)*1.0)))+T75*$B$16/($B$16-$AI$13)*(EXP(-$AI$13*(($B$17+$AI$4)*1.0))-EXP(-$B$16*(($B$17+$AI$4)*1.0)))+U75*$B$16/($B$16-$AI$14)*(EXP(-$AI$14*(($B$17+$AI$4)*1.0))-EXP(-$B$16*(($B$17+$AI$4)*1.0)))</f>
        <v/>
      </c>
      <c r="AF75" s="17">
        <f>MIN((G75-V75)/$AI$48,(G75-W75)/$AI$49,(G75-X75)/$AI$50,(G75-Y75)/$AI$51,(G75-Z75)/$AI$52,(G75-AA75)/$AI$53,(G75-AB75)/$AI$54,(G75-AC75)/$AI$55,(G75-AD75)/$AI$56,(G75-AE75)/$AI$57)</f>
        <v/>
      </c>
    </row>
    <row r="76">
      <c r="E76" s="12">
        <f>E75+$B$11</f>
        <v/>
      </c>
      <c r="F76" s="13">
        <f>E76/60</f>
        <v/>
      </c>
      <c r="G76" s="13">
        <f>IF(F76&gt;=$AI$66,$B$27,IF(F76&gt;=$AI$65,$B$26,IF(F76&gt;=$AI$64,$B$25,IF(F76&gt;=$AI$63,$B$24,IF(F76&gt;=$AI$62,$B$23,IF(F76&gt;=$AI$61,$B$22,$B$21))))))</f>
        <v/>
      </c>
      <c r="H76" s="14">
        <f>MAX(0,MIN($AI$59,IF($B$9="Plasma",(G76-(S76*$AI$18+T76*$AI$19+U76*$AI$20))/$AI$46,AF76)))</f>
        <v/>
      </c>
      <c r="I76" s="15">
        <f>H76/10*3600/$B$11</f>
        <v/>
      </c>
      <c r="J76" s="15">
        <f>J75+H76</f>
        <v/>
      </c>
      <c r="K76" s="14">
        <f>$AI$21*K75+$AI$22*L75+$AI$23*M75+$AI$30*H75</f>
        <v/>
      </c>
      <c r="L76" s="14">
        <f>$AI$24*K75+$AI$25*L75+$AI$26*M75+$AI$31*H75</f>
        <v/>
      </c>
      <c r="M76" s="14">
        <f>$AI$27*K75+$AI$28*L75+$AI$29*M75+$AI$32*H75</f>
        <v/>
      </c>
      <c r="N76" s="16">
        <f>R76*$B$38</f>
        <v/>
      </c>
      <c r="O76" s="14">
        <f>K76/$B$30</f>
        <v/>
      </c>
      <c r="P76" s="14">
        <f>L76/$B$31</f>
        <v/>
      </c>
      <c r="Q76" s="14">
        <f>M76/$B$32</f>
        <v/>
      </c>
      <c r="R76" s="14">
        <f>R75*$AI$42+S75*$AI$43+T75*$AI$44+U75*$AI$45+$AI$47*H75</f>
        <v/>
      </c>
      <c r="S76" s="17">
        <f>$AI$33*K76+$AI$34*L76+$AI$35*M76</f>
        <v/>
      </c>
      <c r="T76" s="17">
        <f>$AI$36*K76+$AI$37*L76+$AI$38*M76</f>
        <v/>
      </c>
      <c r="U76" s="17">
        <f>$AI$39*K76+$AI$40*L76+$AI$41*M76</f>
        <v/>
      </c>
      <c r="V76" s="17">
        <f>R76*EXP(-$B$16*(($B$17+$AI$4)*0.1))+S76*$B$16/($B$16-$AI$12)*(EXP(-$AI$12*(($B$17+$AI$4)*0.1))-EXP(-$B$16*(($B$17+$AI$4)*0.1)))+T76*$B$16/($B$16-$AI$13)*(EXP(-$AI$13*(($B$17+$AI$4)*0.1))-EXP(-$B$16*(($B$17+$AI$4)*0.1)))+U76*$B$16/($B$16-$AI$14)*(EXP(-$AI$14*(($B$17+$AI$4)*0.1))-EXP(-$B$16*(($B$17+$AI$4)*0.1)))</f>
        <v/>
      </c>
      <c r="W76" s="17">
        <f>R76*EXP(-$B$16*(($B$17+$AI$4)*0.2))+S76*$B$16/($B$16-$AI$12)*(EXP(-$AI$12*(($B$17+$AI$4)*0.2))-EXP(-$B$16*(($B$17+$AI$4)*0.2)))+T76*$B$16/($B$16-$AI$13)*(EXP(-$AI$13*(($B$17+$AI$4)*0.2))-EXP(-$B$16*(($B$17+$AI$4)*0.2)))+U76*$B$16/($B$16-$AI$14)*(EXP(-$AI$14*(($B$17+$AI$4)*0.2))-EXP(-$B$16*(($B$17+$AI$4)*0.2)))</f>
        <v/>
      </c>
      <c r="X76" s="17">
        <f>R76*EXP(-$B$16*(($B$17+$AI$4)*0.3))+S76*$B$16/($B$16-$AI$12)*(EXP(-$AI$12*(($B$17+$AI$4)*0.3))-EXP(-$B$16*(($B$17+$AI$4)*0.3)))+T76*$B$16/($B$16-$AI$13)*(EXP(-$AI$13*(($B$17+$AI$4)*0.3))-EXP(-$B$16*(($B$17+$AI$4)*0.3)))+U76*$B$16/($B$16-$AI$14)*(EXP(-$AI$14*(($B$17+$AI$4)*0.3))-EXP(-$B$16*(($B$17+$AI$4)*0.3)))</f>
        <v/>
      </c>
      <c r="Y76" s="17">
        <f>R76*EXP(-$B$16*(($B$17+$AI$4)*0.4))+S76*$B$16/($B$16-$AI$12)*(EXP(-$AI$12*(($B$17+$AI$4)*0.4))-EXP(-$B$16*(($B$17+$AI$4)*0.4)))+T76*$B$16/($B$16-$AI$13)*(EXP(-$AI$13*(($B$17+$AI$4)*0.4))-EXP(-$B$16*(($B$17+$AI$4)*0.4)))+U76*$B$16/($B$16-$AI$14)*(EXP(-$AI$14*(($B$17+$AI$4)*0.4))-EXP(-$B$16*(($B$17+$AI$4)*0.4)))</f>
        <v/>
      </c>
      <c r="Z76" s="17">
        <f>R76*EXP(-$B$16*(($B$17+$AI$4)*0.5))+S76*$B$16/($B$16-$AI$12)*(EXP(-$AI$12*(($B$17+$AI$4)*0.5))-EXP(-$B$16*(($B$17+$AI$4)*0.5)))+T76*$B$16/($B$16-$AI$13)*(EXP(-$AI$13*(($B$17+$AI$4)*0.5))-EXP(-$B$16*(($B$17+$AI$4)*0.5)))+U76*$B$16/($B$16-$AI$14)*(EXP(-$AI$14*(($B$17+$AI$4)*0.5))-EXP(-$B$16*(($B$17+$AI$4)*0.5)))</f>
        <v/>
      </c>
      <c r="AA76" s="17">
        <f>R76*EXP(-$B$16*(($B$17+$AI$4)*0.6))+S76*$B$16/($B$16-$AI$12)*(EXP(-$AI$12*(($B$17+$AI$4)*0.6))-EXP(-$B$16*(($B$17+$AI$4)*0.6)))+T76*$B$16/($B$16-$AI$13)*(EXP(-$AI$13*(($B$17+$AI$4)*0.6))-EXP(-$B$16*(($B$17+$AI$4)*0.6)))+U76*$B$16/($B$16-$AI$14)*(EXP(-$AI$14*(($B$17+$AI$4)*0.6))-EXP(-$B$16*(($B$17+$AI$4)*0.6)))</f>
        <v/>
      </c>
      <c r="AB76" s="17">
        <f>R76*EXP(-$B$16*(($B$17+$AI$4)*0.7))+S76*$B$16/($B$16-$AI$12)*(EXP(-$AI$12*(($B$17+$AI$4)*0.7))-EXP(-$B$16*(($B$17+$AI$4)*0.7)))+T76*$B$16/($B$16-$AI$13)*(EXP(-$AI$13*(($B$17+$AI$4)*0.7))-EXP(-$B$16*(($B$17+$AI$4)*0.7)))+U76*$B$16/($B$16-$AI$14)*(EXP(-$AI$14*(($B$17+$AI$4)*0.7))-EXP(-$B$16*(($B$17+$AI$4)*0.7)))</f>
        <v/>
      </c>
      <c r="AC76" s="17">
        <f>R76*EXP(-$B$16*(($B$17+$AI$4)*0.8))+S76*$B$16/($B$16-$AI$12)*(EXP(-$AI$12*(($B$17+$AI$4)*0.8))-EXP(-$B$16*(($B$17+$AI$4)*0.8)))+T76*$B$16/($B$16-$AI$13)*(EXP(-$AI$13*(($B$17+$AI$4)*0.8))-EXP(-$B$16*(($B$17+$AI$4)*0.8)))+U76*$B$16/($B$16-$AI$14)*(EXP(-$AI$14*(($B$17+$AI$4)*0.8))-EXP(-$B$16*(($B$17+$AI$4)*0.8)))</f>
        <v/>
      </c>
      <c r="AD76" s="17">
        <f>R76*EXP(-$B$16*(($B$17+$AI$4)*0.9))+S76*$B$16/($B$16-$AI$12)*(EXP(-$AI$12*(($B$17+$AI$4)*0.9))-EXP(-$B$16*(($B$17+$AI$4)*0.9)))+T76*$B$16/($B$16-$AI$13)*(EXP(-$AI$13*(($B$17+$AI$4)*0.9))-EXP(-$B$16*(($B$17+$AI$4)*0.9)))+U76*$B$16/($B$16-$AI$14)*(EXP(-$AI$14*(($B$17+$AI$4)*0.9))-EXP(-$B$16*(($B$17+$AI$4)*0.9)))</f>
        <v/>
      </c>
      <c r="AE76" s="17">
        <f>R76*EXP(-$B$16*(($B$17+$AI$4)*1.0))+S76*$B$16/($B$16-$AI$12)*(EXP(-$AI$12*(($B$17+$AI$4)*1.0))-EXP(-$B$16*(($B$17+$AI$4)*1.0)))+T76*$B$16/($B$16-$AI$13)*(EXP(-$AI$13*(($B$17+$AI$4)*1.0))-EXP(-$B$16*(($B$17+$AI$4)*1.0)))+U76*$B$16/($B$16-$AI$14)*(EXP(-$AI$14*(($B$17+$AI$4)*1.0))-EXP(-$B$16*(($B$17+$AI$4)*1.0)))</f>
        <v/>
      </c>
      <c r="AF76" s="17">
        <f>MIN((G76-V76)/$AI$48,(G76-W76)/$AI$49,(G76-X76)/$AI$50,(G76-Y76)/$AI$51,(G76-Z76)/$AI$52,(G76-AA76)/$AI$53,(G76-AB76)/$AI$54,(G76-AC76)/$AI$55,(G76-AD76)/$AI$56,(G76-AE76)/$AI$57)</f>
        <v/>
      </c>
    </row>
    <row r="77">
      <c r="E77" s="12">
        <f>E76+$B$11</f>
        <v/>
      </c>
      <c r="F77" s="13">
        <f>E77/60</f>
        <v/>
      </c>
      <c r="G77" s="13">
        <f>IF(F77&gt;=$AI$66,$B$27,IF(F77&gt;=$AI$65,$B$26,IF(F77&gt;=$AI$64,$B$25,IF(F77&gt;=$AI$63,$B$24,IF(F77&gt;=$AI$62,$B$23,IF(F77&gt;=$AI$61,$B$22,$B$21))))))</f>
        <v/>
      </c>
      <c r="H77" s="14">
        <f>MAX(0,MIN($AI$59,IF($B$9="Plasma",(G77-(S77*$AI$18+T77*$AI$19+U77*$AI$20))/$AI$46,AF77)))</f>
        <v/>
      </c>
      <c r="I77" s="15">
        <f>H77/10*3600/$B$11</f>
        <v/>
      </c>
      <c r="J77" s="15">
        <f>J76+H77</f>
        <v/>
      </c>
      <c r="K77" s="14">
        <f>$AI$21*K76+$AI$22*L76+$AI$23*M76+$AI$30*H76</f>
        <v/>
      </c>
      <c r="L77" s="14">
        <f>$AI$24*K76+$AI$25*L76+$AI$26*M76+$AI$31*H76</f>
        <v/>
      </c>
      <c r="M77" s="14">
        <f>$AI$27*K76+$AI$28*L76+$AI$29*M76+$AI$32*H76</f>
        <v/>
      </c>
      <c r="N77" s="16">
        <f>R77*$B$38</f>
        <v/>
      </c>
      <c r="O77" s="14">
        <f>K77/$B$30</f>
        <v/>
      </c>
      <c r="P77" s="14">
        <f>L77/$B$31</f>
        <v/>
      </c>
      <c r="Q77" s="14">
        <f>M77/$B$32</f>
        <v/>
      </c>
      <c r="R77" s="14">
        <f>R76*$AI$42+S76*$AI$43+T76*$AI$44+U76*$AI$45+$AI$47*H76</f>
        <v/>
      </c>
      <c r="S77" s="17">
        <f>$AI$33*K77+$AI$34*L77+$AI$35*M77</f>
        <v/>
      </c>
      <c r="T77" s="17">
        <f>$AI$36*K77+$AI$37*L77+$AI$38*M77</f>
        <v/>
      </c>
      <c r="U77" s="17">
        <f>$AI$39*K77+$AI$40*L77+$AI$41*M77</f>
        <v/>
      </c>
      <c r="V77" s="17">
        <f>R77*EXP(-$B$16*(($B$17+$AI$4)*0.1))+S77*$B$16/($B$16-$AI$12)*(EXP(-$AI$12*(($B$17+$AI$4)*0.1))-EXP(-$B$16*(($B$17+$AI$4)*0.1)))+T77*$B$16/($B$16-$AI$13)*(EXP(-$AI$13*(($B$17+$AI$4)*0.1))-EXP(-$B$16*(($B$17+$AI$4)*0.1)))+U77*$B$16/($B$16-$AI$14)*(EXP(-$AI$14*(($B$17+$AI$4)*0.1))-EXP(-$B$16*(($B$17+$AI$4)*0.1)))</f>
        <v/>
      </c>
      <c r="W77" s="17">
        <f>R77*EXP(-$B$16*(($B$17+$AI$4)*0.2))+S77*$B$16/($B$16-$AI$12)*(EXP(-$AI$12*(($B$17+$AI$4)*0.2))-EXP(-$B$16*(($B$17+$AI$4)*0.2)))+T77*$B$16/($B$16-$AI$13)*(EXP(-$AI$13*(($B$17+$AI$4)*0.2))-EXP(-$B$16*(($B$17+$AI$4)*0.2)))+U77*$B$16/($B$16-$AI$14)*(EXP(-$AI$14*(($B$17+$AI$4)*0.2))-EXP(-$B$16*(($B$17+$AI$4)*0.2)))</f>
        <v/>
      </c>
      <c r="X77" s="17">
        <f>R77*EXP(-$B$16*(($B$17+$AI$4)*0.3))+S77*$B$16/($B$16-$AI$12)*(EXP(-$AI$12*(($B$17+$AI$4)*0.3))-EXP(-$B$16*(($B$17+$AI$4)*0.3)))+T77*$B$16/($B$16-$AI$13)*(EXP(-$AI$13*(($B$17+$AI$4)*0.3))-EXP(-$B$16*(($B$17+$AI$4)*0.3)))+U77*$B$16/($B$16-$AI$14)*(EXP(-$AI$14*(($B$17+$AI$4)*0.3))-EXP(-$B$16*(($B$17+$AI$4)*0.3)))</f>
        <v/>
      </c>
      <c r="Y77" s="17">
        <f>R77*EXP(-$B$16*(($B$17+$AI$4)*0.4))+S77*$B$16/($B$16-$AI$12)*(EXP(-$AI$12*(($B$17+$AI$4)*0.4))-EXP(-$B$16*(($B$17+$AI$4)*0.4)))+T77*$B$16/($B$16-$AI$13)*(EXP(-$AI$13*(($B$17+$AI$4)*0.4))-EXP(-$B$16*(($B$17+$AI$4)*0.4)))+U77*$B$16/($B$16-$AI$14)*(EXP(-$AI$14*(($B$17+$AI$4)*0.4))-EXP(-$B$16*(($B$17+$AI$4)*0.4)))</f>
        <v/>
      </c>
      <c r="Z77" s="17">
        <f>R77*EXP(-$B$16*(($B$17+$AI$4)*0.5))+S77*$B$16/($B$16-$AI$12)*(EXP(-$AI$12*(($B$17+$AI$4)*0.5))-EXP(-$B$16*(($B$17+$AI$4)*0.5)))+T77*$B$16/($B$16-$AI$13)*(EXP(-$AI$13*(($B$17+$AI$4)*0.5))-EXP(-$B$16*(($B$17+$AI$4)*0.5)))+U77*$B$16/($B$16-$AI$14)*(EXP(-$AI$14*(($B$17+$AI$4)*0.5))-EXP(-$B$16*(($B$17+$AI$4)*0.5)))</f>
        <v/>
      </c>
      <c r="AA77" s="17">
        <f>R77*EXP(-$B$16*(($B$17+$AI$4)*0.6))+S77*$B$16/($B$16-$AI$12)*(EXP(-$AI$12*(($B$17+$AI$4)*0.6))-EXP(-$B$16*(($B$17+$AI$4)*0.6)))+T77*$B$16/($B$16-$AI$13)*(EXP(-$AI$13*(($B$17+$AI$4)*0.6))-EXP(-$B$16*(($B$17+$AI$4)*0.6)))+U77*$B$16/($B$16-$AI$14)*(EXP(-$AI$14*(($B$17+$AI$4)*0.6))-EXP(-$B$16*(($B$17+$AI$4)*0.6)))</f>
        <v/>
      </c>
      <c r="AB77" s="17">
        <f>R77*EXP(-$B$16*(($B$17+$AI$4)*0.7))+S77*$B$16/($B$16-$AI$12)*(EXP(-$AI$12*(($B$17+$AI$4)*0.7))-EXP(-$B$16*(($B$17+$AI$4)*0.7)))+T77*$B$16/($B$16-$AI$13)*(EXP(-$AI$13*(($B$17+$AI$4)*0.7))-EXP(-$B$16*(($B$17+$AI$4)*0.7)))+U77*$B$16/($B$16-$AI$14)*(EXP(-$AI$14*(($B$17+$AI$4)*0.7))-EXP(-$B$16*(($B$17+$AI$4)*0.7)))</f>
        <v/>
      </c>
      <c r="AC77" s="17">
        <f>R77*EXP(-$B$16*(($B$17+$AI$4)*0.8))+S77*$B$16/($B$16-$AI$12)*(EXP(-$AI$12*(($B$17+$AI$4)*0.8))-EXP(-$B$16*(($B$17+$AI$4)*0.8)))+T77*$B$16/($B$16-$AI$13)*(EXP(-$AI$13*(($B$17+$AI$4)*0.8))-EXP(-$B$16*(($B$17+$AI$4)*0.8)))+U77*$B$16/($B$16-$AI$14)*(EXP(-$AI$14*(($B$17+$AI$4)*0.8))-EXP(-$B$16*(($B$17+$AI$4)*0.8)))</f>
        <v/>
      </c>
      <c r="AD77" s="17">
        <f>R77*EXP(-$B$16*(($B$17+$AI$4)*0.9))+S77*$B$16/($B$16-$AI$12)*(EXP(-$AI$12*(($B$17+$AI$4)*0.9))-EXP(-$B$16*(($B$17+$AI$4)*0.9)))+T77*$B$16/($B$16-$AI$13)*(EXP(-$AI$13*(($B$17+$AI$4)*0.9))-EXP(-$B$16*(($B$17+$AI$4)*0.9)))+U77*$B$16/($B$16-$AI$14)*(EXP(-$AI$14*(($B$17+$AI$4)*0.9))-EXP(-$B$16*(($B$17+$AI$4)*0.9)))</f>
        <v/>
      </c>
      <c r="AE77" s="17">
        <f>R77*EXP(-$B$16*(($B$17+$AI$4)*1.0))+S77*$B$16/($B$16-$AI$12)*(EXP(-$AI$12*(($B$17+$AI$4)*1.0))-EXP(-$B$16*(($B$17+$AI$4)*1.0)))+T77*$B$16/($B$16-$AI$13)*(EXP(-$AI$13*(($B$17+$AI$4)*1.0))-EXP(-$B$16*(($B$17+$AI$4)*1.0)))+U77*$B$16/($B$16-$AI$14)*(EXP(-$AI$14*(($B$17+$AI$4)*1.0))-EXP(-$B$16*(($B$17+$AI$4)*1.0)))</f>
        <v/>
      </c>
      <c r="AF77" s="17">
        <f>MIN((G77-V77)/$AI$48,(G77-W77)/$AI$49,(G77-X77)/$AI$50,(G77-Y77)/$AI$51,(G77-Z77)/$AI$52,(G77-AA77)/$AI$53,(G77-AB77)/$AI$54,(G77-AC77)/$AI$55,(G77-AD77)/$AI$56,(G77-AE77)/$AI$57)</f>
        <v/>
      </c>
    </row>
    <row r="78">
      <c r="E78" s="12">
        <f>E77+$B$11</f>
        <v/>
      </c>
      <c r="F78" s="13">
        <f>E78/60</f>
        <v/>
      </c>
      <c r="G78" s="13">
        <f>IF(F78&gt;=$AI$66,$B$27,IF(F78&gt;=$AI$65,$B$26,IF(F78&gt;=$AI$64,$B$25,IF(F78&gt;=$AI$63,$B$24,IF(F78&gt;=$AI$62,$B$23,IF(F78&gt;=$AI$61,$B$22,$B$21))))))</f>
        <v/>
      </c>
      <c r="H78" s="14">
        <f>MAX(0,MIN($AI$59,IF($B$9="Plasma",(G78-(S78*$AI$18+T78*$AI$19+U78*$AI$20))/$AI$46,AF78)))</f>
        <v/>
      </c>
      <c r="I78" s="15">
        <f>H78/10*3600/$B$11</f>
        <v/>
      </c>
      <c r="J78" s="15">
        <f>J77+H78</f>
        <v/>
      </c>
      <c r="K78" s="14">
        <f>$AI$21*K77+$AI$22*L77+$AI$23*M77+$AI$30*H77</f>
        <v/>
      </c>
      <c r="L78" s="14">
        <f>$AI$24*K77+$AI$25*L77+$AI$26*M77+$AI$31*H77</f>
        <v/>
      </c>
      <c r="M78" s="14">
        <f>$AI$27*K77+$AI$28*L77+$AI$29*M77+$AI$32*H77</f>
        <v/>
      </c>
      <c r="N78" s="16">
        <f>R78*$B$38</f>
        <v/>
      </c>
      <c r="O78" s="14">
        <f>K78/$B$30</f>
        <v/>
      </c>
      <c r="P78" s="14">
        <f>L78/$B$31</f>
        <v/>
      </c>
      <c r="Q78" s="14">
        <f>M78/$B$32</f>
        <v/>
      </c>
      <c r="R78" s="14">
        <f>R77*$AI$42+S77*$AI$43+T77*$AI$44+U77*$AI$45+$AI$47*H77</f>
        <v/>
      </c>
      <c r="S78" s="17">
        <f>$AI$33*K78+$AI$34*L78+$AI$35*M78</f>
        <v/>
      </c>
      <c r="T78" s="17">
        <f>$AI$36*K78+$AI$37*L78+$AI$38*M78</f>
        <v/>
      </c>
      <c r="U78" s="17">
        <f>$AI$39*K78+$AI$40*L78+$AI$41*M78</f>
        <v/>
      </c>
      <c r="V78" s="17">
        <f>R78*EXP(-$B$16*(($B$17+$AI$4)*0.1))+S78*$B$16/($B$16-$AI$12)*(EXP(-$AI$12*(($B$17+$AI$4)*0.1))-EXP(-$B$16*(($B$17+$AI$4)*0.1)))+T78*$B$16/($B$16-$AI$13)*(EXP(-$AI$13*(($B$17+$AI$4)*0.1))-EXP(-$B$16*(($B$17+$AI$4)*0.1)))+U78*$B$16/($B$16-$AI$14)*(EXP(-$AI$14*(($B$17+$AI$4)*0.1))-EXP(-$B$16*(($B$17+$AI$4)*0.1)))</f>
        <v/>
      </c>
      <c r="W78" s="17">
        <f>R78*EXP(-$B$16*(($B$17+$AI$4)*0.2))+S78*$B$16/($B$16-$AI$12)*(EXP(-$AI$12*(($B$17+$AI$4)*0.2))-EXP(-$B$16*(($B$17+$AI$4)*0.2)))+T78*$B$16/($B$16-$AI$13)*(EXP(-$AI$13*(($B$17+$AI$4)*0.2))-EXP(-$B$16*(($B$17+$AI$4)*0.2)))+U78*$B$16/($B$16-$AI$14)*(EXP(-$AI$14*(($B$17+$AI$4)*0.2))-EXP(-$B$16*(($B$17+$AI$4)*0.2)))</f>
        <v/>
      </c>
      <c r="X78" s="17">
        <f>R78*EXP(-$B$16*(($B$17+$AI$4)*0.3))+S78*$B$16/($B$16-$AI$12)*(EXP(-$AI$12*(($B$17+$AI$4)*0.3))-EXP(-$B$16*(($B$17+$AI$4)*0.3)))+T78*$B$16/($B$16-$AI$13)*(EXP(-$AI$13*(($B$17+$AI$4)*0.3))-EXP(-$B$16*(($B$17+$AI$4)*0.3)))+U78*$B$16/($B$16-$AI$14)*(EXP(-$AI$14*(($B$17+$AI$4)*0.3))-EXP(-$B$16*(($B$17+$AI$4)*0.3)))</f>
        <v/>
      </c>
      <c r="Y78" s="17">
        <f>R78*EXP(-$B$16*(($B$17+$AI$4)*0.4))+S78*$B$16/($B$16-$AI$12)*(EXP(-$AI$12*(($B$17+$AI$4)*0.4))-EXP(-$B$16*(($B$17+$AI$4)*0.4)))+T78*$B$16/($B$16-$AI$13)*(EXP(-$AI$13*(($B$17+$AI$4)*0.4))-EXP(-$B$16*(($B$17+$AI$4)*0.4)))+U78*$B$16/($B$16-$AI$14)*(EXP(-$AI$14*(($B$17+$AI$4)*0.4))-EXP(-$B$16*(($B$17+$AI$4)*0.4)))</f>
        <v/>
      </c>
      <c r="Z78" s="17">
        <f>R78*EXP(-$B$16*(($B$17+$AI$4)*0.5))+S78*$B$16/($B$16-$AI$12)*(EXP(-$AI$12*(($B$17+$AI$4)*0.5))-EXP(-$B$16*(($B$17+$AI$4)*0.5)))+T78*$B$16/($B$16-$AI$13)*(EXP(-$AI$13*(($B$17+$AI$4)*0.5))-EXP(-$B$16*(($B$17+$AI$4)*0.5)))+U78*$B$16/($B$16-$AI$14)*(EXP(-$AI$14*(($B$17+$AI$4)*0.5))-EXP(-$B$16*(($B$17+$AI$4)*0.5)))</f>
        <v/>
      </c>
      <c r="AA78" s="17">
        <f>R78*EXP(-$B$16*(($B$17+$AI$4)*0.6))+S78*$B$16/($B$16-$AI$12)*(EXP(-$AI$12*(($B$17+$AI$4)*0.6))-EXP(-$B$16*(($B$17+$AI$4)*0.6)))+T78*$B$16/($B$16-$AI$13)*(EXP(-$AI$13*(($B$17+$AI$4)*0.6))-EXP(-$B$16*(($B$17+$AI$4)*0.6)))+U78*$B$16/($B$16-$AI$14)*(EXP(-$AI$14*(($B$17+$AI$4)*0.6))-EXP(-$B$16*(($B$17+$AI$4)*0.6)))</f>
        <v/>
      </c>
      <c r="AB78" s="17">
        <f>R78*EXP(-$B$16*(($B$17+$AI$4)*0.7))+S78*$B$16/($B$16-$AI$12)*(EXP(-$AI$12*(($B$17+$AI$4)*0.7))-EXP(-$B$16*(($B$17+$AI$4)*0.7)))+T78*$B$16/($B$16-$AI$13)*(EXP(-$AI$13*(($B$17+$AI$4)*0.7))-EXP(-$B$16*(($B$17+$AI$4)*0.7)))+U78*$B$16/($B$16-$AI$14)*(EXP(-$AI$14*(($B$17+$AI$4)*0.7))-EXP(-$B$16*(($B$17+$AI$4)*0.7)))</f>
        <v/>
      </c>
      <c r="AC78" s="17">
        <f>R78*EXP(-$B$16*(($B$17+$AI$4)*0.8))+S78*$B$16/($B$16-$AI$12)*(EXP(-$AI$12*(($B$17+$AI$4)*0.8))-EXP(-$B$16*(($B$17+$AI$4)*0.8)))+T78*$B$16/($B$16-$AI$13)*(EXP(-$AI$13*(($B$17+$AI$4)*0.8))-EXP(-$B$16*(($B$17+$AI$4)*0.8)))+U78*$B$16/($B$16-$AI$14)*(EXP(-$AI$14*(($B$17+$AI$4)*0.8))-EXP(-$B$16*(($B$17+$AI$4)*0.8)))</f>
        <v/>
      </c>
      <c r="AD78" s="17">
        <f>R78*EXP(-$B$16*(($B$17+$AI$4)*0.9))+S78*$B$16/($B$16-$AI$12)*(EXP(-$AI$12*(($B$17+$AI$4)*0.9))-EXP(-$B$16*(($B$17+$AI$4)*0.9)))+T78*$B$16/($B$16-$AI$13)*(EXP(-$AI$13*(($B$17+$AI$4)*0.9))-EXP(-$B$16*(($B$17+$AI$4)*0.9)))+U78*$B$16/($B$16-$AI$14)*(EXP(-$AI$14*(($B$17+$AI$4)*0.9))-EXP(-$B$16*(($B$17+$AI$4)*0.9)))</f>
        <v/>
      </c>
      <c r="AE78" s="17">
        <f>R78*EXP(-$B$16*(($B$17+$AI$4)*1.0))+S78*$B$16/($B$16-$AI$12)*(EXP(-$AI$12*(($B$17+$AI$4)*1.0))-EXP(-$B$16*(($B$17+$AI$4)*1.0)))+T78*$B$16/($B$16-$AI$13)*(EXP(-$AI$13*(($B$17+$AI$4)*1.0))-EXP(-$B$16*(($B$17+$AI$4)*1.0)))+U78*$B$16/($B$16-$AI$14)*(EXP(-$AI$14*(($B$17+$AI$4)*1.0))-EXP(-$B$16*(($B$17+$AI$4)*1.0)))</f>
        <v/>
      </c>
      <c r="AF78" s="17">
        <f>MIN((G78-V78)/$AI$48,(G78-W78)/$AI$49,(G78-X78)/$AI$50,(G78-Y78)/$AI$51,(G78-Z78)/$AI$52,(G78-AA78)/$AI$53,(G78-AB78)/$AI$54,(G78-AC78)/$AI$55,(G78-AD78)/$AI$56,(G78-AE78)/$AI$57)</f>
        <v/>
      </c>
    </row>
    <row r="79">
      <c r="E79" s="12">
        <f>E78+$B$11</f>
        <v/>
      </c>
      <c r="F79" s="13">
        <f>E79/60</f>
        <v/>
      </c>
      <c r="G79" s="13">
        <f>IF(F79&gt;=$AI$66,$B$27,IF(F79&gt;=$AI$65,$B$26,IF(F79&gt;=$AI$64,$B$25,IF(F79&gt;=$AI$63,$B$24,IF(F79&gt;=$AI$62,$B$23,IF(F79&gt;=$AI$61,$B$22,$B$21))))))</f>
        <v/>
      </c>
      <c r="H79" s="14">
        <f>MAX(0,MIN($AI$59,IF($B$9="Plasma",(G79-(S79*$AI$18+T79*$AI$19+U79*$AI$20))/$AI$46,AF79)))</f>
        <v/>
      </c>
      <c r="I79" s="15">
        <f>H79/10*3600/$B$11</f>
        <v/>
      </c>
      <c r="J79" s="15">
        <f>J78+H79</f>
        <v/>
      </c>
      <c r="K79" s="14">
        <f>$AI$21*K78+$AI$22*L78+$AI$23*M78+$AI$30*H78</f>
        <v/>
      </c>
      <c r="L79" s="14">
        <f>$AI$24*K78+$AI$25*L78+$AI$26*M78+$AI$31*H78</f>
        <v/>
      </c>
      <c r="M79" s="14">
        <f>$AI$27*K78+$AI$28*L78+$AI$29*M78+$AI$32*H78</f>
        <v/>
      </c>
      <c r="N79" s="16">
        <f>R79*$B$38</f>
        <v/>
      </c>
      <c r="O79" s="14">
        <f>K79/$B$30</f>
        <v/>
      </c>
      <c r="P79" s="14">
        <f>L79/$B$31</f>
        <v/>
      </c>
      <c r="Q79" s="14">
        <f>M79/$B$32</f>
        <v/>
      </c>
      <c r="R79" s="14">
        <f>R78*$AI$42+S78*$AI$43+T78*$AI$44+U78*$AI$45+$AI$47*H78</f>
        <v/>
      </c>
      <c r="S79" s="17">
        <f>$AI$33*K79+$AI$34*L79+$AI$35*M79</f>
        <v/>
      </c>
      <c r="T79" s="17">
        <f>$AI$36*K79+$AI$37*L79+$AI$38*M79</f>
        <v/>
      </c>
      <c r="U79" s="17">
        <f>$AI$39*K79+$AI$40*L79+$AI$41*M79</f>
        <v/>
      </c>
      <c r="V79" s="17">
        <f>R79*EXP(-$B$16*(($B$17+$AI$4)*0.1))+S79*$B$16/($B$16-$AI$12)*(EXP(-$AI$12*(($B$17+$AI$4)*0.1))-EXP(-$B$16*(($B$17+$AI$4)*0.1)))+T79*$B$16/($B$16-$AI$13)*(EXP(-$AI$13*(($B$17+$AI$4)*0.1))-EXP(-$B$16*(($B$17+$AI$4)*0.1)))+U79*$B$16/($B$16-$AI$14)*(EXP(-$AI$14*(($B$17+$AI$4)*0.1))-EXP(-$B$16*(($B$17+$AI$4)*0.1)))</f>
        <v/>
      </c>
      <c r="W79" s="17">
        <f>R79*EXP(-$B$16*(($B$17+$AI$4)*0.2))+S79*$B$16/($B$16-$AI$12)*(EXP(-$AI$12*(($B$17+$AI$4)*0.2))-EXP(-$B$16*(($B$17+$AI$4)*0.2)))+T79*$B$16/($B$16-$AI$13)*(EXP(-$AI$13*(($B$17+$AI$4)*0.2))-EXP(-$B$16*(($B$17+$AI$4)*0.2)))+U79*$B$16/($B$16-$AI$14)*(EXP(-$AI$14*(($B$17+$AI$4)*0.2))-EXP(-$B$16*(($B$17+$AI$4)*0.2)))</f>
        <v/>
      </c>
      <c r="X79" s="17">
        <f>R79*EXP(-$B$16*(($B$17+$AI$4)*0.3))+S79*$B$16/($B$16-$AI$12)*(EXP(-$AI$12*(($B$17+$AI$4)*0.3))-EXP(-$B$16*(($B$17+$AI$4)*0.3)))+T79*$B$16/($B$16-$AI$13)*(EXP(-$AI$13*(($B$17+$AI$4)*0.3))-EXP(-$B$16*(($B$17+$AI$4)*0.3)))+U79*$B$16/($B$16-$AI$14)*(EXP(-$AI$14*(($B$17+$AI$4)*0.3))-EXP(-$B$16*(($B$17+$AI$4)*0.3)))</f>
        <v/>
      </c>
      <c r="Y79" s="17">
        <f>R79*EXP(-$B$16*(($B$17+$AI$4)*0.4))+S79*$B$16/($B$16-$AI$12)*(EXP(-$AI$12*(($B$17+$AI$4)*0.4))-EXP(-$B$16*(($B$17+$AI$4)*0.4)))+T79*$B$16/($B$16-$AI$13)*(EXP(-$AI$13*(($B$17+$AI$4)*0.4))-EXP(-$B$16*(($B$17+$AI$4)*0.4)))+U79*$B$16/($B$16-$AI$14)*(EXP(-$AI$14*(($B$17+$AI$4)*0.4))-EXP(-$B$16*(($B$17+$AI$4)*0.4)))</f>
        <v/>
      </c>
      <c r="Z79" s="17">
        <f>R79*EXP(-$B$16*(($B$17+$AI$4)*0.5))+S79*$B$16/($B$16-$AI$12)*(EXP(-$AI$12*(($B$17+$AI$4)*0.5))-EXP(-$B$16*(($B$17+$AI$4)*0.5)))+T79*$B$16/($B$16-$AI$13)*(EXP(-$AI$13*(($B$17+$AI$4)*0.5))-EXP(-$B$16*(($B$17+$AI$4)*0.5)))+U79*$B$16/($B$16-$AI$14)*(EXP(-$AI$14*(($B$17+$AI$4)*0.5))-EXP(-$B$16*(($B$17+$AI$4)*0.5)))</f>
        <v/>
      </c>
      <c r="AA79" s="17">
        <f>R79*EXP(-$B$16*(($B$17+$AI$4)*0.6))+S79*$B$16/($B$16-$AI$12)*(EXP(-$AI$12*(($B$17+$AI$4)*0.6))-EXP(-$B$16*(($B$17+$AI$4)*0.6)))+T79*$B$16/($B$16-$AI$13)*(EXP(-$AI$13*(($B$17+$AI$4)*0.6))-EXP(-$B$16*(($B$17+$AI$4)*0.6)))+U79*$B$16/($B$16-$AI$14)*(EXP(-$AI$14*(($B$17+$AI$4)*0.6))-EXP(-$B$16*(($B$17+$AI$4)*0.6)))</f>
        <v/>
      </c>
      <c r="AB79" s="17">
        <f>R79*EXP(-$B$16*(($B$17+$AI$4)*0.7))+S79*$B$16/($B$16-$AI$12)*(EXP(-$AI$12*(($B$17+$AI$4)*0.7))-EXP(-$B$16*(($B$17+$AI$4)*0.7)))+T79*$B$16/($B$16-$AI$13)*(EXP(-$AI$13*(($B$17+$AI$4)*0.7))-EXP(-$B$16*(($B$17+$AI$4)*0.7)))+U79*$B$16/($B$16-$AI$14)*(EXP(-$AI$14*(($B$17+$AI$4)*0.7))-EXP(-$B$16*(($B$17+$AI$4)*0.7)))</f>
        <v/>
      </c>
      <c r="AC79" s="17">
        <f>R79*EXP(-$B$16*(($B$17+$AI$4)*0.8))+S79*$B$16/($B$16-$AI$12)*(EXP(-$AI$12*(($B$17+$AI$4)*0.8))-EXP(-$B$16*(($B$17+$AI$4)*0.8)))+T79*$B$16/($B$16-$AI$13)*(EXP(-$AI$13*(($B$17+$AI$4)*0.8))-EXP(-$B$16*(($B$17+$AI$4)*0.8)))+U79*$B$16/($B$16-$AI$14)*(EXP(-$AI$14*(($B$17+$AI$4)*0.8))-EXP(-$B$16*(($B$17+$AI$4)*0.8)))</f>
        <v/>
      </c>
      <c r="AD79" s="17">
        <f>R79*EXP(-$B$16*(($B$17+$AI$4)*0.9))+S79*$B$16/($B$16-$AI$12)*(EXP(-$AI$12*(($B$17+$AI$4)*0.9))-EXP(-$B$16*(($B$17+$AI$4)*0.9)))+T79*$B$16/($B$16-$AI$13)*(EXP(-$AI$13*(($B$17+$AI$4)*0.9))-EXP(-$B$16*(($B$17+$AI$4)*0.9)))+U79*$B$16/($B$16-$AI$14)*(EXP(-$AI$14*(($B$17+$AI$4)*0.9))-EXP(-$B$16*(($B$17+$AI$4)*0.9)))</f>
        <v/>
      </c>
      <c r="AE79" s="17">
        <f>R79*EXP(-$B$16*(($B$17+$AI$4)*1.0))+S79*$B$16/($B$16-$AI$12)*(EXP(-$AI$12*(($B$17+$AI$4)*1.0))-EXP(-$B$16*(($B$17+$AI$4)*1.0)))+T79*$B$16/($B$16-$AI$13)*(EXP(-$AI$13*(($B$17+$AI$4)*1.0))-EXP(-$B$16*(($B$17+$AI$4)*1.0)))+U79*$B$16/($B$16-$AI$14)*(EXP(-$AI$14*(($B$17+$AI$4)*1.0))-EXP(-$B$16*(($B$17+$AI$4)*1.0)))</f>
        <v/>
      </c>
      <c r="AF79" s="17">
        <f>MIN((G79-V79)/$AI$48,(G79-W79)/$AI$49,(G79-X79)/$AI$50,(G79-Y79)/$AI$51,(G79-Z79)/$AI$52,(G79-AA79)/$AI$53,(G79-AB79)/$AI$54,(G79-AC79)/$AI$55,(G79-AD79)/$AI$56,(G79-AE79)/$AI$57)</f>
        <v/>
      </c>
    </row>
    <row r="80">
      <c r="E80" s="12">
        <f>E79+$B$11</f>
        <v/>
      </c>
      <c r="F80" s="13">
        <f>E80/60</f>
        <v/>
      </c>
      <c r="G80" s="13">
        <f>IF(F80&gt;=$AI$66,$B$27,IF(F80&gt;=$AI$65,$B$26,IF(F80&gt;=$AI$64,$B$25,IF(F80&gt;=$AI$63,$B$24,IF(F80&gt;=$AI$62,$B$23,IF(F80&gt;=$AI$61,$B$22,$B$21))))))</f>
        <v/>
      </c>
      <c r="H80" s="14">
        <f>MAX(0,MIN($AI$59,IF($B$9="Plasma",(G80-(S80*$AI$18+T80*$AI$19+U80*$AI$20))/$AI$46,AF80)))</f>
        <v/>
      </c>
      <c r="I80" s="15">
        <f>H80/10*3600/$B$11</f>
        <v/>
      </c>
      <c r="J80" s="15">
        <f>J79+H80</f>
        <v/>
      </c>
      <c r="K80" s="14">
        <f>$AI$21*K79+$AI$22*L79+$AI$23*M79+$AI$30*H79</f>
        <v/>
      </c>
      <c r="L80" s="14">
        <f>$AI$24*K79+$AI$25*L79+$AI$26*M79+$AI$31*H79</f>
        <v/>
      </c>
      <c r="M80" s="14">
        <f>$AI$27*K79+$AI$28*L79+$AI$29*M79+$AI$32*H79</f>
        <v/>
      </c>
      <c r="N80" s="16">
        <f>R80*$B$38</f>
        <v/>
      </c>
      <c r="O80" s="14">
        <f>K80/$B$30</f>
        <v/>
      </c>
      <c r="P80" s="14">
        <f>L80/$B$31</f>
        <v/>
      </c>
      <c r="Q80" s="14">
        <f>M80/$B$32</f>
        <v/>
      </c>
      <c r="R80" s="14">
        <f>R79*$AI$42+S79*$AI$43+T79*$AI$44+U79*$AI$45+$AI$47*H79</f>
        <v/>
      </c>
      <c r="S80" s="17">
        <f>$AI$33*K80+$AI$34*L80+$AI$35*M80</f>
        <v/>
      </c>
      <c r="T80" s="17">
        <f>$AI$36*K80+$AI$37*L80+$AI$38*M80</f>
        <v/>
      </c>
      <c r="U80" s="17">
        <f>$AI$39*K80+$AI$40*L80+$AI$41*M80</f>
        <v/>
      </c>
      <c r="V80" s="17">
        <f>R80*EXP(-$B$16*(($B$17+$AI$4)*0.1))+S80*$B$16/($B$16-$AI$12)*(EXP(-$AI$12*(($B$17+$AI$4)*0.1))-EXP(-$B$16*(($B$17+$AI$4)*0.1)))+T80*$B$16/($B$16-$AI$13)*(EXP(-$AI$13*(($B$17+$AI$4)*0.1))-EXP(-$B$16*(($B$17+$AI$4)*0.1)))+U80*$B$16/($B$16-$AI$14)*(EXP(-$AI$14*(($B$17+$AI$4)*0.1))-EXP(-$B$16*(($B$17+$AI$4)*0.1)))</f>
        <v/>
      </c>
      <c r="W80" s="17">
        <f>R80*EXP(-$B$16*(($B$17+$AI$4)*0.2))+S80*$B$16/($B$16-$AI$12)*(EXP(-$AI$12*(($B$17+$AI$4)*0.2))-EXP(-$B$16*(($B$17+$AI$4)*0.2)))+T80*$B$16/($B$16-$AI$13)*(EXP(-$AI$13*(($B$17+$AI$4)*0.2))-EXP(-$B$16*(($B$17+$AI$4)*0.2)))+U80*$B$16/($B$16-$AI$14)*(EXP(-$AI$14*(($B$17+$AI$4)*0.2))-EXP(-$B$16*(($B$17+$AI$4)*0.2)))</f>
        <v/>
      </c>
      <c r="X80" s="17">
        <f>R80*EXP(-$B$16*(($B$17+$AI$4)*0.3))+S80*$B$16/($B$16-$AI$12)*(EXP(-$AI$12*(($B$17+$AI$4)*0.3))-EXP(-$B$16*(($B$17+$AI$4)*0.3)))+T80*$B$16/($B$16-$AI$13)*(EXP(-$AI$13*(($B$17+$AI$4)*0.3))-EXP(-$B$16*(($B$17+$AI$4)*0.3)))+U80*$B$16/($B$16-$AI$14)*(EXP(-$AI$14*(($B$17+$AI$4)*0.3))-EXP(-$B$16*(($B$17+$AI$4)*0.3)))</f>
        <v/>
      </c>
      <c r="Y80" s="17">
        <f>R80*EXP(-$B$16*(($B$17+$AI$4)*0.4))+S80*$B$16/($B$16-$AI$12)*(EXP(-$AI$12*(($B$17+$AI$4)*0.4))-EXP(-$B$16*(($B$17+$AI$4)*0.4)))+T80*$B$16/($B$16-$AI$13)*(EXP(-$AI$13*(($B$17+$AI$4)*0.4))-EXP(-$B$16*(($B$17+$AI$4)*0.4)))+U80*$B$16/($B$16-$AI$14)*(EXP(-$AI$14*(($B$17+$AI$4)*0.4))-EXP(-$B$16*(($B$17+$AI$4)*0.4)))</f>
        <v/>
      </c>
      <c r="Z80" s="17">
        <f>R80*EXP(-$B$16*(($B$17+$AI$4)*0.5))+S80*$B$16/($B$16-$AI$12)*(EXP(-$AI$12*(($B$17+$AI$4)*0.5))-EXP(-$B$16*(($B$17+$AI$4)*0.5)))+T80*$B$16/($B$16-$AI$13)*(EXP(-$AI$13*(($B$17+$AI$4)*0.5))-EXP(-$B$16*(($B$17+$AI$4)*0.5)))+U80*$B$16/($B$16-$AI$14)*(EXP(-$AI$14*(($B$17+$AI$4)*0.5))-EXP(-$B$16*(($B$17+$AI$4)*0.5)))</f>
        <v/>
      </c>
      <c r="AA80" s="17">
        <f>R80*EXP(-$B$16*(($B$17+$AI$4)*0.6))+S80*$B$16/($B$16-$AI$12)*(EXP(-$AI$12*(($B$17+$AI$4)*0.6))-EXP(-$B$16*(($B$17+$AI$4)*0.6)))+T80*$B$16/($B$16-$AI$13)*(EXP(-$AI$13*(($B$17+$AI$4)*0.6))-EXP(-$B$16*(($B$17+$AI$4)*0.6)))+U80*$B$16/($B$16-$AI$14)*(EXP(-$AI$14*(($B$17+$AI$4)*0.6))-EXP(-$B$16*(($B$17+$AI$4)*0.6)))</f>
        <v/>
      </c>
      <c r="AB80" s="17">
        <f>R80*EXP(-$B$16*(($B$17+$AI$4)*0.7))+S80*$B$16/($B$16-$AI$12)*(EXP(-$AI$12*(($B$17+$AI$4)*0.7))-EXP(-$B$16*(($B$17+$AI$4)*0.7)))+T80*$B$16/($B$16-$AI$13)*(EXP(-$AI$13*(($B$17+$AI$4)*0.7))-EXP(-$B$16*(($B$17+$AI$4)*0.7)))+U80*$B$16/($B$16-$AI$14)*(EXP(-$AI$14*(($B$17+$AI$4)*0.7))-EXP(-$B$16*(($B$17+$AI$4)*0.7)))</f>
        <v/>
      </c>
      <c r="AC80" s="17">
        <f>R80*EXP(-$B$16*(($B$17+$AI$4)*0.8))+S80*$B$16/($B$16-$AI$12)*(EXP(-$AI$12*(($B$17+$AI$4)*0.8))-EXP(-$B$16*(($B$17+$AI$4)*0.8)))+T80*$B$16/($B$16-$AI$13)*(EXP(-$AI$13*(($B$17+$AI$4)*0.8))-EXP(-$B$16*(($B$17+$AI$4)*0.8)))+U80*$B$16/($B$16-$AI$14)*(EXP(-$AI$14*(($B$17+$AI$4)*0.8))-EXP(-$B$16*(($B$17+$AI$4)*0.8)))</f>
        <v/>
      </c>
      <c r="AD80" s="17">
        <f>R80*EXP(-$B$16*(($B$17+$AI$4)*0.9))+S80*$B$16/($B$16-$AI$12)*(EXP(-$AI$12*(($B$17+$AI$4)*0.9))-EXP(-$B$16*(($B$17+$AI$4)*0.9)))+T80*$B$16/($B$16-$AI$13)*(EXP(-$AI$13*(($B$17+$AI$4)*0.9))-EXP(-$B$16*(($B$17+$AI$4)*0.9)))+U80*$B$16/($B$16-$AI$14)*(EXP(-$AI$14*(($B$17+$AI$4)*0.9))-EXP(-$B$16*(($B$17+$AI$4)*0.9)))</f>
        <v/>
      </c>
      <c r="AE80" s="17">
        <f>R80*EXP(-$B$16*(($B$17+$AI$4)*1.0))+S80*$B$16/($B$16-$AI$12)*(EXP(-$AI$12*(($B$17+$AI$4)*1.0))-EXP(-$B$16*(($B$17+$AI$4)*1.0)))+T80*$B$16/($B$16-$AI$13)*(EXP(-$AI$13*(($B$17+$AI$4)*1.0))-EXP(-$B$16*(($B$17+$AI$4)*1.0)))+U80*$B$16/($B$16-$AI$14)*(EXP(-$AI$14*(($B$17+$AI$4)*1.0))-EXP(-$B$16*(($B$17+$AI$4)*1.0)))</f>
        <v/>
      </c>
      <c r="AF80" s="17">
        <f>MIN((G80-V80)/$AI$48,(G80-W80)/$AI$49,(G80-X80)/$AI$50,(G80-Y80)/$AI$51,(G80-Z80)/$AI$52,(G80-AA80)/$AI$53,(G80-AB80)/$AI$54,(G80-AC80)/$AI$55,(G80-AD80)/$AI$56,(G80-AE80)/$AI$57)</f>
        <v/>
      </c>
    </row>
    <row r="81">
      <c r="E81" s="12">
        <f>E80+$B$11</f>
        <v/>
      </c>
      <c r="F81" s="13">
        <f>E81/60</f>
        <v/>
      </c>
      <c r="G81" s="13">
        <f>IF(F81&gt;=$AI$66,$B$27,IF(F81&gt;=$AI$65,$B$26,IF(F81&gt;=$AI$64,$B$25,IF(F81&gt;=$AI$63,$B$24,IF(F81&gt;=$AI$62,$B$23,IF(F81&gt;=$AI$61,$B$22,$B$21))))))</f>
        <v/>
      </c>
      <c r="H81" s="14">
        <f>MAX(0,MIN($AI$59,IF($B$9="Plasma",(G81-(S81*$AI$18+T81*$AI$19+U81*$AI$20))/$AI$46,AF81)))</f>
        <v/>
      </c>
      <c r="I81" s="15">
        <f>H81/10*3600/$B$11</f>
        <v/>
      </c>
      <c r="J81" s="15">
        <f>J80+H81</f>
        <v/>
      </c>
      <c r="K81" s="14">
        <f>$AI$21*K80+$AI$22*L80+$AI$23*M80+$AI$30*H80</f>
        <v/>
      </c>
      <c r="L81" s="14">
        <f>$AI$24*K80+$AI$25*L80+$AI$26*M80+$AI$31*H80</f>
        <v/>
      </c>
      <c r="M81" s="14">
        <f>$AI$27*K80+$AI$28*L80+$AI$29*M80+$AI$32*H80</f>
        <v/>
      </c>
      <c r="N81" s="16">
        <f>R81*$B$38</f>
        <v/>
      </c>
      <c r="O81" s="14">
        <f>K81/$B$30</f>
        <v/>
      </c>
      <c r="P81" s="14">
        <f>L81/$B$31</f>
        <v/>
      </c>
      <c r="Q81" s="14">
        <f>M81/$B$32</f>
        <v/>
      </c>
      <c r="R81" s="14">
        <f>R80*$AI$42+S80*$AI$43+T80*$AI$44+U80*$AI$45+$AI$47*H80</f>
        <v/>
      </c>
      <c r="S81" s="17">
        <f>$AI$33*K81+$AI$34*L81+$AI$35*M81</f>
        <v/>
      </c>
      <c r="T81" s="17">
        <f>$AI$36*K81+$AI$37*L81+$AI$38*M81</f>
        <v/>
      </c>
      <c r="U81" s="17">
        <f>$AI$39*K81+$AI$40*L81+$AI$41*M81</f>
        <v/>
      </c>
      <c r="V81" s="17">
        <f>R81*EXP(-$B$16*(($B$17+$AI$4)*0.1))+S81*$B$16/($B$16-$AI$12)*(EXP(-$AI$12*(($B$17+$AI$4)*0.1))-EXP(-$B$16*(($B$17+$AI$4)*0.1)))+T81*$B$16/($B$16-$AI$13)*(EXP(-$AI$13*(($B$17+$AI$4)*0.1))-EXP(-$B$16*(($B$17+$AI$4)*0.1)))+U81*$B$16/($B$16-$AI$14)*(EXP(-$AI$14*(($B$17+$AI$4)*0.1))-EXP(-$B$16*(($B$17+$AI$4)*0.1)))</f>
        <v/>
      </c>
      <c r="W81" s="17">
        <f>R81*EXP(-$B$16*(($B$17+$AI$4)*0.2))+S81*$B$16/($B$16-$AI$12)*(EXP(-$AI$12*(($B$17+$AI$4)*0.2))-EXP(-$B$16*(($B$17+$AI$4)*0.2)))+T81*$B$16/($B$16-$AI$13)*(EXP(-$AI$13*(($B$17+$AI$4)*0.2))-EXP(-$B$16*(($B$17+$AI$4)*0.2)))+U81*$B$16/($B$16-$AI$14)*(EXP(-$AI$14*(($B$17+$AI$4)*0.2))-EXP(-$B$16*(($B$17+$AI$4)*0.2)))</f>
        <v/>
      </c>
      <c r="X81" s="17">
        <f>R81*EXP(-$B$16*(($B$17+$AI$4)*0.3))+S81*$B$16/($B$16-$AI$12)*(EXP(-$AI$12*(($B$17+$AI$4)*0.3))-EXP(-$B$16*(($B$17+$AI$4)*0.3)))+T81*$B$16/($B$16-$AI$13)*(EXP(-$AI$13*(($B$17+$AI$4)*0.3))-EXP(-$B$16*(($B$17+$AI$4)*0.3)))+U81*$B$16/($B$16-$AI$14)*(EXP(-$AI$14*(($B$17+$AI$4)*0.3))-EXP(-$B$16*(($B$17+$AI$4)*0.3)))</f>
        <v/>
      </c>
      <c r="Y81" s="17">
        <f>R81*EXP(-$B$16*(($B$17+$AI$4)*0.4))+S81*$B$16/($B$16-$AI$12)*(EXP(-$AI$12*(($B$17+$AI$4)*0.4))-EXP(-$B$16*(($B$17+$AI$4)*0.4)))+T81*$B$16/($B$16-$AI$13)*(EXP(-$AI$13*(($B$17+$AI$4)*0.4))-EXP(-$B$16*(($B$17+$AI$4)*0.4)))+U81*$B$16/($B$16-$AI$14)*(EXP(-$AI$14*(($B$17+$AI$4)*0.4))-EXP(-$B$16*(($B$17+$AI$4)*0.4)))</f>
        <v/>
      </c>
      <c r="Z81" s="17">
        <f>R81*EXP(-$B$16*(($B$17+$AI$4)*0.5))+S81*$B$16/($B$16-$AI$12)*(EXP(-$AI$12*(($B$17+$AI$4)*0.5))-EXP(-$B$16*(($B$17+$AI$4)*0.5)))+T81*$B$16/($B$16-$AI$13)*(EXP(-$AI$13*(($B$17+$AI$4)*0.5))-EXP(-$B$16*(($B$17+$AI$4)*0.5)))+U81*$B$16/($B$16-$AI$14)*(EXP(-$AI$14*(($B$17+$AI$4)*0.5))-EXP(-$B$16*(($B$17+$AI$4)*0.5)))</f>
        <v/>
      </c>
      <c r="AA81" s="17">
        <f>R81*EXP(-$B$16*(($B$17+$AI$4)*0.6))+S81*$B$16/($B$16-$AI$12)*(EXP(-$AI$12*(($B$17+$AI$4)*0.6))-EXP(-$B$16*(($B$17+$AI$4)*0.6)))+T81*$B$16/($B$16-$AI$13)*(EXP(-$AI$13*(($B$17+$AI$4)*0.6))-EXP(-$B$16*(($B$17+$AI$4)*0.6)))+U81*$B$16/($B$16-$AI$14)*(EXP(-$AI$14*(($B$17+$AI$4)*0.6))-EXP(-$B$16*(($B$17+$AI$4)*0.6)))</f>
        <v/>
      </c>
      <c r="AB81" s="17">
        <f>R81*EXP(-$B$16*(($B$17+$AI$4)*0.7))+S81*$B$16/($B$16-$AI$12)*(EXP(-$AI$12*(($B$17+$AI$4)*0.7))-EXP(-$B$16*(($B$17+$AI$4)*0.7)))+T81*$B$16/($B$16-$AI$13)*(EXP(-$AI$13*(($B$17+$AI$4)*0.7))-EXP(-$B$16*(($B$17+$AI$4)*0.7)))+U81*$B$16/($B$16-$AI$14)*(EXP(-$AI$14*(($B$17+$AI$4)*0.7))-EXP(-$B$16*(($B$17+$AI$4)*0.7)))</f>
        <v/>
      </c>
      <c r="AC81" s="17">
        <f>R81*EXP(-$B$16*(($B$17+$AI$4)*0.8))+S81*$B$16/($B$16-$AI$12)*(EXP(-$AI$12*(($B$17+$AI$4)*0.8))-EXP(-$B$16*(($B$17+$AI$4)*0.8)))+T81*$B$16/($B$16-$AI$13)*(EXP(-$AI$13*(($B$17+$AI$4)*0.8))-EXP(-$B$16*(($B$17+$AI$4)*0.8)))+U81*$B$16/($B$16-$AI$14)*(EXP(-$AI$14*(($B$17+$AI$4)*0.8))-EXP(-$B$16*(($B$17+$AI$4)*0.8)))</f>
        <v/>
      </c>
      <c r="AD81" s="17">
        <f>R81*EXP(-$B$16*(($B$17+$AI$4)*0.9))+S81*$B$16/($B$16-$AI$12)*(EXP(-$AI$12*(($B$17+$AI$4)*0.9))-EXP(-$B$16*(($B$17+$AI$4)*0.9)))+T81*$B$16/($B$16-$AI$13)*(EXP(-$AI$13*(($B$17+$AI$4)*0.9))-EXP(-$B$16*(($B$17+$AI$4)*0.9)))+U81*$B$16/($B$16-$AI$14)*(EXP(-$AI$14*(($B$17+$AI$4)*0.9))-EXP(-$B$16*(($B$17+$AI$4)*0.9)))</f>
        <v/>
      </c>
      <c r="AE81" s="17">
        <f>R81*EXP(-$B$16*(($B$17+$AI$4)*1.0))+S81*$B$16/($B$16-$AI$12)*(EXP(-$AI$12*(($B$17+$AI$4)*1.0))-EXP(-$B$16*(($B$17+$AI$4)*1.0)))+T81*$B$16/($B$16-$AI$13)*(EXP(-$AI$13*(($B$17+$AI$4)*1.0))-EXP(-$B$16*(($B$17+$AI$4)*1.0)))+U81*$B$16/($B$16-$AI$14)*(EXP(-$AI$14*(($B$17+$AI$4)*1.0))-EXP(-$B$16*(($B$17+$AI$4)*1.0)))</f>
        <v/>
      </c>
      <c r="AF81" s="17">
        <f>MIN((G81-V81)/$AI$48,(G81-W81)/$AI$49,(G81-X81)/$AI$50,(G81-Y81)/$AI$51,(G81-Z81)/$AI$52,(G81-AA81)/$AI$53,(G81-AB81)/$AI$54,(G81-AC81)/$AI$55,(G81-AD81)/$AI$56,(G81-AE81)/$AI$57)</f>
        <v/>
      </c>
    </row>
    <row r="82">
      <c r="E82" s="12">
        <f>E81+$B$11</f>
        <v/>
      </c>
      <c r="F82" s="13">
        <f>E82/60</f>
        <v/>
      </c>
      <c r="G82" s="13">
        <f>IF(F82&gt;=$AI$66,$B$27,IF(F82&gt;=$AI$65,$B$26,IF(F82&gt;=$AI$64,$B$25,IF(F82&gt;=$AI$63,$B$24,IF(F82&gt;=$AI$62,$B$23,IF(F82&gt;=$AI$61,$B$22,$B$21))))))</f>
        <v/>
      </c>
      <c r="H82" s="14">
        <f>MAX(0,MIN($AI$59,IF($B$9="Plasma",(G82-(S82*$AI$18+T82*$AI$19+U82*$AI$20))/$AI$46,AF82)))</f>
        <v/>
      </c>
      <c r="I82" s="15">
        <f>H82/10*3600/$B$11</f>
        <v/>
      </c>
      <c r="J82" s="15">
        <f>J81+H82</f>
        <v/>
      </c>
      <c r="K82" s="14">
        <f>$AI$21*K81+$AI$22*L81+$AI$23*M81+$AI$30*H81</f>
        <v/>
      </c>
      <c r="L82" s="14">
        <f>$AI$24*K81+$AI$25*L81+$AI$26*M81+$AI$31*H81</f>
        <v/>
      </c>
      <c r="M82" s="14">
        <f>$AI$27*K81+$AI$28*L81+$AI$29*M81+$AI$32*H81</f>
        <v/>
      </c>
      <c r="N82" s="16">
        <f>R82*$B$38</f>
        <v/>
      </c>
      <c r="O82" s="14">
        <f>K82/$B$30</f>
        <v/>
      </c>
      <c r="P82" s="14">
        <f>L82/$B$31</f>
        <v/>
      </c>
      <c r="Q82" s="14">
        <f>M82/$B$32</f>
        <v/>
      </c>
      <c r="R82" s="14">
        <f>R81*$AI$42+S81*$AI$43+T81*$AI$44+U81*$AI$45+$AI$47*H81</f>
        <v/>
      </c>
      <c r="S82" s="17">
        <f>$AI$33*K82+$AI$34*L82+$AI$35*M82</f>
        <v/>
      </c>
      <c r="T82" s="17">
        <f>$AI$36*K82+$AI$37*L82+$AI$38*M82</f>
        <v/>
      </c>
      <c r="U82" s="17">
        <f>$AI$39*K82+$AI$40*L82+$AI$41*M82</f>
        <v/>
      </c>
      <c r="V82" s="17">
        <f>R82*EXP(-$B$16*(($B$17+$AI$4)*0.1))+S82*$B$16/($B$16-$AI$12)*(EXP(-$AI$12*(($B$17+$AI$4)*0.1))-EXP(-$B$16*(($B$17+$AI$4)*0.1)))+T82*$B$16/($B$16-$AI$13)*(EXP(-$AI$13*(($B$17+$AI$4)*0.1))-EXP(-$B$16*(($B$17+$AI$4)*0.1)))+U82*$B$16/($B$16-$AI$14)*(EXP(-$AI$14*(($B$17+$AI$4)*0.1))-EXP(-$B$16*(($B$17+$AI$4)*0.1)))</f>
        <v/>
      </c>
      <c r="W82" s="17">
        <f>R82*EXP(-$B$16*(($B$17+$AI$4)*0.2))+S82*$B$16/($B$16-$AI$12)*(EXP(-$AI$12*(($B$17+$AI$4)*0.2))-EXP(-$B$16*(($B$17+$AI$4)*0.2)))+T82*$B$16/($B$16-$AI$13)*(EXP(-$AI$13*(($B$17+$AI$4)*0.2))-EXP(-$B$16*(($B$17+$AI$4)*0.2)))+U82*$B$16/($B$16-$AI$14)*(EXP(-$AI$14*(($B$17+$AI$4)*0.2))-EXP(-$B$16*(($B$17+$AI$4)*0.2)))</f>
        <v/>
      </c>
      <c r="X82" s="17">
        <f>R82*EXP(-$B$16*(($B$17+$AI$4)*0.3))+S82*$B$16/($B$16-$AI$12)*(EXP(-$AI$12*(($B$17+$AI$4)*0.3))-EXP(-$B$16*(($B$17+$AI$4)*0.3)))+T82*$B$16/($B$16-$AI$13)*(EXP(-$AI$13*(($B$17+$AI$4)*0.3))-EXP(-$B$16*(($B$17+$AI$4)*0.3)))+U82*$B$16/($B$16-$AI$14)*(EXP(-$AI$14*(($B$17+$AI$4)*0.3))-EXP(-$B$16*(($B$17+$AI$4)*0.3)))</f>
        <v/>
      </c>
      <c r="Y82" s="17">
        <f>R82*EXP(-$B$16*(($B$17+$AI$4)*0.4))+S82*$B$16/($B$16-$AI$12)*(EXP(-$AI$12*(($B$17+$AI$4)*0.4))-EXP(-$B$16*(($B$17+$AI$4)*0.4)))+T82*$B$16/($B$16-$AI$13)*(EXP(-$AI$13*(($B$17+$AI$4)*0.4))-EXP(-$B$16*(($B$17+$AI$4)*0.4)))+U82*$B$16/($B$16-$AI$14)*(EXP(-$AI$14*(($B$17+$AI$4)*0.4))-EXP(-$B$16*(($B$17+$AI$4)*0.4)))</f>
        <v/>
      </c>
      <c r="Z82" s="17">
        <f>R82*EXP(-$B$16*(($B$17+$AI$4)*0.5))+S82*$B$16/($B$16-$AI$12)*(EXP(-$AI$12*(($B$17+$AI$4)*0.5))-EXP(-$B$16*(($B$17+$AI$4)*0.5)))+T82*$B$16/($B$16-$AI$13)*(EXP(-$AI$13*(($B$17+$AI$4)*0.5))-EXP(-$B$16*(($B$17+$AI$4)*0.5)))+U82*$B$16/($B$16-$AI$14)*(EXP(-$AI$14*(($B$17+$AI$4)*0.5))-EXP(-$B$16*(($B$17+$AI$4)*0.5)))</f>
        <v/>
      </c>
      <c r="AA82" s="17">
        <f>R82*EXP(-$B$16*(($B$17+$AI$4)*0.6))+S82*$B$16/($B$16-$AI$12)*(EXP(-$AI$12*(($B$17+$AI$4)*0.6))-EXP(-$B$16*(($B$17+$AI$4)*0.6)))+T82*$B$16/($B$16-$AI$13)*(EXP(-$AI$13*(($B$17+$AI$4)*0.6))-EXP(-$B$16*(($B$17+$AI$4)*0.6)))+U82*$B$16/($B$16-$AI$14)*(EXP(-$AI$14*(($B$17+$AI$4)*0.6))-EXP(-$B$16*(($B$17+$AI$4)*0.6)))</f>
        <v/>
      </c>
      <c r="AB82" s="17">
        <f>R82*EXP(-$B$16*(($B$17+$AI$4)*0.7))+S82*$B$16/($B$16-$AI$12)*(EXP(-$AI$12*(($B$17+$AI$4)*0.7))-EXP(-$B$16*(($B$17+$AI$4)*0.7)))+T82*$B$16/($B$16-$AI$13)*(EXP(-$AI$13*(($B$17+$AI$4)*0.7))-EXP(-$B$16*(($B$17+$AI$4)*0.7)))+U82*$B$16/($B$16-$AI$14)*(EXP(-$AI$14*(($B$17+$AI$4)*0.7))-EXP(-$B$16*(($B$17+$AI$4)*0.7)))</f>
        <v/>
      </c>
      <c r="AC82" s="17">
        <f>R82*EXP(-$B$16*(($B$17+$AI$4)*0.8))+S82*$B$16/($B$16-$AI$12)*(EXP(-$AI$12*(($B$17+$AI$4)*0.8))-EXP(-$B$16*(($B$17+$AI$4)*0.8)))+T82*$B$16/($B$16-$AI$13)*(EXP(-$AI$13*(($B$17+$AI$4)*0.8))-EXP(-$B$16*(($B$17+$AI$4)*0.8)))+U82*$B$16/($B$16-$AI$14)*(EXP(-$AI$14*(($B$17+$AI$4)*0.8))-EXP(-$B$16*(($B$17+$AI$4)*0.8)))</f>
        <v/>
      </c>
      <c r="AD82" s="17">
        <f>R82*EXP(-$B$16*(($B$17+$AI$4)*0.9))+S82*$B$16/($B$16-$AI$12)*(EXP(-$AI$12*(($B$17+$AI$4)*0.9))-EXP(-$B$16*(($B$17+$AI$4)*0.9)))+T82*$B$16/($B$16-$AI$13)*(EXP(-$AI$13*(($B$17+$AI$4)*0.9))-EXP(-$B$16*(($B$17+$AI$4)*0.9)))+U82*$B$16/($B$16-$AI$14)*(EXP(-$AI$14*(($B$17+$AI$4)*0.9))-EXP(-$B$16*(($B$17+$AI$4)*0.9)))</f>
        <v/>
      </c>
      <c r="AE82" s="17">
        <f>R82*EXP(-$B$16*(($B$17+$AI$4)*1.0))+S82*$B$16/($B$16-$AI$12)*(EXP(-$AI$12*(($B$17+$AI$4)*1.0))-EXP(-$B$16*(($B$17+$AI$4)*1.0)))+T82*$B$16/($B$16-$AI$13)*(EXP(-$AI$13*(($B$17+$AI$4)*1.0))-EXP(-$B$16*(($B$17+$AI$4)*1.0)))+U82*$B$16/($B$16-$AI$14)*(EXP(-$AI$14*(($B$17+$AI$4)*1.0))-EXP(-$B$16*(($B$17+$AI$4)*1.0)))</f>
        <v/>
      </c>
      <c r="AF82" s="17">
        <f>MIN((G82-V82)/$AI$48,(G82-W82)/$AI$49,(G82-X82)/$AI$50,(G82-Y82)/$AI$51,(G82-Z82)/$AI$52,(G82-AA82)/$AI$53,(G82-AB82)/$AI$54,(G82-AC82)/$AI$55,(G82-AD82)/$AI$56,(G82-AE82)/$AI$57)</f>
        <v/>
      </c>
    </row>
    <row r="83">
      <c r="E83" s="12">
        <f>E82+$B$11</f>
        <v/>
      </c>
      <c r="F83" s="13">
        <f>E83/60</f>
        <v/>
      </c>
      <c r="G83" s="13">
        <f>IF(F83&gt;=$AI$66,$B$27,IF(F83&gt;=$AI$65,$B$26,IF(F83&gt;=$AI$64,$B$25,IF(F83&gt;=$AI$63,$B$24,IF(F83&gt;=$AI$62,$B$23,IF(F83&gt;=$AI$61,$B$22,$B$21))))))</f>
        <v/>
      </c>
      <c r="H83" s="14">
        <f>MAX(0,MIN($AI$59,IF($B$9="Plasma",(G83-(S83*$AI$18+T83*$AI$19+U83*$AI$20))/$AI$46,AF83)))</f>
        <v/>
      </c>
      <c r="I83" s="15">
        <f>H83/10*3600/$B$11</f>
        <v/>
      </c>
      <c r="J83" s="15">
        <f>J82+H83</f>
        <v/>
      </c>
      <c r="K83" s="14">
        <f>$AI$21*K82+$AI$22*L82+$AI$23*M82+$AI$30*H82</f>
        <v/>
      </c>
      <c r="L83" s="14">
        <f>$AI$24*K82+$AI$25*L82+$AI$26*M82+$AI$31*H82</f>
        <v/>
      </c>
      <c r="M83" s="14">
        <f>$AI$27*K82+$AI$28*L82+$AI$29*M82+$AI$32*H82</f>
        <v/>
      </c>
      <c r="N83" s="16">
        <f>R83*$B$38</f>
        <v/>
      </c>
      <c r="O83" s="14">
        <f>K83/$B$30</f>
        <v/>
      </c>
      <c r="P83" s="14">
        <f>L83/$B$31</f>
        <v/>
      </c>
      <c r="Q83" s="14">
        <f>M83/$B$32</f>
        <v/>
      </c>
      <c r="R83" s="14">
        <f>R82*$AI$42+S82*$AI$43+T82*$AI$44+U82*$AI$45+$AI$47*H82</f>
        <v/>
      </c>
      <c r="S83" s="17">
        <f>$AI$33*K83+$AI$34*L83+$AI$35*M83</f>
        <v/>
      </c>
      <c r="T83" s="17">
        <f>$AI$36*K83+$AI$37*L83+$AI$38*M83</f>
        <v/>
      </c>
      <c r="U83" s="17">
        <f>$AI$39*K83+$AI$40*L83+$AI$41*M83</f>
        <v/>
      </c>
      <c r="V83" s="17">
        <f>R83*EXP(-$B$16*(($B$17+$AI$4)*0.1))+S83*$B$16/($B$16-$AI$12)*(EXP(-$AI$12*(($B$17+$AI$4)*0.1))-EXP(-$B$16*(($B$17+$AI$4)*0.1)))+T83*$B$16/($B$16-$AI$13)*(EXP(-$AI$13*(($B$17+$AI$4)*0.1))-EXP(-$B$16*(($B$17+$AI$4)*0.1)))+U83*$B$16/($B$16-$AI$14)*(EXP(-$AI$14*(($B$17+$AI$4)*0.1))-EXP(-$B$16*(($B$17+$AI$4)*0.1)))</f>
        <v/>
      </c>
      <c r="W83" s="17">
        <f>R83*EXP(-$B$16*(($B$17+$AI$4)*0.2))+S83*$B$16/($B$16-$AI$12)*(EXP(-$AI$12*(($B$17+$AI$4)*0.2))-EXP(-$B$16*(($B$17+$AI$4)*0.2)))+T83*$B$16/($B$16-$AI$13)*(EXP(-$AI$13*(($B$17+$AI$4)*0.2))-EXP(-$B$16*(($B$17+$AI$4)*0.2)))+U83*$B$16/($B$16-$AI$14)*(EXP(-$AI$14*(($B$17+$AI$4)*0.2))-EXP(-$B$16*(($B$17+$AI$4)*0.2)))</f>
        <v/>
      </c>
      <c r="X83" s="17">
        <f>R83*EXP(-$B$16*(($B$17+$AI$4)*0.3))+S83*$B$16/($B$16-$AI$12)*(EXP(-$AI$12*(($B$17+$AI$4)*0.3))-EXP(-$B$16*(($B$17+$AI$4)*0.3)))+T83*$B$16/($B$16-$AI$13)*(EXP(-$AI$13*(($B$17+$AI$4)*0.3))-EXP(-$B$16*(($B$17+$AI$4)*0.3)))+U83*$B$16/($B$16-$AI$14)*(EXP(-$AI$14*(($B$17+$AI$4)*0.3))-EXP(-$B$16*(($B$17+$AI$4)*0.3)))</f>
        <v/>
      </c>
      <c r="Y83" s="17">
        <f>R83*EXP(-$B$16*(($B$17+$AI$4)*0.4))+S83*$B$16/($B$16-$AI$12)*(EXP(-$AI$12*(($B$17+$AI$4)*0.4))-EXP(-$B$16*(($B$17+$AI$4)*0.4)))+T83*$B$16/($B$16-$AI$13)*(EXP(-$AI$13*(($B$17+$AI$4)*0.4))-EXP(-$B$16*(($B$17+$AI$4)*0.4)))+U83*$B$16/($B$16-$AI$14)*(EXP(-$AI$14*(($B$17+$AI$4)*0.4))-EXP(-$B$16*(($B$17+$AI$4)*0.4)))</f>
        <v/>
      </c>
      <c r="Z83" s="17">
        <f>R83*EXP(-$B$16*(($B$17+$AI$4)*0.5))+S83*$B$16/($B$16-$AI$12)*(EXP(-$AI$12*(($B$17+$AI$4)*0.5))-EXP(-$B$16*(($B$17+$AI$4)*0.5)))+T83*$B$16/($B$16-$AI$13)*(EXP(-$AI$13*(($B$17+$AI$4)*0.5))-EXP(-$B$16*(($B$17+$AI$4)*0.5)))+U83*$B$16/($B$16-$AI$14)*(EXP(-$AI$14*(($B$17+$AI$4)*0.5))-EXP(-$B$16*(($B$17+$AI$4)*0.5)))</f>
        <v/>
      </c>
      <c r="AA83" s="17">
        <f>R83*EXP(-$B$16*(($B$17+$AI$4)*0.6))+S83*$B$16/($B$16-$AI$12)*(EXP(-$AI$12*(($B$17+$AI$4)*0.6))-EXP(-$B$16*(($B$17+$AI$4)*0.6)))+T83*$B$16/($B$16-$AI$13)*(EXP(-$AI$13*(($B$17+$AI$4)*0.6))-EXP(-$B$16*(($B$17+$AI$4)*0.6)))+U83*$B$16/($B$16-$AI$14)*(EXP(-$AI$14*(($B$17+$AI$4)*0.6))-EXP(-$B$16*(($B$17+$AI$4)*0.6)))</f>
        <v/>
      </c>
      <c r="AB83" s="17">
        <f>R83*EXP(-$B$16*(($B$17+$AI$4)*0.7))+S83*$B$16/($B$16-$AI$12)*(EXP(-$AI$12*(($B$17+$AI$4)*0.7))-EXP(-$B$16*(($B$17+$AI$4)*0.7)))+T83*$B$16/($B$16-$AI$13)*(EXP(-$AI$13*(($B$17+$AI$4)*0.7))-EXP(-$B$16*(($B$17+$AI$4)*0.7)))+U83*$B$16/($B$16-$AI$14)*(EXP(-$AI$14*(($B$17+$AI$4)*0.7))-EXP(-$B$16*(($B$17+$AI$4)*0.7)))</f>
        <v/>
      </c>
      <c r="AC83" s="17">
        <f>R83*EXP(-$B$16*(($B$17+$AI$4)*0.8))+S83*$B$16/($B$16-$AI$12)*(EXP(-$AI$12*(($B$17+$AI$4)*0.8))-EXP(-$B$16*(($B$17+$AI$4)*0.8)))+T83*$B$16/($B$16-$AI$13)*(EXP(-$AI$13*(($B$17+$AI$4)*0.8))-EXP(-$B$16*(($B$17+$AI$4)*0.8)))+U83*$B$16/($B$16-$AI$14)*(EXP(-$AI$14*(($B$17+$AI$4)*0.8))-EXP(-$B$16*(($B$17+$AI$4)*0.8)))</f>
        <v/>
      </c>
      <c r="AD83" s="17">
        <f>R83*EXP(-$B$16*(($B$17+$AI$4)*0.9))+S83*$B$16/($B$16-$AI$12)*(EXP(-$AI$12*(($B$17+$AI$4)*0.9))-EXP(-$B$16*(($B$17+$AI$4)*0.9)))+T83*$B$16/($B$16-$AI$13)*(EXP(-$AI$13*(($B$17+$AI$4)*0.9))-EXP(-$B$16*(($B$17+$AI$4)*0.9)))+U83*$B$16/($B$16-$AI$14)*(EXP(-$AI$14*(($B$17+$AI$4)*0.9))-EXP(-$B$16*(($B$17+$AI$4)*0.9)))</f>
        <v/>
      </c>
      <c r="AE83" s="17">
        <f>R83*EXP(-$B$16*(($B$17+$AI$4)*1.0))+S83*$B$16/($B$16-$AI$12)*(EXP(-$AI$12*(($B$17+$AI$4)*1.0))-EXP(-$B$16*(($B$17+$AI$4)*1.0)))+T83*$B$16/($B$16-$AI$13)*(EXP(-$AI$13*(($B$17+$AI$4)*1.0))-EXP(-$B$16*(($B$17+$AI$4)*1.0)))+U83*$B$16/($B$16-$AI$14)*(EXP(-$AI$14*(($B$17+$AI$4)*1.0))-EXP(-$B$16*(($B$17+$AI$4)*1.0)))</f>
        <v/>
      </c>
      <c r="AF83" s="17">
        <f>MIN((G83-V83)/$AI$48,(G83-W83)/$AI$49,(G83-X83)/$AI$50,(G83-Y83)/$AI$51,(G83-Z83)/$AI$52,(G83-AA83)/$AI$53,(G83-AB83)/$AI$54,(G83-AC83)/$AI$55,(G83-AD83)/$AI$56,(G83-AE83)/$AI$57)</f>
        <v/>
      </c>
    </row>
    <row r="84">
      <c r="E84" s="12">
        <f>E83+$B$11</f>
        <v/>
      </c>
      <c r="F84" s="13">
        <f>E84/60</f>
        <v/>
      </c>
      <c r="G84" s="13">
        <f>IF(F84&gt;=$AI$66,$B$27,IF(F84&gt;=$AI$65,$B$26,IF(F84&gt;=$AI$64,$B$25,IF(F84&gt;=$AI$63,$B$24,IF(F84&gt;=$AI$62,$B$23,IF(F84&gt;=$AI$61,$B$22,$B$21))))))</f>
        <v/>
      </c>
      <c r="H84" s="14">
        <f>MAX(0,MIN($AI$59,IF($B$9="Plasma",(G84-(S84*$AI$18+T84*$AI$19+U84*$AI$20))/$AI$46,AF84)))</f>
        <v/>
      </c>
      <c r="I84" s="15">
        <f>H84/10*3600/$B$11</f>
        <v/>
      </c>
      <c r="J84" s="15">
        <f>J83+H84</f>
        <v/>
      </c>
      <c r="K84" s="14">
        <f>$AI$21*K83+$AI$22*L83+$AI$23*M83+$AI$30*H83</f>
        <v/>
      </c>
      <c r="L84" s="14">
        <f>$AI$24*K83+$AI$25*L83+$AI$26*M83+$AI$31*H83</f>
        <v/>
      </c>
      <c r="M84" s="14">
        <f>$AI$27*K83+$AI$28*L83+$AI$29*M83+$AI$32*H83</f>
        <v/>
      </c>
      <c r="N84" s="16">
        <f>R84*$B$38</f>
        <v/>
      </c>
      <c r="O84" s="14">
        <f>K84/$B$30</f>
        <v/>
      </c>
      <c r="P84" s="14">
        <f>L84/$B$31</f>
        <v/>
      </c>
      <c r="Q84" s="14">
        <f>M84/$B$32</f>
        <v/>
      </c>
      <c r="R84" s="14">
        <f>R83*$AI$42+S83*$AI$43+T83*$AI$44+U83*$AI$45+$AI$47*H83</f>
        <v/>
      </c>
      <c r="S84" s="17">
        <f>$AI$33*K84+$AI$34*L84+$AI$35*M84</f>
        <v/>
      </c>
      <c r="T84" s="17">
        <f>$AI$36*K84+$AI$37*L84+$AI$38*M84</f>
        <v/>
      </c>
      <c r="U84" s="17">
        <f>$AI$39*K84+$AI$40*L84+$AI$41*M84</f>
        <v/>
      </c>
      <c r="V84" s="17">
        <f>R84*EXP(-$B$16*(($B$17+$AI$4)*0.1))+S84*$B$16/($B$16-$AI$12)*(EXP(-$AI$12*(($B$17+$AI$4)*0.1))-EXP(-$B$16*(($B$17+$AI$4)*0.1)))+T84*$B$16/($B$16-$AI$13)*(EXP(-$AI$13*(($B$17+$AI$4)*0.1))-EXP(-$B$16*(($B$17+$AI$4)*0.1)))+U84*$B$16/($B$16-$AI$14)*(EXP(-$AI$14*(($B$17+$AI$4)*0.1))-EXP(-$B$16*(($B$17+$AI$4)*0.1)))</f>
        <v/>
      </c>
      <c r="W84" s="17">
        <f>R84*EXP(-$B$16*(($B$17+$AI$4)*0.2))+S84*$B$16/($B$16-$AI$12)*(EXP(-$AI$12*(($B$17+$AI$4)*0.2))-EXP(-$B$16*(($B$17+$AI$4)*0.2)))+T84*$B$16/($B$16-$AI$13)*(EXP(-$AI$13*(($B$17+$AI$4)*0.2))-EXP(-$B$16*(($B$17+$AI$4)*0.2)))+U84*$B$16/($B$16-$AI$14)*(EXP(-$AI$14*(($B$17+$AI$4)*0.2))-EXP(-$B$16*(($B$17+$AI$4)*0.2)))</f>
        <v/>
      </c>
      <c r="X84" s="17">
        <f>R84*EXP(-$B$16*(($B$17+$AI$4)*0.3))+S84*$B$16/($B$16-$AI$12)*(EXP(-$AI$12*(($B$17+$AI$4)*0.3))-EXP(-$B$16*(($B$17+$AI$4)*0.3)))+T84*$B$16/($B$16-$AI$13)*(EXP(-$AI$13*(($B$17+$AI$4)*0.3))-EXP(-$B$16*(($B$17+$AI$4)*0.3)))+U84*$B$16/($B$16-$AI$14)*(EXP(-$AI$14*(($B$17+$AI$4)*0.3))-EXP(-$B$16*(($B$17+$AI$4)*0.3)))</f>
        <v/>
      </c>
      <c r="Y84" s="17">
        <f>R84*EXP(-$B$16*(($B$17+$AI$4)*0.4))+S84*$B$16/($B$16-$AI$12)*(EXP(-$AI$12*(($B$17+$AI$4)*0.4))-EXP(-$B$16*(($B$17+$AI$4)*0.4)))+T84*$B$16/($B$16-$AI$13)*(EXP(-$AI$13*(($B$17+$AI$4)*0.4))-EXP(-$B$16*(($B$17+$AI$4)*0.4)))+U84*$B$16/($B$16-$AI$14)*(EXP(-$AI$14*(($B$17+$AI$4)*0.4))-EXP(-$B$16*(($B$17+$AI$4)*0.4)))</f>
        <v/>
      </c>
      <c r="Z84" s="17">
        <f>R84*EXP(-$B$16*(($B$17+$AI$4)*0.5))+S84*$B$16/($B$16-$AI$12)*(EXP(-$AI$12*(($B$17+$AI$4)*0.5))-EXP(-$B$16*(($B$17+$AI$4)*0.5)))+T84*$B$16/($B$16-$AI$13)*(EXP(-$AI$13*(($B$17+$AI$4)*0.5))-EXP(-$B$16*(($B$17+$AI$4)*0.5)))+U84*$B$16/($B$16-$AI$14)*(EXP(-$AI$14*(($B$17+$AI$4)*0.5))-EXP(-$B$16*(($B$17+$AI$4)*0.5)))</f>
        <v/>
      </c>
      <c r="AA84" s="17">
        <f>R84*EXP(-$B$16*(($B$17+$AI$4)*0.6))+S84*$B$16/($B$16-$AI$12)*(EXP(-$AI$12*(($B$17+$AI$4)*0.6))-EXP(-$B$16*(($B$17+$AI$4)*0.6)))+T84*$B$16/($B$16-$AI$13)*(EXP(-$AI$13*(($B$17+$AI$4)*0.6))-EXP(-$B$16*(($B$17+$AI$4)*0.6)))+U84*$B$16/($B$16-$AI$14)*(EXP(-$AI$14*(($B$17+$AI$4)*0.6))-EXP(-$B$16*(($B$17+$AI$4)*0.6)))</f>
        <v/>
      </c>
      <c r="AB84" s="17">
        <f>R84*EXP(-$B$16*(($B$17+$AI$4)*0.7))+S84*$B$16/($B$16-$AI$12)*(EXP(-$AI$12*(($B$17+$AI$4)*0.7))-EXP(-$B$16*(($B$17+$AI$4)*0.7)))+T84*$B$16/($B$16-$AI$13)*(EXP(-$AI$13*(($B$17+$AI$4)*0.7))-EXP(-$B$16*(($B$17+$AI$4)*0.7)))+U84*$B$16/($B$16-$AI$14)*(EXP(-$AI$14*(($B$17+$AI$4)*0.7))-EXP(-$B$16*(($B$17+$AI$4)*0.7)))</f>
        <v/>
      </c>
      <c r="AC84" s="17">
        <f>R84*EXP(-$B$16*(($B$17+$AI$4)*0.8))+S84*$B$16/($B$16-$AI$12)*(EXP(-$AI$12*(($B$17+$AI$4)*0.8))-EXP(-$B$16*(($B$17+$AI$4)*0.8)))+T84*$B$16/($B$16-$AI$13)*(EXP(-$AI$13*(($B$17+$AI$4)*0.8))-EXP(-$B$16*(($B$17+$AI$4)*0.8)))+U84*$B$16/($B$16-$AI$14)*(EXP(-$AI$14*(($B$17+$AI$4)*0.8))-EXP(-$B$16*(($B$17+$AI$4)*0.8)))</f>
        <v/>
      </c>
      <c r="AD84" s="17">
        <f>R84*EXP(-$B$16*(($B$17+$AI$4)*0.9))+S84*$B$16/($B$16-$AI$12)*(EXP(-$AI$12*(($B$17+$AI$4)*0.9))-EXP(-$B$16*(($B$17+$AI$4)*0.9)))+T84*$B$16/($B$16-$AI$13)*(EXP(-$AI$13*(($B$17+$AI$4)*0.9))-EXP(-$B$16*(($B$17+$AI$4)*0.9)))+U84*$B$16/($B$16-$AI$14)*(EXP(-$AI$14*(($B$17+$AI$4)*0.9))-EXP(-$B$16*(($B$17+$AI$4)*0.9)))</f>
        <v/>
      </c>
      <c r="AE84" s="17">
        <f>R84*EXP(-$B$16*(($B$17+$AI$4)*1.0))+S84*$B$16/($B$16-$AI$12)*(EXP(-$AI$12*(($B$17+$AI$4)*1.0))-EXP(-$B$16*(($B$17+$AI$4)*1.0)))+T84*$B$16/($B$16-$AI$13)*(EXP(-$AI$13*(($B$17+$AI$4)*1.0))-EXP(-$B$16*(($B$17+$AI$4)*1.0)))+U84*$B$16/($B$16-$AI$14)*(EXP(-$AI$14*(($B$17+$AI$4)*1.0))-EXP(-$B$16*(($B$17+$AI$4)*1.0)))</f>
        <v/>
      </c>
      <c r="AF84" s="17">
        <f>MIN((G84-V84)/$AI$48,(G84-W84)/$AI$49,(G84-X84)/$AI$50,(G84-Y84)/$AI$51,(G84-Z84)/$AI$52,(G84-AA84)/$AI$53,(G84-AB84)/$AI$54,(G84-AC84)/$AI$55,(G84-AD84)/$AI$56,(G84-AE84)/$AI$57)</f>
        <v/>
      </c>
    </row>
    <row r="85">
      <c r="E85" s="12">
        <f>E84+$B$11</f>
        <v/>
      </c>
      <c r="F85" s="13">
        <f>E85/60</f>
        <v/>
      </c>
      <c r="G85" s="13">
        <f>IF(F85&gt;=$AI$66,$B$27,IF(F85&gt;=$AI$65,$B$26,IF(F85&gt;=$AI$64,$B$25,IF(F85&gt;=$AI$63,$B$24,IF(F85&gt;=$AI$62,$B$23,IF(F85&gt;=$AI$61,$B$22,$B$21))))))</f>
        <v/>
      </c>
      <c r="H85" s="14">
        <f>MAX(0,MIN($AI$59,IF($B$9="Plasma",(G85-(S85*$AI$18+T85*$AI$19+U85*$AI$20))/$AI$46,AF85)))</f>
        <v/>
      </c>
      <c r="I85" s="15">
        <f>H85/10*3600/$B$11</f>
        <v/>
      </c>
      <c r="J85" s="15">
        <f>J84+H85</f>
        <v/>
      </c>
      <c r="K85" s="14">
        <f>$AI$21*K84+$AI$22*L84+$AI$23*M84+$AI$30*H84</f>
        <v/>
      </c>
      <c r="L85" s="14">
        <f>$AI$24*K84+$AI$25*L84+$AI$26*M84+$AI$31*H84</f>
        <v/>
      </c>
      <c r="M85" s="14">
        <f>$AI$27*K84+$AI$28*L84+$AI$29*M84+$AI$32*H84</f>
        <v/>
      </c>
      <c r="N85" s="16">
        <f>R85*$B$38</f>
        <v/>
      </c>
      <c r="O85" s="14">
        <f>K85/$B$30</f>
        <v/>
      </c>
      <c r="P85" s="14">
        <f>L85/$B$31</f>
        <v/>
      </c>
      <c r="Q85" s="14">
        <f>M85/$B$32</f>
        <v/>
      </c>
      <c r="R85" s="14">
        <f>R84*$AI$42+S84*$AI$43+T84*$AI$44+U84*$AI$45+$AI$47*H84</f>
        <v/>
      </c>
      <c r="S85" s="17">
        <f>$AI$33*K85+$AI$34*L85+$AI$35*M85</f>
        <v/>
      </c>
      <c r="T85" s="17">
        <f>$AI$36*K85+$AI$37*L85+$AI$38*M85</f>
        <v/>
      </c>
      <c r="U85" s="17">
        <f>$AI$39*K85+$AI$40*L85+$AI$41*M85</f>
        <v/>
      </c>
      <c r="V85" s="17">
        <f>R85*EXP(-$B$16*(($B$17+$AI$4)*0.1))+S85*$B$16/($B$16-$AI$12)*(EXP(-$AI$12*(($B$17+$AI$4)*0.1))-EXP(-$B$16*(($B$17+$AI$4)*0.1)))+T85*$B$16/($B$16-$AI$13)*(EXP(-$AI$13*(($B$17+$AI$4)*0.1))-EXP(-$B$16*(($B$17+$AI$4)*0.1)))+U85*$B$16/($B$16-$AI$14)*(EXP(-$AI$14*(($B$17+$AI$4)*0.1))-EXP(-$B$16*(($B$17+$AI$4)*0.1)))</f>
        <v/>
      </c>
      <c r="W85" s="17">
        <f>R85*EXP(-$B$16*(($B$17+$AI$4)*0.2))+S85*$B$16/($B$16-$AI$12)*(EXP(-$AI$12*(($B$17+$AI$4)*0.2))-EXP(-$B$16*(($B$17+$AI$4)*0.2)))+T85*$B$16/($B$16-$AI$13)*(EXP(-$AI$13*(($B$17+$AI$4)*0.2))-EXP(-$B$16*(($B$17+$AI$4)*0.2)))+U85*$B$16/($B$16-$AI$14)*(EXP(-$AI$14*(($B$17+$AI$4)*0.2))-EXP(-$B$16*(($B$17+$AI$4)*0.2)))</f>
        <v/>
      </c>
      <c r="X85" s="17">
        <f>R85*EXP(-$B$16*(($B$17+$AI$4)*0.3))+S85*$B$16/($B$16-$AI$12)*(EXP(-$AI$12*(($B$17+$AI$4)*0.3))-EXP(-$B$16*(($B$17+$AI$4)*0.3)))+T85*$B$16/($B$16-$AI$13)*(EXP(-$AI$13*(($B$17+$AI$4)*0.3))-EXP(-$B$16*(($B$17+$AI$4)*0.3)))+U85*$B$16/($B$16-$AI$14)*(EXP(-$AI$14*(($B$17+$AI$4)*0.3))-EXP(-$B$16*(($B$17+$AI$4)*0.3)))</f>
        <v/>
      </c>
      <c r="Y85" s="17">
        <f>R85*EXP(-$B$16*(($B$17+$AI$4)*0.4))+S85*$B$16/($B$16-$AI$12)*(EXP(-$AI$12*(($B$17+$AI$4)*0.4))-EXP(-$B$16*(($B$17+$AI$4)*0.4)))+T85*$B$16/($B$16-$AI$13)*(EXP(-$AI$13*(($B$17+$AI$4)*0.4))-EXP(-$B$16*(($B$17+$AI$4)*0.4)))+U85*$B$16/($B$16-$AI$14)*(EXP(-$AI$14*(($B$17+$AI$4)*0.4))-EXP(-$B$16*(($B$17+$AI$4)*0.4)))</f>
        <v/>
      </c>
      <c r="Z85" s="17">
        <f>R85*EXP(-$B$16*(($B$17+$AI$4)*0.5))+S85*$B$16/($B$16-$AI$12)*(EXP(-$AI$12*(($B$17+$AI$4)*0.5))-EXP(-$B$16*(($B$17+$AI$4)*0.5)))+T85*$B$16/($B$16-$AI$13)*(EXP(-$AI$13*(($B$17+$AI$4)*0.5))-EXP(-$B$16*(($B$17+$AI$4)*0.5)))+U85*$B$16/($B$16-$AI$14)*(EXP(-$AI$14*(($B$17+$AI$4)*0.5))-EXP(-$B$16*(($B$17+$AI$4)*0.5)))</f>
        <v/>
      </c>
      <c r="AA85" s="17">
        <f>R85*EXP(-$B$16*(($B$17+$AI$4)*0.6))+S85*$B$16/($B$16-$AI$12)*(EXP(-$AI$12*(($B$17+$AI$4)*0.6))-EXP(-$B$16*(($B$17+$AI$4)*0.6)))+T85*$B$16/($B$16-$AI$13)*(EXP(-$AI$13*(($B$17+$AI$4)*0.6))-EXP(-$B$16*(($B$17+$AI$4)*0.6)))+U85*$B$16/($B$16-$AI$14)*(EXP(-$AI$14*(($B$17+$AI$4)*0.6))-EXP(-$B$16*(($B$17+$AI$4)*0.6)))</f>
        <v/>
      </c>
      <c r="AB85" s="17">
        <f>R85*EXP(-$B$16*(($B$17+$AI$4)*0.7))+S85*$B$16/($B$16-$AI$12)*(EXP(-$AI$12*(($B$17+$AI$4)*0.7))-EXP(-$B$16*(($B$17+$AI$4)*0.7)))+T85*$B$16/($B$16-$AI$13)*(EXP(-$AI$13*(($B$17+$AI$4)*0.7))-EXP(-$B$16*(($B$17+$AI$4)*0.7)))+U85*$B$16/($B$16-$AI$14)*(EXP(-$AI$14*(($B$17+$AI$4)*0.7))-EXP(-$B$16*(($B$17+$AI$4)*0.7)))</f>
        <v/>
      </c>
      <c r="AC85" s="17">
        <f>R85*EXP(-$B$16*(($B$17+$AI$4)*0.8))+S85*$B$16/($B$16-$AI$12)*(EXP(-$AI$12*(($B$17+$AI$4)*0.8))-EXP(-$B$16*(($B$17+$AI$4)*0.8)))+T85*$B$16/($B$16-$AI$13)*(EXP(-$AI$13*(($B$17+$AI$4)*0.8))-EXP(-$B$16*(($B$17+$AI$4)*0.8)))+U85*$B$16/($B$16-$AI$14)*(EXP(-$AI$14*(($B$17+$AI$4)*0.8))-EXP(-$B$16*(($B$17+$AI$4)*0.8)))</f>
        <v/>
      </c>
      <c r="AD85" s="17">
        <f>R85*EXP(-$B$16*(($B$17+$AI$4)*0.9))+S85*$B$16/($B$16-$AI$12)*(EXP(-$AI$12*(($B$17+$AI$4)*0.9))-EXP(-$B$16*(($B$17+$AI$4)*0.9)))+T85*$B$16/($B$16-$AI$13)*(EXP(-$AI$13*(($B$17+$AI$4)*0.9))-EXP(-$B$16*(($B$17+$AI$4)*0.9)))+U85*$B$16/($B$16-$AI$14)*(EXP(-$AI$14*(($B$17+$AI$4)*0.9))-EXP(-$B$16*(($B$17+$AI$4)*0.9)))</f>
        <v/>
      </c>
      <c r="AE85" s="17">
        <f>R85*EXP(-$B$16*(($B$17+$AI$4)*1.0))+S85*$B$16/($B$16-$AI$12)*(EXP(-$AI$12*(($B$17+$AI$4)*1.0))-EXP(-$B$16*(($B$17+$AI$4)*1.0)))+T85*$B$16/($B$16-$AI$13)*(EXP(-$AI$13*(($B$17+$AI$4)*1.0))-EXP(-$B$16*(($B$17+$AI$4)*1.0)))+U85*$B$16/($B$16-$AI$14)*(EXP(-$AI$14*(($B$17+$AI$4)*1.0))-EXP(-$B$16*(($B$17+$AI$4)*1.0)))</f>
        <v/>
      </c>
      <c r="AF85" s="17">
        <f>MIN((G85-V85)/$AI$48,(G85-W85)/$AI$49,(G85-X85)/$AI$50,(G85-Y85)/$AI$51,(G85-Z85)/$AI$52,(G85-AA85)/$AI$53,(G85-AB85)/$AI$54,(G85-AC85)/$AI$55,(G85-AD85)/$AI$56,(G85-AE85)/$AI$57)</f>
        <v/>
      </c>
    </row>
    <row r="86">
      <c r="E86" s="12">
        <f>E85+$B$11</f>
        <v/>
      </c>
      <c r="F86" s="13">
        <f>E86/60</f>
        <v/>
      </c>
      <c r="G86" s="13">
        <f>IF(F86&gt;=$AI$66,$B$27,IF(F86&gt;=$AI$65,$B$26,IF(F86&gt;=$AI$64,$B$25,IF(F86&gt;=$AI$63,$B$24,IF(F86&gt;=$AI$62,$B$23,IF(F86&gt;=$AI$61,$B$22,$B$21))))))</f>
        <v/>
      </c>
      <c r="H86" s="14">
        <f>MAX(0,MIN($AI$59,IF($B$9="Plasma",(G86-(S86*$AI$18+T86*$AI$19+U86*$AI$20))/$AI$46,AF86)))</f>
        <v/>
      </c>
      <c r="I86" s="15">
        <f>H86/10*3600/$B$11</f>
        <v/>
      </c>
      <c r="J86" s="15">
        <f>J85+H86</f>
        <v/>
      </c>
      <c r="K86" s="14">
        <f>$AI$21*K85+$AI$22*L85+$AI$23*M85+$AI$30*H85</f>
        <v/>
      </c>
      <c r="L86" s="14">
        <f>$AI$24*K85+$AI$25*L85+$AI$26*M85+$AI$31*H85</f>
        <v/>
      </c>
      <c r="M86" s="14">
        <f>$AI$27*K85+$AI$28*L85+$AI$29*M85+$AI$32*H85</f>
        <v/>
      </c>
      <c r="N86" s="16">
        <f>R86*$B$38</f>
        <v/>
      </c>
      <c r="O86" s="14">
        <f>K86/$B$30</f>
        <v/>
      </c>
      <c r="P86" s="14">
        <f>L86/$B$31</f>
        <v/>
      </c>
      <c r="Q86" s="14">
        <f>M86/$B$32</f>
        <v/>
      </c>
      <c r="R86" s="14">
        <f>R85*$AI$42+S85*$AI$43+T85*$AI$44+U85*$AI$45+$AI$47*H85</f>
        <v/>
      </c>
      <c r="S86" s="17">
        <f>$AI$33*K86+$AI$34*L86+$AI$35*M86</f>
        <v/>
      </c>
      <c r="T86" s="17">
        <f>$AI$36*K86+$AI$37*L86+$AI$38*M86</f>
        <v/>
      </c>
      <c r="U86" s="17">
        <f>$AI$39*K86+$AI$40*L86+$AI$41*M86</f>
        <v/>
      </c>
      <c r="V86" s="17">
        <f>R86*EXP(-$B$16*(($B$17+$AI$4)*0.1))+S86*$B$16/($B$16-$AI$12)*(EXP(-$AI$12*(($B$17+$AI$4)*0.1))-EXP(-$B$16*(($B$17+$AI$4)*0.1)))+T86*$B$16/($B$16-$AI$13)*(EXP(-$AI$13*(($B$17+$AI$4)*0.1))-EXP(-$B$16*(($B$17+$AI$4)*0.1)))+U86*$B$16/($B$16-$AI$14)*(EXP(-$AI$14*(($B$17+$AI$4)*0.1))-EXP(-$B$16*(($B$17+$AI$4)*0.1)))</f>
        <v/>
      </c>
      <c r="W86" s="17">
        <f>R86*EXP(-$B$16*(($B$17+$AI$4)*0.2))+S86*$B$16/($B$16-$AI$12)*(EXP(-$AI$12*(($B$17+$AI$4)*0.2))-EXP(-$B$16*(($B$17+$AI$4)*0.2)))+T86*$B$16/($B$16-$AI$13)*(EXP(-$AI$13*(($B$17+$AI$4)*0.2))-EXP(-$B$16*(($B$17+$AI$4)*0.2)))+U86*$B$16/($B$16-$AI$14)*(EXP(-$AI$14*(($B$17+$AI$4)*0.2))-EXP(-$B$16*(($B$17+$AI$4)*0.2)))</f>
        <v/>
      </c>
      <c r="X86" s="17">
        <f>R86*EXP(-$B$16*(($B$17+$AI$4)*0.3))+S86*$B$16/($B$16-$AI$12)*(EXP(-$AI$12*(($B$17+$AI$4)*0.3))-EXP(-$B$16*(($B$17+$AI$4)*0.3)))+T86*$B$16/($B$16-$AI$13)*(EXP(-$AI$13*(($B$17+$AI$4)*0.3))-EXP(-$B$16*(($B$17+$AI$4)*0.3)))+U86*$B$16/($B$16-$AI$14)*(EXP(-$AI$14*(($B$17+$AI$4)*0.3))-EXP(-$B$16*(($B$17+$AI$4)*0.3)))</f>
        <v/>
      </c>
      <c r="Y86" s="17">
        <f>R86*EXP(-$B$16*(($B$17+$AI$4)*0.4))+S86*$B$16/($B$16-$AI$12)*(EXP(-$AI$12*(($B$17+$AI$4)*0.4))-EXP(-$B$16*(($B$17+$AI$4)*0.4)))+T86*$B$16/($B$16-$AI$13)*(EXP(-$AI$13*(($B$17+$AI$4)*0.4))-EXP(-$B$16*(($B$17+$AI$4)*0.4)))+U86*$B$16/($B$16-$AI$14)*(EXP(-$AI$14*(($B$17+$AI$4)*0.4))-EXP(-$B$16*(($B$17+$AI$4)*0.4)))</f>
        <v/>
      </c>
      <c r="Z86" s="17">
        <f>R86*EXP(-$B$16*(($B$17+$AI$4)*0.5))+S86*$B$16/($B$16-$AI$12)*(EXP(-$AI$12*(($B$17+$AI$4)*0.5))-EXP(-$B$16*(($B$17+$AI$4)*0.5)))+T86*$B$16/($B$16-$AI$13)*(EXP(-$AI$13*(($B$17+$AI$4)*0.5))-EXP(-$B$16*(($B$17+$AI$4)*0.5)))+U86*$B$16/($B$16-$AI$14)*(EXP(-$AI$14*(($B$17+$AI$4)*0.5))-EXP(-$B$16*(($B$17+$AI$4)*0.5)))</f>
        <v/>
      </c>
      <c r="AA86" s="17">
        <f>R86*EXP(-$B$16*(($B$17+$AI$4)*0.6))+S86*$B$16/($B$16-$AI$12)*(EXP(-$AI$12*(($B$17+$AI$4)*0.6))-EXP(-$B$16*(($B$17+$AI$4)*0.6)))+T86*$B$16/($B$16-$AI$13)*(EXP(-$AI$13*(($B$17+$AI$4)*0.6))-EXP(-$B$16*(($B$17+$AI$4)*0.6)))+U86*$B$16/($B$16-$AI$14)*(EXP(-$AI$14*(($B$17+$AI$4)*0.6))-EXP(-$B$16*(($B$17+$AI$4)*0.6)))</f>
        <v/>
      </c>
      <c r="AB86" s="17">
        <f>R86*EXP(-$B$16*(($B$17+$AI$4)*0.7))+S86*$B$16/($B$16-$AI$12)*(EXP(-$AI$12*(($B$17+$AI$4)*0.7))-EXP(-$B$16*(($B$17+$AI$4)*0.7)))+T86*$B$16/($B$16-$AI$13)*(EXP(-$AI$13*(($B$17+$AI$4)*0.7))-EXP(-$B$16*(($B$17+$AI$4)*0.7)))+U86*$B$16/($B$16-$AI$14)*(EXP(-$AI$14*(($B$17+$AI$4)*0.7))-EXP(-$B$16*(($B$17+$AI$4)*0.7)))</f>
        <v/>
      </c>
      <c r="AC86" s="17">
        <f>R86*EXP(-$B$16*(($B$17+$AI$4)*0.8))+S86*$B$16/($B$16-$AI$12)*(EXP(-$AI$12*(($B$17+$AI$4)*0.8))-EXP(-$B$16*(($B$17+$AI$4)*0.8)))+T86*$B$16/($B$16-$AI$13)*(EXP(-$AI$13*(($B$17+$AI$4)*0.8))-EXP(-$B$16*(($B$17+$AI$4)*0.8)))+U86*$B$16/($B$16-$AI$14)*(EXP(-$AI$14*(($B$17+$AI$4)*0.8))-EXP(-$B$16*(($B$17+$AI$4)*0.8)))</f>
        <v/>
      </c>
      <c r="AD86" s="17">
        <f>R86*EXP(-$B$16*(($B$17+$AI$4)*0.9))+S86*$B$16/($B$16-$AI$12)*(EXP(-$AI$12*(($B$17+$AI$4)*0.9))-EXP(-$B$16*(($B$17+$AI$4)*0.9)))+T86*$B$16/($B$16-$AI$13)*(EXP(-$AI$13*(($B$17+$AI$4)*0.9))-EXP(-$B$16*(($B$17+$AI$4)*0.9)))+U86*$B$16/($B$16-$AI$14)*(EXP(-$AI$14*(($B$17+$AI$4)*0.9))-EXP(-$B$16*(($B$17+$AI$4)*0.9)))</f>
        <v/>
      </c>
      <c r="AE86" s="17">
        <f>R86*EXP(-$B$16*(($B$17+$AI$4)*1.0))+S86*$B$16/($B$16-$AI$12)*(EXP(-$AI$12*(($B$17+$AI$4)*1.0))-EXP(-$B$16*(($B$17+$AI$4)*1.0)))+T86*$B$16/($B$16-$AI$13)*(EXP(-$AI$13*(($B$17+$AI$4)*1.0))-EXP(-$B$16*(($B$17+$AI$4)*1.0)))+U86*$B$16/($B$16-$AI$14)*(EXP(-$AI$14*(($B$17+$AI$4)*1.0))-EXP(-$B$16*(($B$17+$AI$4)*1.0)))</f>
        <v/>
      </c>
      <c r="AF86" s="17">
        <f>MIN((G86-V86)/$AI$48,(G86-W86)/$AI$49,(G86-X86)/$AI$50,(G86-Y86)/$AI$51,(G86-Z86)/$AI$52,(G86-AA86)/$AI$53,(G86-AB86)/$AI$54,(G86-AC86)/$AI$55,(G86-AD86)/$AI$56,(G86-AE86)/$AI$57)</f>
        <v/>
      </c>
    </row>
    <row r="87">
      <c r="E87" s="12">
        <f>E86+$B$11</f>
        <v/>
      </c>
      <c r="F87" s="13">
        <f>E87/60</f>
        <v/>
      </c>
      <c r="G87" s="13">
        <f>IF(F87&gt;=$AI$66,$B$27,IF(F87&gt;=$AI$65,$B$26,IF(F87&gt;=$AI$64,$B$25,IF(F87&gt;=$AI$63,$B$24,IF(F87&gt;=$AI$62,$B$23,IF(F87&gt;=$AI$61,$B$22,$B$21))))))</f>
        <v/>
      </c>
      <c r="H87" s="14">
        <f>MAX(0,MIN($AI$59,IF($B$9="Plasma",(G87-(S87*$AI$18+T87*$AI$19+U87*$AI$20))/$AI$46,AF87)))</f>
        <v/>
      </c>
      <c r="I87" s="15">
        <f>H87/10*3600/$B$11</f>
        <v/>
      </c>
      <c r="J87" s="15">
        <f>J86+H87</f>
        <v/>
      </c>
      <c r="K87" s="14">
        <f>$AI$21*K86+$AI$22*L86+$AI$23*M86+$AI$30*H86</f>
        <v/>
      </c>
      <c r="L87" s="14">
        <f>$AI$24*K86+$AI$25*L86+$AI$26*M86+$AI$31*H86</f>
        <v/>
      </c>
      <c r="M87" s="14">
        <f>$AI$27*K86+$AI$28*L86+$AI$29*M86+$AI$32*H86</f>
        <v/>
      </c>
      <c r="N87" s="16">
        <f>R87*$B$38</f>
        <v/>
      </c>
      <c r="O87" s="14">
        <f>K87/$B$30</f>
        <v/>
      </c>
      <c r="P87" s="14">
        <f>L87/$B$31</f>
        <v/>
      </c>
      <c r="Q87" s="14">
        <f>M87/$B$32</f>
        <v/>
      </c>
      <c r="R87" s="14">
        <f>R86*$AI$42+S86*$AI$43+T86*$AI$44+U86*$AI$45+$AI$47*H86</f>
        <v/>
      </c>
      <c r="S87" s="17">
        <f>$AI$33*K87+$AI$34*L87+$AI$35*M87</f>
        <v/>
      </c>
      <c r="T87" s="17">
        <f>$AI$36*K87+$AI$37*L87+$AI$38*M87</f>
        <v/>
      </c>
      <c r="U87" s="17">
        <f>$AI$39*K87+$AI$40*L87+$AI$41*M87</f>
        <v/>
      </c>
      <c r="V87" s="17">
        <f>R87*EXP(-$B$16*(($B$17+$AI$4)*0.1))+S87*$B$16/($B$16-$AI$12)*(EXP(-$AI$12*(($B$17+$AI$4)*0.1))-EXP(-$B$16*(($B$17+$AI$4)*0.1)))+T87*$B$16/($B$16-$AI$13)*(EXP(-$AI$13*(($B$17+$AI$4)*0.1))-EXP(-$B$16*(($B$17+$AI$4)*0.1)))+U87*$B$16/($B$16-$AI$14)*(EXP(-$AI$14*(($B$17+$AI$4)*0.1))-EXP(-$B$16*(($B$17+$AI$4)*0.1)))</f>
        <v/>
      </c>
      <c r="W87" s="17">
        <f>R87*EXP(-$B$16*(($B$17+$AI$4)*0.2))+S87*$B$16/($B$16-$AI$12)*(EXP(-$AI$12*(($B$17+$AI$4)*0.2))-EXP(-$B$16*(($B$17+$AI$4)*0.2)))+T87*$B$16/($B$16-$AI$13)*(EXP(-$AI$13*(($B$17+$AI$4)*0.2))-EXP(-$B$16*(($B$17+$AI$4)*0.2)))+U87*$B$16/($B$16-$AI$14)*(EXP(-$AI$14*(($B$17+$AI$4)*0.2))-EXP(-$B$16*(($B$17+$AI$4)*0.2)))</f>
        <v/>
      </c>
      <c r="X87" s="17">
        <f>R87*EXP(-$B$16*(($B$17+$AI$4)*0.3))+S87*$B$16/($B$16-$AI$12)*(EXP(-$AI$12*(($B$17+$AI$4)*0.3))-EXP(-$B$16*(($B$17+$AI$4)*0.3)))+T87*$B$16/($B$16-$AI$13)*(EXP(-$AI$13*(($B$17+$AI$4)*0.3))-EXP(-$B$16*(($B$17+$AI$4)*0.3)))+U87*$B$16/($B$16-$AI$14)*(EXP(-$AI$14*(($B$17+$AI$4)*0.3))-EXP(-$B$16*(($B$17+$AI$4)*0.3)))</f>
        <v/>
      </c>
      <c r="Y87" s="17">
        <f>R87*EXP(-$B$16*(($B$17+$AI$4)*0.4))+S87*$B$16/($B$16-$AI$12)*(EXP(-$AI$12*(($B$17+$AI$4)*0.4))-EXP(-$B$16*(($B$17+$AI$4)*0.4)))+T87*$B$16/($B$16-$AI$13)*(EXP(-$AI$13*(($B$17+$AI$4)*0.4))-EXP(-$B$16*(($B$17+$AI$4)*0.4)))+U87*$B$16/($B$16-$AI$14)*(EXP(-$AI$14*(($B$17+$AI$4)*0.4))-EXP(-$B$16*(($B$17+$AI$4)*0.4)))</f>
        <v/>
      </c>
      <c r="Z87" s="17">
        <f>R87*EXP(-$B$16*(($B$17+$AI$4)*0.5))+S87*$B$16/($B$16-$AI$12)*(EXP(-$AI$12*(($B$17+$AI$4)*0.5))-EXP(-$B$16*(($B$17+$AI$4)*0.5)))+T87*$B$16/($B$16-$AI$13)*(EXP(-$AI$13*(($B$17+$AI$4)*0.5))-EXP(-$B$16*(($B$17+$AI$4)*0.5)))+U87*$B$16/($B$16-$AI$14)*(EXP(-$AI$14*(($B$17+$AI$4)*0.5))-EXP(-$B$16*(($B$17+$AI$4)*0.5)))</f>
        <v/>
      </c>
      <c r="AA87" s="17">
        <f>R87*EXP(-$B$16*(($B$17+$AI$4)*0.6))+S87*$B$16/($B$16-$AI$12)*(EXP(-$AI$12*(($B$17+$AI$4)*0.6))-EXP(-$B$16*(($B$17+$AI$4)*0.6)))+T87*$B$16/($B$16-$AI$13)*(EXP(-$AI$13*(($B$17+$AI$4)*0.6))-EXP(-$B$16*(($B$17+$AI$4)*0.6)))+U87*$B$16/($B$16-$AI$14)*(EXP(-$AI$14*(($B$17+$AI$4)*0.6))-EXP(-$B$16*(($B$17+$AI$4)*0.6)))</f>
        <v/>
      </c>
      <c r="AB87" s="17">
        <f>R87*EXP(-$B$16*(($B$17+$AI$4)*0.7))+S87*$B$16/($B$16-$AI$12)*(EXP(-$AI$12*(($B$17+$AI$4)*0.7))-EXP(-$B$16*(($B$17+$AI$4)*0.7)))+T87*$B$16/($B$16-$AI$13)*(EXP(-$AI$13*(($B$17+$AI$4)*0.7))-EXP(-$B$16*(($B$17+$AI$4)*0.7)))+U87*$B$16/($B$16-$AI$14)*(EXP(-$AI$14*(($B$17+$AI$4)*0.7))-EXP(-$B$16*(($B$17+$AI$4)*0.7)))</f>
        <v/>
      </c>
      <c r="AC87" s="17">
        <f>R87*EXP(-$B$16*(($B$17+$AI$4)*0.8))+S87*$B$16/($B$16-$AI$12)*(EXP(-$AI$12*(($B$17+$AI$4)*0.8))-EXP(-$B$16*(($B$17+$AI$4)*0.8)))+T87*$B$16/($B$16-$AI$13)*(EXP(-$AI$13*(($B$17+$AI$4)*0.8))-EXP(-$B$16*(($B$17+$AI$4)*0.8)))+U87*$B$16/($B$16-$AI$14)*(EXP(-$AI$14*(($B$17+$AI$4)*0.8))-EXP(-$B$16*(($B$17+$AI$4)*0.8)))</f>
        <v/>
      </c>
      <c r="AD87" s="17">
        <f>R87*EXP(-$B$16*(($B$17+$AI$4)*0.9))+S87*$B$16/($B$16-$AI$12)*(EXP(-$AI$12*(($B$17+$AI$4)*0.9))-EXP(-$B$16*(($B$17+$AI$4)*0.9)))+T87*$B$16/($B$16-$AI$13)*(EXP(-$AI$13*(($B$17+$AI$4)*0.9))-EXP(-$B$16*(($B$17+$AI$4)*0.9)))+U87*$B$16/($B$16-$AI$14)*(EXP(-$AI$14*(($B$17+$AI$4)*0.9))-EXP(-$B$16*(($B$17+$AI$4)*0.9)))</f>
        <v/>
      </c>
      <c r="AE87" s="17">
        <f>R87*EXP(-$B$16*(($B$17+$AI$4)*1.0))+S87*$B$16/($B$16-$AI$12)*(EXP(-$AI$12*(($B$17+$AI$4)*1.0))-EXP(-$B$16*(($B$17+$AI$4)*1.0)))+T87*$B$16/($B$16-$AI$13)*(EXP(-$AI$13*(($B$17+$AI$4)*1.0))-EXP(-$B$16*(($B$17+$AI$4)*1.0)))+U87*$B$16/($B$16-$AI$14)*(EXP(-$AI$14*(($B$17+$AI$4)*1.0))-EXP(-$B$16*(($B$17+$AI$4)*1.0)))</f>
        <v/>
      </c>
      <c r="AF87" s="17">
        <f>MIN((G87-V87)/$AI$48,(G87-W87)/$AI$49,(G87-X87)/$AI$50,(G87-Y87)/$AI$51,(G87-Z87)/$AI$52,(G87-AA87)/$AI$53,(G87-AB87)/$AI$54,(G87-AC87)/$AI$55,(G87-AD87)/$AI$56,(G87-AE87)/$AI$57)</f>
        <v/>
      </c>
    </row>
    <row r="88">
      <c r="E88" s="12">
        <f>E87+$B$11</f>
        <v/>
      </c>
      <c r="F88" s="13">
        <f>E88/60</f>
        <v/>
      </c>
      <c r="G88" s="13">
        <f>IF(F88&gt;=$AI$66,$B$27,IF(F88&gt;=$AI$65,$B$26,IF(F88&gt;=$AI$64,$B$25,IF(F88&gt;=$AI$63,$B$24,IF(F88&gt;=$AI$62,$B$23,IF(F88&gt;=$AI$61,$B$22,$B$21))))))</f>
        <v/>
      </c>
      <c r="H88" s="14">
        <f>MAX(0,MIN($AI$59,IF($B$9="Plasma",(G88-(S88*$AI$18+T88*$AI$19+U88*$AI$20))/$AI$46,AF88)))</f>
        <v/>
      </c>
      <c r="I88" s="15">
        <f>H88/10*3600/$B$11</f>
        <v/>
      </c>
      <c r="J88" s="15">
        <f>J87+H88</f>
        <v/>
      </c>
      <c r="K88" s="14">
        <f>$AI$21*K87+$AI$22*L87+$AI$23*M87+$AI$30*H87</f>
        <v/>
      </c>
      <c r="L88" s="14">
        <f>$AI$24*K87+$AI$25*L87+$AI$26*M87+$AI$31*H87</f>
        <v/>
      </c>
      <c r="M88" s="14">
        <f>$AI$27*K87+$AI$28*L87+$AI$29*M87+$AI$32*H87</f>
        <v/>
      </c>
      <c r="N88" s="16">
        <f>R88*$B$38</f>
        <v/>
      </c>
      <c r="O88" s="14">
        <f>K88/$B$30</f>
        <v/>
      </c>
      <c r="P88" s="14">
        <f>L88/$B$31</f>
        <v/>
      </c>
      <c r="Q88" s="14">
        <f>M88/$B$32</f>
        <v/>
      </c>
      <c r="R88" s="14">
        <f>R87*$AI$42+S87*$AI$43+T87*$AI$44+U87*$AI$45+$AI$47*H87</f>
        <v/>
      </c>
      <c r="S88" s="17">
        <f>$AI$33*K88+$AI$34*L88+$AI$35*M88</f>
        <v/>
      </c>
      <c r="T88" s="17">
        <f>$AI$36*K88+$AI$37*L88+$AI$38*M88</f>
        <v/>
      </c>
      <c r="U88" s="17">
        <f>$AI$39*K88+$AI$40*L88+$AI$41*M88</f>
        <v/>
      </c>
      <c r="V88" s="17">
        <f>R88*EXP(-$B$16*(($B$17+$AI$4)*0.1))+S88*$B$16/($B$16-$AI$12)*(EXP(-$AI$12*(($B$17+$AI$4)*0.1))-EXP(-$B$16*(($B$17+$AI$4)*0.1)))+T88*$B$16/($B$16-$AI$13)*(EXP(-$AI$13*(($B$17+$AI$4)*0.1))-EXP(-$B$16*(($B$17+$AI$4)*0.1)))+U88*$B$16/($B$16-$AI$14)*(EXP(-$AI$14*(($B$17+$AI$4)*0.1))-EXP(-$B$16*(($B$17+$AI$4)*0.1)))</f>
        <v/>
      </c>
      <c r="W88" s="17">
        <f>R88*EXP(-$B$16*(($B$17+$AI$4)*0.2))+S88*$B$16/($B$16-$AI$12)*(EXP(-$AI$12*(($B$17+$AI$4)*0.2))-EXP(-$B$16*(($B$17+$AI$4)*0.2)))+T88*$B$16/($B$16-$AI$13)*(EXP(-$AI$13*(($B$17+$AI$4)*0.2))-EXP(-$B$16*(($B$17+$AI$4)*0.2)))+U88*$B$16/($B$16-$AI$14)*(EXP(-$AI$14*(($B$17+$AI$4)*0.2))-EXP(-$B$16*(($B$17+$AI$4)*0.2)))</f>
        <v/>
      </c>
      <c r="X88" s="17">
        <f>R88*EXP(-$B$16*(($B$17+$AI$4)*0.3))+S88*$B$16/($B$16-$AI$12)*(EXP(-$AI$12*(($B$17+$AI$4)*0.3))-EXP(-$B$16*(($B$17+$AI$4)*0.3)))+T88*$B$16/($B$16-$AI$13)*(EXP(-$AI$13*(($B$17+$AI$4)*0.3))-EXP(-$B$16*(($B$17+$AI$4)*0.3)))+U88*$B$16/($B$16-$AI$14)*(EXP(-$AI$14*(($B$17+$AI$4)*0.3))-EXP(-$B$16*(($B$17+$AI$4)*0.3)))</f>
        <v/>
      </c>
      <c r="Y88" s="17">
        <f>R88*EXP(-$B$16*(($B$17+$AI$4)*0.4))+S88*$B$16/($B$16-$AI$12)*(EXP(-$AI$12*(($B$17+$AI$4)*0.4))-EXP(-$B$16*(($B$17+$AI$4)*0.4)))+T88*$B$16/($B$16-$AI$13)*(EXP(-$AI$13*(($B$17+$AI$4)*0.4))-EXP(-$B$16*(($B$17+$AI$4)*0.4)))+U88*$B$16/($B$16-$AI$14)*(EXP(-$AI$14*(($B$17+$AI$4)*0.4))-EXP(-$B$16*(($B$17+$AI$4)*0.4)))</f>
        <v/>
      </c>
      <c r="Z88" s="17">
        <f>R88*EXP(-$B$16*(($B$17+$AI$4)*0.5))+S88*$B$16/($B$16-$AI$12)*(EXP(-$AI$12*(($B$17+$AI$4)*0.5))-EXP(-$B$16*(($B$17+$AI$4)*0.5)))+T88*$B$16/($B$16-$AI$13)*(EXP(-$AI$13*(($B$17+$AI$4)*0.5))-EXP(-$B$16*(($B$17+$AI$4)*0.5)))+U88*$B$16/($B$16-$AI$14)*(EXP(-$AI$14*(($B$17+$AI$4)*0.5))-EXP(-$B$16*(($B$17+$AI$4)*0.5)))</f>
        <v/>
      </c>
      <c r="AA88" s="17">
        <f>R88*EXP(-$B$16*(($B$17+$AI$4)*0.6))+S88*$B$16/($B$16-$AI$12)*(EXP(-$AI$12*(($B$17+$AI$4)*0.6))-EXP(-$B$16*(($B$17+$AI$4)*0.6)))+T88*$B$16/($B$16-$AI$13)*(EXP(-$AI$13*(($B$17+$AI$4)*0.6))-EXP(-$B$16*(($B$17+$AI$4)*0.6)))+U88*$B$16/($B$16-$AI$14)*(EXP(-$AI$14*(($B$17+$AI$4)*0.6))-EXP(-$B$16*(($B$17+$AI$4)*0.6)))</f>
        <v/>
      </c>
      <c r="AB88" s="17">
        <f>R88*EXP(-$B$16*(($B$17+$AI$4)*0.7))+S88*$B$16/($B$16-$AI$12)*(EXP(-$AI$12*(($B$17+$AI$4)*0.7))-EXP(-$B$16*(($B$17+$AI$4)*0.7)))+T88*$B$16/($B$16-$AI$13)*(EXP(-$AI$13*(($B$17+$AI$4)*0.7))-EXP(-$B$16*(($B$17+$AI$4)*0.7)))+U88*$B$16/($B$16-$AI$14)*(EXP(-$AI$14*(($B$17+$AI$4)*0.7))-EXP(-$B$16*(($B$17+$AI$4)*0.7)))</f>
        <v/>
      </c>
      <c r="AC88" s="17">
        <f>R88*EXP(-$B$16*(($B$17+$AI$4)*0.8))+S88*$B$16/($B$16-$AI$12)*(EXP(-$AI$12*(($B$17+$AI$4)*0.8))-EXP(-$B$16*(($B$17+$AI$4)*0.8)))+T88*$B$16/($B$16-$AI$13)*(EXP(-$AI$13*(($B$17+$AI$4)*0.8))-EXP(-$B$16*(($B$17+$AI$4)*0.8)))+U88*$B$16/($B$16-$AI$14)*(EXP(-$AI$14*(($B$17+$AI$4)*0.8))-EXP(-$B$16*(($B$17+$AI$4)*0.8)))</f>
        <v/>
      </c>
      <c r="AD88" s="17">
        <f>R88*EXP(-$B$16*(($B$17+$AI$4)*0.9))+S88*$B$16/($B$16-$AI$12)*(EXP(-$AI$12*(($B$17+$AI$4)*0.9))-EXP(-$B$16*(($B$17+$AI$4)*0.9)))+T88*$B$16/($B$16-$AI$13)*(EXP(-$AI$13*(($B$17+$AI$4)*0.9))-EXP(-$B$16*(($B$17+$AI$4)*0.9)))+U88*$B$16/($B$16-$AI$14)*(EXP(-$AI$14*(($B$17+$AI$4)*0.9))-EXP(-$B$16*(($B$17+$AI$4)*0.9)))</f>
        <v/>
      </c>
      <c r="AE88" s="17">
        <f>R88*EXP(-$B$16*(($B$17+$AI$4)*1.0))+S88*$B$16/($B$16-$AI$12)*(EXP(-$AI$12*(($B$17+$AI$4)*1.0))-EXP(-$B$16*(($B$17+$AI$4)*1.0)))+T88*$B$16/($B$16-$AI$13)*(EXP(-$AI$13*(($B$17+$AI$4)*1.0))-EXP(-$B$16*(($B$17+$AI$4)*1.0)))+U88*$B$16/($B$16-$AI$14)*(EXP(-$AI$14*(($B$17+$AI$4)*1.0))-EXP(-$B$16*(($B$17+$AI$4)*1.0)))</f>
        <v/>
      </c>
      <c r="AF88" s="17">
        <f>MIN((G88-V88)/$AI$48,(G88-W88)/$AI$49,(G88-X88)/$AI$50,(G88-Y88)/$AI$51,(G88-Z88)/$AI$52,(G88-AA88)/$AI$53,(G88-AB88)/$AI$54,(G88-AC88)/$AI$55,(G88-AD88)/$AI$56,(G88-AE88)/$AI$57)</f>
        <v/>
      </c>
    </row>
    <row r="89">
      <c r="E89" s="12">
        <f>E88+$B$11</f>
        <v/>
      </c>
      <c r="F89" s="13">
        <f>E89/60</f>
        <v/>
      </c>
      <c r="G89" s="13">
        <f>IF(F89&gt;=$AI$66,$B$27,IF(F89&gt;=$AI$65,$B$26,IF(F89&gt;=$AI$64,$B$25,IF(F89&gt;=$AI$63,$B$24,IF(F89&gt;=$AI$62,$B$23,IF(F89&gt;=$AI$61,$B$22,$B$21))))))</f>
        <v/>
      </c>
      <c r="H89" s="14">
        <f>MAX(0,MIN($AI$59,IF($B$9="Plasma",(G89-(S89*$AI$18+T89*$AI$19+U89*$AI$20))/$AI$46,AF89)))</f>
        <v/>
      </c>
      <c r="I89" s="15">
        <f>H89/10*3600/$B$11</f>
        <v/>
      </c>
      <c r="J89" s="15">
        <f>J88+H89</f>
        <v/>
      </c>
      <c r="K89" s="14">
        <f>$AI$21*K88+$AI$22*L88+$AI$23*M88+$AI$30*H88</f>
        <v/>
      </c>
      <c r="L89" s="14">
        <f>$AI$24*K88+$AI$25*L88+$AI$26*M88+$AI$31*H88</f>
        <v/>
      </c>
      <c r="M89" s="14">
        <f>$AI$27*K88+$AI$28*L88+$AI$29*M88+$AI$32*H88</f>
        <v/>
      </c>
      <c r="N89" s="16">
        <f>R89*$B$38</f>
        <v/>
      </c>
      <c r="O89" s="14">
        <f>K89/$B$30</f>
        <v/>
      </c>
      <c r="P89" s="14">
        <f>L89/$B$31</f>
        <v/>
      </c>
      <c r="Q89" s="14">
        <f>M89/$B$32</f>
        <v/>
      </c>
      <c r="R89" s="14">
        <f>R88*$AI$42+S88*$AI$43+T88*$AI$44+U88*$AI$45+$AI$47*H88</f>
        <v/>
      </c>
      <c r="S89" s="17">
        <f>$AI$33*K89+$AI$34*L89+$AI$35*M89</f>
        <v/>
      </c>
      <c r="T89" s="17">
        <f>$AI$36*K89+$AI$37*L89+$AI$38*M89</f>
        <v/>
      </c>
      <c r="U89" s="17">
        <f>$AI$39*K89+$AI$40*L89+$AI$41*M89</f>
        <v/>
      </c>
      <c r="V89" s="17">
        <f>R89*EXP(-$B$16*(($B$17+$AI$4)*0.1))+S89*$B$16/($B$16-$AI$12)*(EXP(-$AI$12*(($B$17+$AI$4)*0.1))-EXP(-$B$16*(($B$17+$AI$4)*0.1)))+T89*$B$16/($B$16-$AI$13)*(EXP(-$AI$13*(($B$17+$AI$4)*0.1))-EXP(-$B$16*(($B$17+$AI$4)*0.1)))+U89*$B$16/($B$16-$AI$14)*(EXP(-$AI$14*(($B$17+$AI$4)*0.1))-EXP(-$B$16*(($B$17+$AI$4)*0.1)))</f>
        <v/>
      </c>
      <c r="W89" s="17">
        <f>R89*EXP(-$B$16*(($B$17+$AI$4)*0.2))+S89*$B$16/($B$16-$AI$12)*(EXP(-$AI$12*(($B$17+$AI$4)*0.2))-EXP(-$B$16*(($B$17+$AI$4)*0.2)))+T89*$B$16/($B$16-$AI$13)*(EXP(-$AI$13*(($B$17+$AI$4)*0.2))-EXP(-$B$16*(($B$17+$AI$4)*0.2)))+U89*$B$16/($B$16-$AI$14)*(EXP(-$AI$14*(($B$17+$AI$4)*0.2))-EXP(-$B$16*(($B$17+$AI$4)*0.2)))</f>
        <v/>
      </c>
      <c r="X89" s="17">
        <f>R89*EXP(-$B$16*(($B$17+$AI$4)*0.3))+S89*$B$16/($B$16-$AI$12)*(EXP(-$AI$12*(($B$17+$AI$4)*0.3))-EXP(-$B$16*(($B$17+$AI$4)*0.3)))+T89*$B$16/($B$16-$AI$13)*(EXP(-$AI$13*(($B$17+$AI$4)*0.3))-EXP(-$B$16*(($B$17+$AI$4)*0.3)))+U89*$B$16/($B$16-$AI$14)*(EXP(-$AI$14*(($B$17+$AI$4)*0.3))-EXP(-$B$16*(($B$17+$AI$4)*0.3)))</f>
        <v/>
      </c>
      <c r="Y89" s="17">
        <f>R89*EXP(-$B$16*(($B$17+$AI$4)*0.4))+S89*$B$16/($B$16-$AI$12)*(EXP(-$AI$12*(($B$17+$AI$4)*0.4))-EXP(-$B$16*(($B$17+$AI$4)*0.4)))+T89*$B$16/($B$16-$AI$13)*(EXP(-$AI$13*(($B$17+$AI$4)*0.4))-EXP(-$B$16*(($B$17+$AI$4)*0.4)))+U89*$B$16/($B$16-$AI$14)*(EXP(-$AI$14*(($B$17+$AI$4)*0.4))-EXP(-$B$16*(($B$17+$AI$4)*0.4)))</f>
        <v/>
      </c>
      <c r="Z89" s="17">
        <f>R89*EXP(-$B$16*(($B$17+$AI$4)*0.5))+S89*$B$16/($B$16-$AI$12)*(EXP(-$AI$12*(($B$17+$AI$4)*0.5))-EXP(-$B$16*(($B$17+$AI$4)*0.5)))+T89*$B$16/($B$16-$AI$13)*(EXP(-$AI$13*(($B$17+$AI$4)*0.5))-EXP(-$B$16*(($B$17+$AI$4)*0.5)))+U89*$B$16/($B$16-$AI$14)*(EXP(-$AI$14*(($B$17+$AI$4)*0.5))-EXP(-$B$16*(($B$17+$AI$4)*0.5)))</f>
        <v/>
      </c>
      <c r="AA89" s="17">
        <f>R89*EXP(-$B$16*(($B$17+$AI$4)*0.6))+S89*$B$16/($B$16-$AI$12)*(EXP(-$AI$12*(($B$17+$AI$4)*0.6))-EXP(-$B$16*(($B$17+$AI$4)*0.6)))+T89*$B$16/($B$16-$AI$13)*(EXP(-$AI$13*(($B$17+$AI$4)*0.6))-EXP(-$B$16*(($B$17+$AI$4)*0.6)))+U89*$B$16/($B$16-$AI$14)*(EXP(-$AI$14*(($B$17+$AI$4)*0.6))-EXP(-$B$16*(($B$17+$AI$4)*0.6)))</f>
        <v/>
      </c>
      <c r="AB89" s="17">
        <f>R89*EXP(-$B$16*(($B$17+$AI$4)*0.7))+S89*$B$16/($B$16-$AI$12)*(EXP(-$AI$12*(($B$17+$AI$4)*0.7))-EXP(-$B$16*(($B$17+$AI$4)*0.7)))+T89*$B$16/($B$16-$AI$13)*(EXP(-$AI$13*(($B$17+$AI$4)*0.7))-EXP(-$B$16*(($B$17+$AI$4)*0.7)))+U89*$B$16/($B$16-$AI$14)*(EXP(-$AI$14*(($B$17+$AI$4)*0.7))-EXP(-$B$16*(($B$17+$AI$4)*0.7)))</f>
        <v/>
      </c>
      <c r="AC89" s="17">
        <f>R89*EXP(-$B$16*(($B$17+$AI$4)*0.8))+S89*$B$16/($B$16-$AI$12)*(EXP(-$AI$12*(($B$17+$AI$4)*0.8))-EXP(-$B$16*(($B$17+$AI$4)*0.8)))+T89*$B$16/($B$16-$AI$13)*(EXP(-$AI$13*(($B$17+$AI$4)*0.8))-EXP(-$B$16*(($B$17+$AI$4)*0.8)))+U89*$B$16/($B$16-$AI$14)*(EXP(-$AI$14*(($B$17+$AI$4)*0.8))-EXP(-$B$16*(($B$17+$AI$4)*0.8)))</f>
        <v/>
      </c>
      <c r="AD89" s="17">
        <f>R89*EXP(-$B$16*(($B$17+$AI$4)*0.9))+S89*$B$16/($B$16-$AI$12)*(EXP(-$AI$12*(($B$17+$AI$4)*0.9))-EXP(-$B$16*(($B$17+$AI$4)*0.9)))+T89*$B$16/($B$16-$AI$13)*(EXP(-$AI$13*(($B$17+$AI$4)*0.9))-EXP(-$B$16*(($B$17+$AI$4)*0.9)))+U89*$B$16/($B$16-$AI$14)*(EXP(-$AI$14*(($B$17+$AI$4)*0.9))-EXP(-$B$16*(($B$17+$AI$4)*0.9)))</f>
        <v/>
      </c>
      <c r="AE89" s="17">
        <f>R89*EXP(-$B$16*(($B$17+$AI$4)*1.0))+S89*$B$16/($B$16-$AI$12)*(EXP(-$AI$12*(($B$17+$AI$4)*1.0))-EXP(-$B$16*(($B$17+$AI$4)*1.0)))+T89*$B$16/($B$16-$AI$13)*(EXP(-$AI$13*(($B$17+$AI$4)*1.0))-EXP(-$B$16*(($B$17+$AI$4)*1.0)))+U89*$B$16/($B$16-$AI$14)*(EXP(-$AI$14*(($B$17+$AI$4)*1.0))-EXP(-$B$16*(($B$17+$AI$4)*1.0)))</f>
        <v/>
      </c>
      <c r="AF89" s="17">
        <f>MIN((G89-V89)/$AI$48,(G89-W89)/$AI$49,(G89-X89)/$AI$50,(G89-Y89)/$AI$51,(G89-Z89)/$AI$52,(G89-AA89)/$AI$53,(G89-AB89)/$AI$54,(G89-AC89)/$AI$55,(G89-AD89)/$AI$56,(G89-AE89)/$AI$57)</f>
        <v/>
      </c>
    </row>
    <row r="90">
      <c r="E90" s="12">
        <f>E89+$B$11</f>
        <v/>
      </c>
      <c r="F90" s="13">
        <f>E90/60</f>
        <v/>
      </c>
      <c r="G90" s="13">
        <f>IF(F90&gt;=$AI$66,$B$27,IF(F90&gt;=$AI$65,$B$26,IF(F90&gt;=$AI$64,$B$25,IF(F90&gt;=$AI$63,$B$24,IF(F90&gt;=$AI$62,$B$23,IF(F90&gt;=$AI$61,$B$22,$B$21))))))</f>
        <v/>
      </c>
      <c r="H90" s="14">
        <f>MAX(0,MIN($AI$59,IF($B$9="Plasma",(G90-(S90*$AI$18+T90*$AI$19+U90*$AI$20))/$AI$46,AF90)))</f>
        <v/>
      </c>
      <c r="I90" s="15">
        <f>H90/10*3600/$B$11</f>
        <v/>
      </c>
      <c r="J90" s="15">
        <f>J89+H90</f>
        <v/>
      </c>
      <c r="K90" s="14">
        <f>$AI$21*K89+$AI$22*L89+$AI$23*M89+$AI$30*H89</f>
        <v/>
      </c>
      <c r="L90" s="14">
        <f>$AI$24*K89+$AI$25*L89+$AI$26*M89+$AI$31*H89</f>
        <v/>
      </c>
      <c r="M90" s="14">
        <f>$AI$27*K89+$AI$28*L89+$AI$29*M89+$AI$32*H89</f>
        <v/>
      </c>
      <c r="N90" s="16">
        <f>R90*$B$38</f>
        <v/>
      </c>
      <c r="O90" s="14">
        <f>K90/$B$30</f>
        <v/>
      </c>
      <c r="P90" s="14">
        <f>L90/$B$31</f>
        <v/>
      </c>
      <c r="Q90" s="14">
        <f>M90/$B$32</f>
        <v/>
      </c>
      <c r="R90" s="14">
        <f>R89*$AI$42+S89*$AI$43+T89*$AI$44+U89*$AI$45+$AI$47*H89</f>
        <v/>
      </c>
      <c r="S90" s="17">
        <f>$AI$33*K90+$AI$34*L90+$AI$35*M90</f>
        <v/>
      </c>
      <c r="T90" s="17">
        <f>$AI$36*K90+$AI$37*L90+$AI$38*M90</f>
        <v/>
      </c>
      <c r="U90" s="17">
        <f>$AI$39*K90+$AI$40*L90+$AI$41*M90</f>
        <v/>
      </c>
      <c r="V90" s="17">
        <f>R90*EXP(-$B$16*(($B$17+$AI$4)*0.1))+S90*$B$16/($B$16-$AI$12)*(EXP(-$AI$12*(($B$17+$AI$4)*0.1))-EXP(-$B$16*(($B$17+$AI$4)*0.1)))+T90*$B$16/($B$16-$AI$13)*(EXP(-$AI$13*(($B$17+$AI$4)*0.1))-EXP(-$B$16*(($B$17+$AI$4)*0.1)))+U90*$B$16/($B$16-$AI$14)*(EXP(-$AI$14*(($B$17+$AI$4)*0.1))-EXP(-$B$16*(($B$17+$AI$4)*0.1)))</f>
        <v/>
      </c>
      <c r="W90" s="17">
        <f>R90*EXP(-$B$16*(($B$17+$AI$4)*0.2))+S90*$B$16/($B$16-$AI$12)*(EXP(-$AI$12*(($B$17+$AI$4)*0.2))-EXP(-$B$16*(($B$17+$AI$4)*0.2)))+T90*$B$16/($B$16-$AI$13)*(EXP(-$AI$13*(($B$17+$AI$4)*0.2))-EXP(-$B$16*(($B$17+$AI$4)*0.2)))+U90*$B$16/($B$16-$AI$14)*(EXP(-$AI$14*(($B$17+$AI$4)*0.2))-EXP(-$B$16*(($B$17+$AI$4)*0.2)))</f>
        <v/>
      </c>
      <c r="X90" s="17">
        <f>R90*EXP(-$B$16*(($B$17+$AI$4)*0.3))+S90*$B$16/($B$16-$AI$12)*(EXP(-$AI$12*(($B$17+$AI$4)*0.3))-EXP(-$B$16*(($B$17+$AI$4)*0.3)))+T90*$B$16/($B$16-$AI$13)*(EXP(-$AI$13*(($B$17+$AI$4)*0.3))-EXP(-$B$16*(($B$17+$AI$4)*0.3)))+U90*$B$16/($B$16-$AI$14)*(EXP(-$AI$14*(($B$17+$AI$4)*0.3))-EXP(-$B$16*(($B$17+$AI$4)*0.3)))</f>
        <v/>
      </c>
      <c r="Y90" s="17">
        <f>R90*EXP(-$B$16*(($B$17+$AI$4)*0.4))+S90*$B$16/($B$16-$AI$12)*(EXP(-$AI$12*(($B$17+$AI$4)*0.4))-EXP(-$B$16*(($B$17+$AI$4)*0.4)))+T90*$B$16/($B$16-$AI$13)*(EXP(-$AI$13*(($B$17+$AI$4)*0.4))-EXP(-$B$16*(($B$17+$AI$4)*0.4)))+U90*$B$16/($B$16-$AI$14)*(EXP(-$AI$14*(($B$17+$AI$4)*0.4))-EXP(-$B$16*(($B$17+$AI$4)*0.4)))</f>
        <v/>
      </c>
      <c r="Z90" s="17">
        <f>R90*EXP(-$B$16*(($B$17+$AI$4)*0.5))+S90*$B$16/($B$16-$AI$12)*(EXP(-$AI$12*(($B$17+$AI$4)*0.5))-EXP(-$B$16*(($B$17+$AI$4)*0.5)))+T90*$B$16/($B$16-$AI$13)*(EXP(-$AI$13*(($B$17+$AI$4)*0.5))-EXP(-$B$16*(($B$17+$AI$4)*0.5)))+U90*$B$16/($B$16-$AI$14)*(EXP(-$AI$14*(($B$17+$AI$4)*0.5))-EXP(-$B$16*(($B$17+$AI$4)*0.5)))</f>
        <v/>
      </c>
      <c r="AA90" s="17">
        <f>R90*EXP(-$B$16*(($B$17+$AI$4)*0.6))+S90*$B$16/($B$16-$AI$12)*(EXP(-$AI$12*(($B$17+$AI$4)*0.6))-EXP(-$B$16*(($B$17+$AI$4)*0.6)))+T90*$B$16/($B$16-$AI$13)*(EXP(-$AI$13*(($B$17+$AI$4)*0.6))-EXP(-$B$16*(($B$17+$AI$4)*0.6)))+U90*$B$16/($B$16-$AI$14)*(EXP(-$AI$14*(($B$17+$AI$4)*0.6))-EXP(-$B$16*(($B$17+$AI$4)*0.6)))</f>
        <v/>
      </c>
      <c r="AB90" s="17">
        <f>R90*EXP(-$B$16*(($B$17+$AI$4)*0.7))+S90*$B$16/($B$16-$AI$12)*(EXP(-$AI$12*(($B$17+$AI$4)*0.7))-EXP(-$B$16*(($B$17+$AI$4)*0.7)))+T90*$B$16/($B$16-$AI$13)*(EXP(-$AI$13*(($B$17+$AI$4)*0.7))-EXP(-$B$16*(($B$17+$AI$4)*0.7)))+U90*$B$16/($B$16-$AI$14)*(EXP(-$AI$14*(($B$17+$AI$4)*0.7))-EXP(-$B$16*(($B$17+$AI$4)*0.7)))</f>
        <v/>
      </c>
      <c r="AC90" s="17">
        <f>R90*EXP(-$B$16*(($B$17+$AI$4)*0.8))+S90*$B$16/($B$16-$AI$12)*(EXP(-$AI$12*(($B$17+$AI$4)*0.8))-EXP(-$B$16*(($B$17+$AI$4)*0.8)))+T90*$B$16/($B$16-$AI$13)*(EXP(-$AI$13*(($B$17+$AI$4)*0.8))-EXP(-$B$16*(($B$17+$AI$4)*0.8)))+U90*$B$16/($B$16-$AI$14)*(EXP(-$AI$14*(($B$17+$AI$4)*0.8))-EXP(-$B$16*(($B$17+$AI$4)*0.8)))</f>
        <v/>
      </c>
      <c r="AD90" s="17">
        <f>R90*EXP(-$B$16*(($B$17+$AI$4)*0.9))+S90*$B$16/($B$16-$AI$12)*(EXP(-$AI$12*(($B$17+$AI$4)*0.9))-EXP(-$B$16*(($B$17+$AI$4)*0.9)))+T90*$B$16/($B$16-$AI$13)*(EXP(-$AI$13*(($B$17+$AI$4)*0.9))-EXP(-$B$16*(($B$17+$AI$4)*0.9)))+U90*$B$16/($B$16-$AI$14)*(EXP(-$AI$14*(($B$17+$AI$4)*0.9))-EXP(-$B$16*(($B$17+$AI$4)*0.9)))</f>
        <v/>
      </c>
      <c r="AE90" s="17">
        <f>R90*EXP(-$B$16*(($B$17+$AI$4)*1.0))+S90*$B$16/($B$16-$AI$12)*(EXP(-$AI$12*(($B$17+$AI$4)*1.0))-EXP(-$B$16*(($B$17+$AI$4)*1.0)))+T90*$B$16/($B$16-$AI$13)*(EXP(-$AI$13*(($B$17+$AI$4)*1.0))-EXP(-$B$16*(($B$17+$AI$4)*1.0)))+U90*$B$16/($B$16-$AI$14)*(EXP(-$AI$14*(($B$17+$AI$4)*1.0))-EXP(-$B$16*(($B$17+$AI$4)*1.0)))</f>
        <v/>
      </c>
      <c r="AF90" s="17">
        <f>MIN((G90-V90)/$AI$48,(G90-W90)/$AI$49,(G90-X90)/$AI$50,(G90-Y90)/$AI$51,(G90-Z90)/$AI$52,(G90-AA90)/$AI$53,(G90-AB90)/$AI$54,(G90-AC90)/$AI$55,(G90-AD90)/$AI$56,(G90-AE90)/$AI$57)</f>
        <v/>
      </c>
    </row>
    <row r="91">
      <c r="E91" s="12">
        <f>E90+$B$11</f>
        <v/>
      </c>
      <c r="F91" s="13">
        <f>E91/60</f>
        <v/>
      </c>
      <c r="G91" s="13">
        <f>IF(F91&gt;=$AI$66,$B$27,IF(F91&gt;=$AI$65,$B$26,IF(F91&gt;=$AI$64,$B$25,IF(F91&gt;=$AI$63,$B$24,IF(F91&gt;=$AI$62,$B$23,IF(F91&gt;=$AI$61,$B$22,$B$21))))))</f>
        <v/>
      </c>
      <c r="H91" s="14">
        <f>MAX(0,MIN($AI$59,IF($B$9="Plasma",(G91-(S91*$AI$18+T91*$AI$19+U91*$AI$20))/$AI$46,AF91)))</f>
        <v/>
      </c>
      <c r="I91" s="15">
        <f>H91/10*3600/$B$11</f>
        <v/>
      </c>
      <c r="J91" s="15">
        <f>J90+H91</f>
        <v/>
      </c>
      <c r="K91" s="14">
        <f>$AI$21*K90+$AI$22*L90+$AI$23*M90+$AI$30*H90</f>
        <v/>
      </c>
      <c r="L91" s="14">
        <f>$AI$24*K90+$AI$25*L90+$AI$26*M90+$AI$31*H90</f>
        <v/>
      </c>
      <c r="M91" s="14">
        <f>$AI$27*K90+$AI$28*L90+$AI$29*M90+$AI$32*H90</f>
        <v/>
      </c>
      <c r="N91" s="16">
        <f>R91*$B$38</f>
        <v/>
      </c>
      <c r="O91" s="14">
        <f>K91/$B$30</f>
        <v/>
      </c>
      <c r="P91" s="14">
        <f>L91/$B$31</f>
        <v/>
      </c>
      <c r="Q91" s="14">
        <f>M91/$B$32</f>
        <v/>
      </c>
      <c r="R91" s="14">
        <f>R90*$AI$42+S90*$AI$43+T90*$AI$44+U90*$AI$45+$AI$47*H90</f>
        <v/>
      </c>
      <c r="S91" s="17">
        <f>$AI$33*K91+$AI$34*L91+$AI$35*M91</f>
        <v/>
      </c>
      <c r="T91" s="17">
        <f>$AI$36*K91+$AI$37*L91+$AI$38*M91</f>
        <v/>
      </c>
      <c r="U91" s="17">
        <f>$AI$39*K91+$AI$40*L91+$AI$41*M91</f>
        <v/>
      </c>
      <c r="V91" s="17">
        <f>R91*EXP(-$B$16*(($B$17+$AI$4)*0.1))+S91*$B$16/($B$16-$AI$12)*(EXP(-$AI$12*(($B$17+$AI$4)*0.1))-EXP(-$B$16*(($B$17+$AI$4)*0.1)))+T91*$B$16/($B$16-$AI$13)*(EXP(-$AI$13*(($B$17+$AI$4)*0.1))-EXP(-$B$16*(($B$17+$AI$4)*0.1)))+U91*$B$16/($B$16-$AI$14)*(EXP(-$AI$14*(($B$17+$AI$4)*0.1))-EXP(-$B$16*(($B$17+$AI$4)*0.1)))</f>
        <v/>
      </c>
      <c r="W91" s="17">
        <f>R91*EXP(-$B$16*(($B$17+$AI$4)*0.2))+S91*$B$16/($B$16-$AI$12)*(EXP(-$AI$12*(($B$17+$AI$4)*0.2))-EXP(-$B$16*(($B$17+$AI$4)*0.2)))+T91*$B$16/($B$16-$AI$13)*(EXP(-$AI$13*(($B$17+$AI$4)*0.2))-EXP(-$B$16*(($B$17+$AI$4)*0.2)))+U91*$B$16/($B$16-$AI$14)*(EXP(-$AI$14*(($B$17+$AI$4)*0.2))-EXP(-$B$16*(($B$17+$AI$4)*0.2)))</f>
        <v/>
      </c>
      <c r="X91" s="17">
        <f>R91*EXP(-$B$16*(($B$17+$AI$4)*0.3))+S91*$B$16/($B$16-$AI$12)*(EXP(-$AI$12*(($B$17+$AI$4)*0.3))-EXP(-$B$16*(($B$17+$AI$4)*0.3)))+T91*$B$16/($B$16-$AI$13)*(EXP(-$AI$13*(($B$17+$AI$4)*0.3))-EXP(-$B$16*(($B$17+$AI$4)*0.3)))+U91*$B$16/($B$16-$AI$14)*(EXP(-$AI$14*(($B$17+$AI$4)*0.3))-EXP(-$B$16*(($B$17+$AI$4)*0.3)))</f>
        <v/>
      </c>
      <c r="Y91" s="17">
        <f>R91*EXP(-$B$16*(($B$17+$AI$4)*0.4))+S91*$B$16/($B$16-$AI$12)*(EXP(-$AI$12*(($B$17+$AI$4)*0.4))-EXP(-$B$16*(($B$17+$AI$4)*0.4)))+T91*$B$16/($B$16-$AI$13)*(EXP(-$AI$13*(($B$17+$AI$4)*0.4))-EXP(-$B$16*(($B$17+$AI$4)*0.4)))+U91*$B$16/($B$16-$AI$14)*(EXP(-$AI$14*(($B$17+$AI$4)*0.4))-EXP(-$B$16*(($B$17+$AI$4)*0.4)))</f>
        <v/>
      </c>
      <c r="Z91" s="17">
        <f>R91*EXP(-$B$16*(($B$17+$AI$4)*0.5))+S91*$B$16/($B$16-$AI$12)*(EXP(-$AI$12*(($B$17+$AI$4)*0.5))-EXP(-$B$16*(($B$17+$AI$4)*0.5)))+T91*$B$16/($B$16-$AI$13)*(EXP(-$AI$13*(($B$17+$AI$4)*0.5))-EXP(-$B$16*(($B$17+$AI$4)*0.5)))+U91*$B$16/($B$16-$AI$14)*(EXP(-$AI$14*(($B$17+$AI$4)*0.5))-EXP(-$B$16*(($B$17+$AI$4)*0.5)))</f>
        <v/>
      </c>
      <c r="AA91" s="17">
        <f>R91*EXP(-$B$16*(($B$17+$AI$4)*0.6))+S91*$B$16/($B$16-$AI$12)*(EXP(-$AI$12*(($B$17+$AI$4)*0.6))-EXP(-$B$16*(($B$17+$AI$4)*0.6)))+T91*$B$16/($B$16-$AI$13)*(EXP(-$AI$13*(($B$17+$AI$4)*0.6))-EXP(-$B$16*(($B$17+$AI$4)*0.6)))+U91*$B$16/($B$16-$AI$14)*(EXP(-$AI$14*(($B$17+$AI$4)*0.6))-EXP(-$B$16*(($B$17+$AI$4)*0.6)))</f>
        <v/>
      </c>
      <c r="AB91" s="17">
        <f>R91*EXP(-$B$16*(($B$17+$AI$4)*0.7))+S91*$B$16/($B$16-$AI$12)*(EXP(-$AI$12*(($B$17+$AI$4)*0.7))-EXP(-$B$16*(($B$17+$AI$4)*0.7)))+T91*$B$16/($B$16-$AI$13)*(EXP(-$AI$13*(($B$17+$AI$4)*0.7))-EXP(-$B$16*(($B$17+$AI$4)*0.7)))+U91*$B$16/($B$16-$AI$14)*(EXP(-$AI$14*(($B$17+$AI$4)*0.7))-EXP(-$B$16*(($B$17+$AI$4)*0.7)))</f>
        <v/>
      </c>
      <c r="AC91" s="17">
        <f>R91*EXP(-$B$16*(($B$17+$AI$4)*0.8))+S91*$B$16/($B$16-$AI$12)*(EXP(-$AI$12*(($B$17+$AI$4)*0.8))-EXP(-$B$16*(($B$17+$AI$4)*0.8)))+T91*$B$16/($B$16-$AI$13)*(EXP(-$AI$13*(($B$17+$AI$4)*0.8))-EXP(-$B$16*(($B$17+$AI$4)*0.8)))+U91*$B$16/($B$16-$AI$14)*(EXP(-$AI$14*(($B$17+$AI$4)*0.8))-EXP(-$B$16*(($B$17+$AI$4)*0.8)))</f>
        <v/>
      </c>
      <c r="AD91" s="17">
        <f>R91*EXP(-$B$16*(($B$17+$AI$4)*0.9))+S91*$B$16/($B$16-$AI$12)*(EXP(-$AI$12*(($B$17+$AI$4)*0.9))-EXP(-$B$16*(($B$17+$AI$4)*0.9)))+T91*$B$16/($B$16-$AI$13)*(EXP(-$AI$13*(($B$17+$AI$4)*0.9))-EXP(-$B$16*(($B$17+$AI$4)*0.9)))+U91*$B$16/($B$16-$AI$14)*(EXP(-$AI$14*(($B$17+$AI$4)*0.9))-EXP(-$B$16*(($B$17+$AI$4)*0.9)))</f>
        <v/>
      </c>
      <c r="AE91" s="17">
        <f>R91*EXP(-$B$16*(($B$17+$AI$4)*1.0))+S91*$B$16/($B$16-$AI$12)*(EXP(-$AI$12*(($B$17+$AI$4)*1.0))-EXP(-$B$16*(($B$17+$AI$4)*1.0)))+T91*$B$16/($B$16-$AI$13)*(EXP(-$AI$13*(($B$17+$AI$4)*1.0))-EXP(-$B$16*(($B$17+$AI$4)*1.0)))+U91*$B$16/($B$16-$AI$14)*(EXP(-$AI$14*(($B$17+$AI$4)*1.0))-EXP(-$B$16*(($B$17+$AI$4)*1.0)))</f>
        <v/>
      </c>
      <c r="AF91" s="17">
        <f>MIN((G91-V91)/$AI$48,(G91-W91)/$AI$49,(G91-X91)/$AI$50,(G91-Y91)/$AI$51,(G91-Z91)/$AI$52,(G91-AA91)/$AI$53,(G91-AB91)/$AI$54,(G91-AC91)/$AI$55,(G91-AD91)/$AI$56,(G91-AE91)/$AI$57)</f>
        <v/>
      </c>
    </row>
    <row r="92">
      <c r="E92" s="12">
        <f>E91+$B$11</f>
        <v/>
      </c>
      <c r="F92" s="13">
        <f>E92/60</f>
        <v/>
      </c>
      <c r="G92" s="13">
        <f>IF(F92&gt;=$AI$66,$B$27,IF(F92&gt;=$AI$65,$B$26,IF(F92&gt;=$AI$64,$B$25,IF(F92&gt;=$AI$63,$B$24,IF(F92&gt;=$AI$62,$B$23,IF(F92&gt;=$AI$61,$B$22,$B$21))))))</f>
        <v/>
      </c>
      <c r="H92" s="14">
        <f>MAX(0,MIN($AI$59,IF($B$9="Plasma",(G92-(S92*$AI$18+T92*$AI$19+U92*$AI$20))/$AI$46,AF92)))</f>
        <v/>
      </c>
      <c r="I92" s="15">
        <f>H92/10*3600/$B$11</f>
        <v/>
      </c>
      <c r="J92" s="15">
        <f>J91+H92</f>
        <v/>
      </c>
      <c r="K92" s="14">
        <f>$AI$21*K91+$AI$22*L91+$AI$23*M91+$AI$30*H91</f>
        <v/>
      </c>
      <c r="L92" s="14">
        <f>$AI$24*K91+$AI$25*L91+$AI$26*M91+$AI$31*H91</f>
        <v/>
      </c>
      <c r="M92" s="14">
        <f>$AI$27*K91+$AI$28*L91+$AI$29*M91+$AI$32*H91</f>
        <v/>
      </c>
      <c r="N92" s="16">
        <f>R92*$B$38</f>
        <v/>
      </c>
      <c r="O92" s="14">
        <f>K92/$B$30</f>
        <v/>
      </c>
      <c r="P92" s="14">
        <f>L92/$B$31</f>
        <v/>
      </c>
      <c r="Q92" s="14">
        <f>M92/$B$32</f>
        <v/>
      </c>
      <c r="R92" s="14">
        <f>R91*$AI$42+S91*$AI$43+T91*$AI$44+U91*$AI$45+$AI$47*H91</f>
        <v/>
      </c>
      <c r="S92" s="17">
        <f>$AI$33*K92+$AI$34*L92+$AI$35*M92</f>
        <v/>
      </c>
      <c r="T92" s="17">
        <f>$AI$36*K92+$AI$37*L92+$AI$38*M92</f>
        <v/>
      </c>
      <c r="U92" s="17">
        <f>$AI$39*K92+$AI$40*L92+$AI$41*M92</f>
        <v/>
      </c>
      <c r="V92" s="17">
        <f>R92*EXP(-$B$16*(($B$17+$AI$4)*0.1))+S92*$B$16/($B$16-$AI$12)*(EXP(-$AI$12*(($B$17+$AI$4)*0.1))-EXP(-$B$16*(($B$17+$AI$4)*0.1)))+T92*$B$16/($B$16-$AI$13)*(EXP(-$AI$13*(($B$17+$AI$4)*0.1))-EXP(-$B$16*(($B$17+$AI$4)*0.1)))+U92*$B$16/($B$16-$AI$14)*(EXP(-$AI$14*(($B$17+$AI$4)*0.1))-EXP(-$B$16*(($B$17+$AI$4)*0.1)))</f>
        <v/>
      </c>
      <c r="W92" s="17">
        <f>R92*EXP(-$B$16*(($B$17+$AI$4)*0.2))+S92*$B$16/($B$16-$AI$12)*(EXP(-$AI$12*(($B$17+$AI$4)*0.2))-EXP(-$B$16*(($B$17+$AI$4)*0.2)))+T92*$B$16/($B$16-$AI$13)*(EXP(-$AI$13*(($B$17+$AI$4)*0.2))-EXP(-$B$16*(($B$17+$AI$4)*0.2)))+U92*$B$16/($B$16-$AI$14)*(EXP(-$AI$14*(($B$17+$AI$4)*0.2))-EXP(-$B$16*(($B$17+$AI$4)*0.2)))</f>
        <v/>
      </c>
      <c r="X92" s="17">
        <f>R92*EXP(-$B$16*(($B$17+$AI$4)*0.3))+S92*$B$16/($B$16-$AI$12)*(EXP(-$AI$12*(($B$17+$AI$4)*0.3))-EXP(-$B$16*(($B$17+$AI$4)*0.3)))+T92*$B$16/($B$16-$AI$13)*(EXP(-$AI$13*(($B$17+$AI$4)*0.3))-EXP(-$B$16*(($B$17+$AI$4)*0.3)))+U92*$B$16/($B$16-$AI$14)*(EXP(-$AI$14*(($B$17+$AI$4)*0.3))-EXP(-$B$16*(($B$17+$AI$4)*0.3)))</f>
        <v/>
      </c>
      <c r="Y92" s="17">
        <f>R92*EXP(-$B$16*(($B$17+$AI$4)*0.4))+S92*$B$16/($B$16-$AI$12)*(EXP(-$AI$12*(($B$17+$AI$4)*0.4))-EXP(-$B$16*(($B$17+$AI$4)*0.4)))+T92*$B$16/($B$16-$AI$13)*(EXP(-$AI$13*(($B$17+$AI$4)*0.4))-EXP(-$B$16*(($B$17+$AI$4)*0.4)))+U92*$B$16/($B$16-$AI$14)*(EXP(-$AI$14*(($B$17+$AI$4)*0.4))-EXP(-$B$16*(($B$17+$AI$4)*0.4)))</f>
        <v/>
      </c>
      <c r="Z92" s="17">
        <f>R92*EXP(-$B$16*(($B$17+$AI$4)*0.5))+S92*$B$16/($B$16-$AI$12)*(EXP(-$AI$12*(($B$17+$AI$4)*0.5))-EXP(-$B$16*(($B$17+$AI$4)*0.5)))+T92*$B$16/($B$16-$AI$13)*(EXP(-$AI$13*(($B$17+$AI$4)*0.5))-EXP(-$B$16*(($B$17+$AI$4)*0.5)))+U92*$B$16/($B$16-$AI$14)*(EXP(-$AI$14*(($B$17+$AI$4)*0.5))-EXP(-$B$16*(($B$17+$AI$4)*0.5)))</f>
        <v/>
      </c>
      <c r="AA92" s="17">
        <f>R92*EXP(-$B$16*(($B$17+$AI$4)*0.6))+S92*$B$16/($B$16-$AI$12)*(EXP(-$AI$12*(($B$17+$AI$4)*0.6))-EXP(-$B$16*(($B$17+$AI$4)*0.6)))+T92*$B$16/($B$16-$AI$13)*(EXP(-$AI$13*(($B$17+$AI$4)*0.6))-EXP(-$B$16*(($B$17+$AI$4)*0.6)))+U92*$B$16/($B$16-$AI$14)*(EXP(-$AI$14*(($B$17+$AI$4)*0.6))-EXP(-$B$16*(($B$17+$AI$4)*0.6)))</f>
        <v/>
      </c>
      <c r="AB92" s="17">
        <f>R92*EXP(-$B$16*(($B$17+$AI$4)*0.7))+S92*$B$16/($B$16-$AI$12)*(EXP(-$AI$12*(($B$17+$AI$4)*0.7))-EXP(-$B$16*(($B$17+$AI$4)*0.7)))+T92*$B$16/($B$16-$AI$13)*(EXP(-$AI$13*(($B$17+$AI$4)*0.7))-EXP(-$B$16*(($B$17+$AI$4)*0.7)))+U92*$B$16/($B$16-$AI$14)*(EXP(-$AI$14*(($B$17+$AI$4)*0.7))-EXP(-$B$16*(($B$17+$AI$4)*0.7)))</f>
        <v/>
      </c>
      <c r="AC92" s="17">
        <f>R92*EXP(-$B$16*(($B$17+$AI$4)*0.8))+S92*$B$16/($B$16-$AI$12)*(EXP(-$AI$12*(($B$17+$AI$4)*0.8))-EXP(-$B$16*(($B$17+$AI$4)*0.8)))+T92*$B$16/($B$16-$AI$13)*(EXP(-$AI$13*(($B$17+$AI$4)*0.8))-EXP(-$B$16*(($B$17+$AI$4)*0.8)))+U92*$B$16/($B$16-$AI$14)*(EXP(-$AI$14*(($B$17+$AI$4)*0.8))-EXP(-$B$16*(($B$17+$AI$4)*0.8)))</f>
        <v/>
      </c>
      <c r="AD92" s="17">
        <f>R92*EXP(-$B$16*(($B$17+$AI$4)*0.9))+S92*$B$16/($B$16-$AI$12)*(EXP(-$AI$12*(($B$17+$AI$4)*0.9))-EXP(-$B$16*(($B$17+$AI$4)*0.9)))+T92*$B$16/($B$16-$AI$13)*(EXP(-$AI$13*(($B$17+$AI$4)*0.9))-EXP(-$B$16*(($B$17+$AI$4)*0.9)))+U92*$B$16/($B$16-$AI$14)*(EXP(-$AI$14*(($B$17+$AI$4)*0.9))-EXP(-$B$16*(($B$17+$AI$4)*0.9)))</f>
        <v/>
      </c>
      <c r="AE92" s="17">
        <f>R92*EXP(-$B$16*(($B$17+$AI$4)*1.0))+S92*$B$16/($B$16-$AI$12)*(EXP(-$AI$12*(($B$17+$AI$4)*1.0))-EXP(-$B$16*(($B$17+$AI$4)*1.0)))+T92*$B$16/($B$16-$AI$13)*(EXP(-$AI$13*(($B$17+$AI$4)*1.0))-EXP(-$B$16*(($B$17+$AI$4)*1.0)))+U92*$B$16/($B$16-$AI$14)*(EXP(-$AI$14*(($B$17+$AI$4)*1.0))-EXP(-$B$16*(($B$17+$AI$4)*1.0)))</f>
        <v/>
      </c>
      <c r="AF92" s="17">
        <f>MIN((G92-V92)/$AI$48,(G92-W92)/$AI$49,(G92-X92)/$AI$50,(G92-Y92)/$AI$51,(G92-Z92)/$AI$52,(G92-AA92)/$AI$53,(G92-AB92)/$AI$54,(G92-AC92)/$AI$55,(G92-AD92)/$AI$56,(G92-AE92)/$AI$57)</f>
        <v/>
      </c>
    </row>
    <row r="93">
      <c r="E93" s="12">
        <f>E92+$B$11</f>
        <v/>
      </c>
      <c r="F93" s="13">
        <f>E93/60</f>
        <v/>
      </c>
      <c r="G93" s="13">
        <f>IF(F93&gt;=$AI$66,$B$27,IF(F93&gt;=$AI$65,$B$26,IF(F93&gt;=$AI$64,$B$25,IF(F93&gt;=$AI$63,$B$24,IF(F93&gt;=$AI$62,$B$23,IF(F93&gt;=$AI$61,$B$22,$B$21))))))</f>
        <v/>
      </c>
      <c r="H93" s="14">
        <f>MAX(0,MIN($AI$59,IF($B$9="Plasma",(G93-(S93*$AI$18+T93*$AI$19+U93*$AI$20))/$AI$46,AF93)))</f>
        <v/>
      </c>
      <c r="I93" s="15">
        <f>H93/10*3600/$B$11</f>
        <v/>
      </c>
      <c r="J93" s="15">
        <f>J92+H93</f>
        <v/>
      </c>
      <c r="K93" s="14">
        <f>$AI$21*K92+$AI$22*L92+$AI$23*M92+$AI$30*H92</f>
        <v/>
      </c>
      <c r="L93" s="14">
        <f>$AI$24*K92+$AI$25*L92+$AI$26*M92+$AI$31*H92</f>
        <v/>
      </c>
      <c r="M93" s="14">
        <f>$AI$27*K92+$AI$28*L92+$AI$29*M92+$AI$32*H92</f>
        <v/>
      </c>
      <c r="N93" s="16">
        <f>R93*$B$38</f>
        <v/>
      </c>
      <c r="O93" s="14">
        <f>K93/$B$30</f>
        <v/>
      </c>
      <c r="P93" s="14">
        <f>L93/$B$31</f>
        <v/>
      </c>
      <c r="Q93" s="14">
        <f>M93/$B$32</f>
        <v/>
      </c>
      <c r="R93" s="14">
        <f>R92*$AI$42+S92*$AI$43+T92*$AI$44+U92*$AI$45+$AI$47*H92</f>
        <v/>
      </c>
      <c r="S93" s="17">
        <f>$AI$33*K93+$AI$34*L93+$AI$35*M93</f>
        <v/>
      </c>
      <c r="T93" s="17">
        <f>$AI$36*K93+$AI$37*L93+$AI$38*M93</f>
        <v/>
      </c>
      <c r="U93" s="17">
        <f>$AI$39*K93+$AI$40*L93+$AI$41*M93</f>
        <v/>
      </c>
      <c r="V93" s="17">
        <f>R93*EXP(-$B$16*(($B$17+$AI$4)*0.1))+S93*$B$16/($B$16-$AI$12)*(EXP(-$AI$12*(($B$17+$AI$4)*0.1))-EXP(-$B$16*(($B$17+$AI$4)*0.1)))+T93*$B$16/($B$16-$AI$13)*(EXP(-$AI$13*(($B$17+$AI$4)*0.1))-EXP(-$B$16*(($B$17+$AI$4)*0.1)))+U93*$B$16/($B$16-$AI$14)*(EXP(-$AI$14*(($B$17+$AI$4)*0.1))-EXP(-$B$16*(($B$17+$AI$4)*0.1)))</f>
        <v/>
      </c>
      <c r="W93" s="17">
        <f>R93*EXP(-$B$16*(($B$17+$AI$4)*0.2))+S93*$B$16/($B$16-$AI$12)*(EXP(-$AI$12*(($B$17+$AI$4)*0.2))-EXP(-$B$16*(($B$17+$AI$4)*0.2)))+T93*$B$16/($B$16-$AI$13)*(EXP(-$AI$13*(($B$17+$AI$4)*0.2))-EXP(-$B$16*(($B$17+$AI$4)*0.2)))+U93*$B$16/($B$16-$AI$14)*(EXP(-$AI$14*(($B$17+$AI$4)*0.2))-EXP(-$B$16*(($B$17+$AI$4)*0.2)))</f>
        <v/>
      </c>
      <c r="X93" s="17">
        <f>R93*EXP(-$B$16*(($B$17+$AI$4)*0.3))+S93*$B$16/($B$16-$AI$12)*(EXP(-$AI$12*(($B$17+$AI$4)*0.3))-EXP(-$B$16*(($B$17+$AI$4)*0.3)))+T93*$B$16/($B$16-$AI$13)*(EXP(-$AI$13*(($B$17+$AI$4)*0.3))-EXP(-$B$16*(($B$17+$AI$4)*0.3)))+U93*$B$16/($B$16-$AI$14)*(EXP(-$AI$14*(($B$17+$AI$4)*0.3))-EXP(-$B$16*(($B$17+$AI$4)*0.3)))</f>
        <v/>
      </c>
      <c r="Y93" s="17">
        <f>R93*EXP(-$B$16*(($B$17+$AI$4)*0.4))+S93*$B$16/($B$16-$AI$12)*(EXP(-$AI$12*(($B$17+$AI$4)*0.4))-EXP(-$B$16*(($B$17+$AI$4)*0.4)))+T93*$B$16/($B$16-$AI$13)*(EXP(-$AI$13*(($B$17+$AI$4)*0.4))-EXP(-$B$16*(($B$17+$AI$4)*0.4)))+U93*$B$16/($B$16-$AI$14)*(EXP(-$AI$14*(($B$17+$AI$4)*0.4))-EXP(-$B$16*(($B$17+$AI$4)*0.4)))</f>
        <v/>
      </c>
      <c r="Z93" s="17">
        <f>R93*EXP(-$B$16*(($B$17+$AI$4)*0.5))+S93*$B$16/($B$16-$AI$12)*(EXP(-$AI$12*(($B$17+$AI$4)*0.5))-EXP(-$B$16*(($B$17+$AI$4)*0.5)))+T93*$B$16/($B$16-$AI$13)*(EXP(-$AI$13*(($B$17+$AI$4)*0.5))-EXP(-$B$16*(($B$17+$AI$4)*0.5)))+U93*$B$16/($B$16-$AI$14)*(EXP(-$AI$14*(($B$17+$AI$4)*0.5))-EXP(-$B$16*(($B$17+$AI$4)*0.5)))</f>
        <v/>
      </c>
      <c r="AA93" s="17">
        <f>R93*EXP(-$B$16*(($B$17+$AI$4)*0.6))+S93*$B$16/($B$16-$AI$12)*(EXP(-$AI$12*(($B$17+$AI$4)*0.6))-EXP(-$B$16*(($B$17+$AI$4)*0.6)))+T93*$B$16/($B$16-$AI$13)*(EXP(-$AI$13*(($B$17+$AI$4)*0.6))-EXP(-$B$16*(($B$17+$AI$4)*0.6)))+U93*$B$16/($B$16-$AI$14)*(EXP(-$AI$14*(($B$17+$AI$4)*0.6))-EXP(-$B$16*(($B$17+$AI$4)*0.6)))</f>
        <v/>
      </c>
      <c r="AB93" s="17">
        <f>R93*EXP(-$B$16*(($B$17+$AI$4)*0.7))+S93*$B$16/($B$16-$AI$12)*(EXP(-$AI$12*(($B$17+$AI$4)*0.7))-EXP(-$B$16*(($B$17+$AI$4)*0.7)))+T93*$B$16/($B$16-$AI$13)*(EXP(-$AI$13*(($B$17+$AI$4)*0.7))-EXP(-$B$16*(($B$17+$AI$4)*0.7)))+U93*$B$16/($B$16-$AI$14)*(EXP(-$AI$14*(($B$17+$AI$4)*0.7))-EXP(-$B$16*(($B$17+$AI$4)*0.7)))</f>
        <v/>
      </c>
      <c r="AC93" s="17">
        <f>R93*EXP(-$B$16*(($B$17+$AI$4)*0.8))+S93*$B$16/($B$16-$AI$12)*(EXP(-$AI$12*(($B$17+$AI$4)*0.8))-EXP(-$B$16*(($B$17+$AI$4)*0.8)))+T93*$B$16/($B$16-$AI$13)*(EXP(-$AI$13*(($B$17+$AI$4)*0.8))-EXP(-$B$16*(($B$17+$AI$4)*0.8)))+U93*$B$16/($B$16-$AI$14)*(EXP(-$AI$14*(($B$17+$AI$4)*0.8))-EXP(-$B$16*(($B$17+$AI$4)*0.8)))</f>
        <v/>
      </c>
      <c r="AD93" s="17">
        <f>R93*EXP(-$B$16*(($B$17+$AI$4)*0.9))+S93*$B$16/($B$16-$AI$12)*(EXP(-$AI$12*(($B$17+$AI$4)*0.9))-EXP(-$B$16*(($B$17+$AI$4)*0.9)))+T93*$B$16/($B$16-$AI$13)*(EXP(-$AI$13*(($B$17+$AI$4)*0.9))-EXP(-$B$16*(($B$17+$AI$4)*0.9)))+U93*$B$16/($B$16-$AI$14)*(EXP(-$AI$14*(($B$17+$AI$4)*0.9))-EXP(-$B$16*(($B$17+$AI$4)*0.9)))</f>
        <v/>
      </c>
      <c r="AE93" s="17">
        <f>R93*EXP(-$B$16*(($B$17+$AI$4)*1.0))+S93*$B$16/($B$16-$AI$12)*(EXP(-$AI$12*(($B$17+$AI$4)*1.0))-EXP(-$B$16*(($B$17+$AI$4)*1.0)))+T93*$B$16/($B$16-$AI$13)*(EXP(-$AI$13*(($B$17+$AI$4)*1.0))-EXP(-$B$16*(($B$17+$AI$4)*1.0)))+U93*$B$16/($B$16-$AI$14)*(EXP(-$AI$14*(($B$17+$AI$4)*1.0))-EXP(-$B$16*(($B$17+$AI$4)*1.0)))</f>
        <v/>
      </c>
      <c r="AF93" s="17">
        <f>MIN((G93-V93)/$AI$48,(G93-W93)/$AI$49,(G93-X93)/$AI$50,(G93-Y93)/$AI$51,(G93-Z93)/$AI$52,(G93-AA93)/$AI$53,(G93-AB93)/$AI$54,(G93-AC93)/$AI$55,(G93-AD93)/$AI$56,(G93-AE93)/$AI$57)</f>
        <v/>
      </c>
    </row>
    <row r="94">
      <c r="E94" s="12">
        <f>E93+$B$11</f>
        <v/>
      </c>
      <c r="F94" s="13">
        <f>E94/60</f>
        <v/>
      </c>
      <c r="G94" s="13">
        <f>IF(F94&gt;=$AI$66,$B$27,IF(F94&gt;=$AI$65,$B$26,IF(F94&gt;=$AI$64,$B$25,IF(F94&gt;=$AI$63,$B$24,IF(F94&gt;=$AI$62,$B$23,IF(F94&gt;=$AI$61,$B$22,$B$21))))))</f>
        <v/>
      </c>
      <c r="H94" s="14">
        <f>MAX(0,MIN($AI$59,IF($B$9="Plasma",(G94-(S94*$AI$18+T94*$AI$19+U94*$AI$20))/$AI$46,AF94)))</f>
        <v/>
      </c>
      <c r="I94" s="15">
        <f>H94/10*3600/$B$11</f>
        <v/>
      </c>
      <c r="J94" s="15">
        <f>J93+H94</f>
        <v/>
      </c>
      <c r="K94" s="14">
        <f>$AI$21*K93+$AI$22*L93+$AI$23*M93+$AI$30*H93</f>
        <v/>
      </c>
      <c r="L94" s="14">
        <f>$AI$24*K93+$AI$25*L93+$AI$26*M93+$AI$31*H93</f>
        <v/>
      </c>
      <c r="M94" s="14">
        <f>$AI$27*K93+$AI$28*L93+$AI$29*M93+$AI$32*H93</f>
        <v/>
      </c>
      <c r="N94" s="16">
        <f>R94*$B$38</f>
        <v/>
      </c>
      <c r="O94" s="14">
        <f>K94/$B$30</f>
        <v/>
      </c>
      <c r="P94" s="14">
        <f>L94/$B$31</f>
        <v/>
      </c>
      <c r="Q94" s="14">
        <f>M94/$B$32</f>
        <v/>
      </c>
      <c r="R94" s="14">
        <f>R93*$AI$42+S93*$AI$43+T93*$AI$44+U93*$AI$45+$AI$47*H93</f>
        <v/>
      </c>
      <c r="S94" s="17">
        <f>$AI$33*K94+$AI$34*L94+$AI$35*M94</f>
        <v/>
      </c>
      <c r="T94" s="17">
        <f>$AI$36*K94+$AI$37*L94+$AI$38*M94</f>
        <v/>
      </c>
      <c r="U94" s="17">
        <f>$AI$39*K94+$AI$40*L94+$AI$41*M94</f>
        <v/>
      </c>
      <c r="V94" s="17">
        <f>R94*EXP(-$B$16*(($B$17+$AI$4)*0.1))+S94*$B$16/($B$16-$AI$12)*(EXP(-$AI$12*(($B$17+$AI$4)*0.1))-EXP(-$B$16*(($B$17+$AI$4)*0.1)))+T94*$B$16/($B$16-$AI$13)*(EXP(-$AI$13*(($B$17+$AI$4)*0.1))-EXP(-$B$16*(($B$17+$AI$4)*0.1)))+U94*$B$16/($B$16-$AI$14)*(EXP(-$AI$14*(($B$17+$AI$4)*0.1))-EXP(-$B$16*(($B$17+$AI$4)*0.1)))</f>
        <v/>
      </c>
      <c r="W94" s="17">
        <f>R94*EXP(-$B$16*(($B$17+$AI$4)*0.2))+S94*$B$16/($B$16-$AI$12)*(EXP(-$AI$12*(($B$17+$AI$4)*0.2))-EXP(-$B$16*(($B$17+$AI$4)*0.2)))+T94*$B$16/($B$16-$AI$13)*(EXP(-$AI$13*(($B$17+$AI$4)*0.2))-EXP(-$B$16*(($B$17+$AI$4)*0.2)))+U94*$B$16/($B$16-$AI$14)*(EXP(-$AI$14*(($B$17+$AI$4)*0.2))-EXP(-$B$16*(($B$17+$AI$4)*0.2)))</f>
        <v/>
      </c>
      <c r="X94" s="17">
        <f>R94*EXP(-$B$16*(($B$17+$AI$4)*0.3))+S94*$B$16/($B$16-$AI$12)*(EXP(-$AI$12*(($B$17+$AI$4)*0.3))-EXP(-$B$16*(($B$17+$AI$4)*0.3)))+T94*$B$16/($B$16-$AI$13)*(EXP(-$AI$13*(($B$17+$AI$4)*0.3))-EXP(-$B$16*(($B$17+$AI$4)*0.3)))+U94*$B$16/($B$16-$AI$14)*(EXP(-$AI$14*(($B$17+$AI$4)*0.3))-EXP(-$B$16*(($B$17+$AI$4)*0.3)))</f>
        <v/>
      </c>
      <c r="Y94" s="17">
        <f>R94*EXP(-$B$16*(($B$17+$AI$4)*0.4))+S94*$B$16/($B$16-$AI$12)*(EXP(-$AI$12*(($B$17+$AI$4)*0.4))-EXP(-$B$16*(($B$17+$AI$4)*0.4)))+T94*$B$16/($B$16-$AI$13)*(EXP(-$AI$13*(($B$17+$AI$4)*0.4))-EXP(-$B$16*(($B$17+$AI$4)*0.4)))+U94*$B$16/($B$16-$AI$14)*(EXP(-$AI$14*(($B$17+$AI$4)*0.4))-EXP(-$B$16*(($B$17+$AI$4)*0.4)))</f>
        <v/>
      </c>
      <c r="Z94" s="17">
        <f>R94*EXP(-$B$16*(($B$17+$AI$4)*0.5))+S94*$B$16/($B$16-$AI$12)*(EXP(-$AI$12*(($B$17+$AI$4)*0.5))-EXP(-$B$16*(($B$17+$AI$4)*0.5)))+T94*$B$16/($B$16-$AI$13)*(EXP(-$AI$13*(($B$17+$AI$4)*0.5))-EXP(-$B$16*(($B$17+$AI$4)*0.5)))+U94*$B$16/($B$16-$AI$14)*(EXP(-$AI$14*(($B$17+$AI$4)*0.5))-EXP(-$B$16*(($B$17+$AI$4)*0.5)))</f>
        <v/>
      </c>
      <c r="AA94" s="17">
        <f>R94*EXP(-$B$16*(($B$17+$AI$4)*0.6))+S94*$B$16/($B$16-$AI$12)*(EXP(-$AI$12*(($B$17+$AI$4)*0.6))-EXP(-$B$16*(($B$17+$AI$4)*0.6)))+T94*$B$16/($B$16-$AI$13)*(EXP(-$AI$13*(($B$17+$AI$4)*0.6))-EXP(-$B$16*(($B$17+$AI$4)*0.6)))+U94*$B$16/($B$16-$AI$14)*(EXP(-$AI$14*(($B$17+$AI$4)*0.6))-EXP(-$B$16*(($B$17+$AI$4)*0.6)))</f>
        <v/>
      </c>
      <c r="AB94" s="17">
        <f>R94*EXP(-$B$16*(($B$17+$AI$4)*0.7))+S94*$B$16/($B$16-$AI$12)*(EXP(-$AI$12*(($B$17+$AI$4)*0.7))-EXP(-$B$16*(($B$17+$AI$4)*0.7)))+T94*$B$16/($B$16-$AI$13)*(EXP(-$AI$13*(($B$17+$AI$4)*0.7))-EXP(-$B$16*(($B$17+$AI$4)*0.7)))+U94*$B$16/($B$16-$AI$14)*(EXP(-$AI$14*(($B$17+$AI$4)*0.7))-EXP(-$B$16*(($B$17+$AI$4)*0.7)))</f>
        <v/>
      </c>
      <c r="AC94" s="17">
        <f>R94*EXP(-$B$16*(($B$17+$AI$4)*0.8))+S94*$B$16/($B$16-$AI$12)*(EXP(-$AI$12*(($B$17+$AI$4)*0.8))-EXP(-$B$16*(($B$17+$AI$4)*0.8)))+T94*$B$16/($B$16-$AI$13)*(EXP(-$AI$13*(($B$17+$AI$4)*0.8))-EXP(-$B$16*(($B$17+$AI$4)*0.8)))+U94*$B$16/($B$16-$AI$14)*(EXP(-$AI$14*(($B$17+$AI$4)*0.8))-EXP(-$B$16*(($B$17+$AI$4)*0.8)))</f>
        <v/>
      </c>
      <c r="AD94" s="17">
        <f>R94*EXP(-$B$16*(($B$17+$AI$4)*0.9))+S94*$B$16/($B$16-$AI$12)*(EXP(-$AI$12*(($B$17+$AI$4)*0.9))-EXP(-$B$16*(($B$17+$AI$4)*0.9)))+T94*$B$16/($B$16-$AI$13)*(EXP(-$AI$13*(($B$17+$AI$4)*0.9))-EXP(-$B$16*(($B$17+$AI$4)*0.9)))+U94*$B$16/($B$16-$AI$14)*(EXP(-$AI$14*(($B$17+$AI$4)*0.9))-EXP(-$B$16*(($B$17+$AI$4)*0.9)))</f>
        <v/>
      </c>
      <c r="AE94" s="17">
        <f>R94*EXP(-$B$16*(($B$17+$AI$4)*1.0))+S94*$B$16/($B$16-$AI$12)*(EXP(-$AI$12*(($B$17+$AI$4)*1.0))-EXP(-$B$16*(($B$17+$AI$4)*1.0)))+T94*$B$16/($B$16-$AI$13)*(EXP(-$AI$13*(($B$17+$AI$4)*1.0))-EXP(-$B$16*(($B$17+$AI$4)*1.0)))+U94*$B$16/($B$16-$AI$14)*(EXP(-$AI$14*(($B$17+$AI$4)*1.0))-EXP(-$B$16*(($B$17+$AI$4)*1.0)))</f>
        <v/>
      </c>
      <c r="AF94" s="17">
        <f>MIN((G94-V94)/$AI$48,(G94-W94)/$AI$49,(G94-X94)/$AI$50,(G94-Y94)/$AI$51,(G94-Z94)/$AI$52,(G94-AA94)/$AI$53,(G94-AB94)/$AI$54,(G94-AC94)/$AI$55,(G94-AD94)/$AI$56,(G94-AE94)/$AI$57)</f>
        <v/>
      </c>
    </row>
    <row r="95">
      <c r="E95" s="12">
        <f>E94+$B$11</f>
        <v/>
      </c>
      <c r="F95" s="13">
        <f>E95/60</f>
        <v/>
      </c>
      <c r="G95" s="13">
        <f>IF(F95&gt;=$AI$66,$B$27,IF(F95&gt;=$AI$65,$B$26,IF(F95&gt;=$AI$64,$B$25,IF(F95&gt;=$AI$63,$B$24,IF(F95&gt;=$AI$62,$B$23,IF(F95&gt;=$AI$61,$B$22,$B$21))))))</f>
        <v/>
      </c>
      <c r="H95" s="14">
        <f>MAX(0,MIN($AI$59,IF($B$9="Plasma",(G95-(S95*$AI$18+T95*$AI$19+U95*$AI$20))/$AI$46,AF95)))</f>
        <v/>
      </c>
      <c r="I95" s="15">
        <f>H95/10*3600/$B$11</f>
        <v/>
      </c>
      <c r="J95" s="15">
        <f>J94+H95</f>
        <v/>
      </c>
      <c r="K95" s="14">
        <f>$AI$21*K94+$AI$22*L94+$AI$23*M94+$AI$30*H94</f>
        <v/>
      </c>
      <c r="L95" s="14">
        <f>$AI$24*K94+$AI$25*L94+$AI$26*M94+$AI$31*H94</f>
        <v/>
      </c>
      <c r="M95" s="14">
        <f>$AI$27*K94+$AI$28*L94+$AI$29*M94+$AI$32*H94</f>
        <v/>
      </c>
      <c r="N95" s="16">
        <f>R95*$B$38</f>
        <v/>
      </c>
      <c r="O95" s="14">
        <f>K95/$B$30</f>
        <v/>
      </c>
      <c r="P95" s="14">
        <f>L95/$B$31</f>
        <v/>
      </c>
      <c r="Q95" s="14">
        <f>M95/$B$32</f>
        <v/>
      </c>
      <c r="R95" s="14">
        <f>R94*$AI$42+S94*$AI$43+T94*$AI$44+U94*$AI$45+$AI$47*H94</f>
        <v/>
      </c>
      <c r="S95" s="17">
        <f>$AI$33*K95+$AI$34*L95+$AI$35*M95</f>
        <v/>
      </c>
      <c r="T95" s="17">
        <f>$AI$36*K95+$AI$37*L95+$AI$38*M95</f>
        <v/>
      </c>
      <c r="U95" s="17">
        <f>$AI$39*K95+$AI$40*L95+$AI$41*M95</f>
        <v/>
      </c>
      <c r="V95" s="17">
        <f>R95*EXP(-$B$16*(($B$17+$AI$4)*0.1))+S95*$B$16/($B$16-$AI$12)*(EXP(-$AI$12*(($B$17+$AI$4)*0.1))-EXP(-$B$16*(($B$17+$AI$4)*0.1)))+T95*$B$16/($B$16-$AI$13)*(EXP(-$AI$13*(($B$17+$AI$4)*0.1))-EXP(-$B$16*(($B$17+$AI$4)*0.1)))+U95*$B$16/($B$16-$AI$14)*(EXP(-$AI$14*(($B$17+$AI$4)*0.1))-EXP(-$B$16*(($B$17+$AI$4)*0.1)))</f>
        <v/>
      </c>
      <c r="W95" s="17">
        <f>R95*EXP(-$B$16*(($B$17+$AI$4)*0.2))+S95*$B$16/($B$16-$AI$12)*(EXP(-$AI$12*(($B$17+$AI$4)*0.2))-EXP(-$B$16*(($B$17+$AI$4)*0.2)))+T95*$B$16/($B$16-$AI$13)*(EXP(-$AI$13*(($B$17+$AI$4)*0.2))-EXP(-$B$16*(($B$17+$AI$4)*0.2)))+U95*$B$16/($B$16-$AI$14)*(EXP(-$AI$14*(($B$17+$AI$4)*0.2))-EXP(-$B$16*(($B$17+$AI$4)*0.2)))</f>
        <v/>
      </c>
      <c r="X95" s="17">
        <f>R95*EXP(-$B$16*(($B$17+$AI$4)*0.3))+S95*$B$16/($B$16-$AI$12)*(EXP(-$AI$12*(($B$17+$AI$4)*0.3))-EXP(-$B$16*(($B$17+$AI$4)*0.3)))+T95*$B$16/($B$16-$AI$13)*(EXP(-$AI$13*(($B$17+$AI$4)*0.3))-EXP(-$B$16*(($B$17+$AI$4)*0.3)))+U95*$B$16/($B$16-$AI$14)*(EXP(-$AI$14*(($B$17+$AI$4)*0.3))-EXP(-$B$16*(($B$17+$AI$4)*0.3)))</f>
        <v/>
      </c>
      <c r="Y95" s="17">
        <f>R95*EXP(-$B$16*(($B$17+$AI$4)*0.4))+S95*$B$16/($B$16-$AI$12)*(EXP(-$AI$12*(($B$17+$AI$4)*0.4))-EXP(-$B$16*(($B$17+$AI$4)*0.4)))+T95*$B$16/($B$16-$AI$13)*(EXP(-$AI$13*(($B$17+$AI$4)*0.4))-EXP(-$B$16*(($B$17+$AI$4)*0.4)))+U95*$B$16/($B$16-$AI$14)*(EXP(-$AI$14*(($B$17+$AI$4)*0.4))-EXP(-$B$16*(($B$17+$AI$4)*0.4)))</f>
        <v/>
      </c>
      <c r="Z95" s="17">
        <f>R95*EXP(-$B$16*(($B$17+$AI$4)*0.5))+S95*$B$16/($B$16-$AI$12)*(EXP(-$AI$12*(($B$17+$AI$4)*0.5))-EXP(-$B$16*(($B$17+$AI$4)*0.5)))+T95*$B$16/($B$16-$AI$13)*(EXP(-$AI$13*(($B$17+$AI$4)*0.5))-EXP(-$B$16*(($B$17+$AI$4)*0.5)))+U95*$B$16/($B$16-$AI$14)*(EXP(-$AI$14*(($B$17+$AI$4)*0.5))-EXP(-$B$16*(($B$17+$AI$4)*0.5)))</f>
        <v/>
      </c>
      <c r="AA95" s="17">
        <f>R95*EXP(-$B$16*(($B$17+$AI$4)*0.6))+S95*$B$16/($B$16-$AI$12)*(EXP(-$AI$12*(($B$17+$AI$4)*0.6))-EXP(-$B$16*(($B$17+$AI$4)*0.6)))+T95*$B$16/($B$16-$AI$13)*(EXP(-$AI$13*(($B$17+$AI$4)*0.6))-EXP(-$B$16*(($B$17+$AI$4)*0.6)))+U95*$B$16/($B$16-$AI$14)*(EXP(-$AI$14*(($B$17+$AI$4)*0.6))-EXP(-$B$16*(($B$17+$AI$4)*0.6)))</f>
        <v/>
      </c>
      <c r="AB95" s="17">
        <f>R95*EXP(-$B$16*(($B$17+$AI$4)*0.7))+S95*$B$16/($B$16-$AI$12)*(EXP(-$AI$12*(($B$17+$AI$4)*0.7))-EXP(-$B$16*(($B$17+$AI$4)*0.7)))+T95*$B$16/($B$16-$AI$13)*(EXP(-$AI$13*(($B$17+$AI$4)*0.7))-EXP(-$B$16*(($B$17+$AI$4)*0.7)))+U95*$B$16/($B$16-$AI$14)*(EXP(-$AI$14*(($B$17+$AI$4)*0.7))-EXP(-$B$16*(($B$17+$AI$4)*0.7)))</f>
        <v/>
      </c>
      <c r="AC95" s="17">
        <f>R95*EXP(-$B$16*(($B$17+$AI$4)*0.8))+S95*$B$16/($B$16-$AI$12)*(EXP(-$AI$12*(($B$17+$AI$4)*0.8))-EXP(-$B$16*(($B$17+$AI$4)*0.8)))+T95*$B$16/($B$16-$AI$13)*(EXP(-$AI$13*(($B$17+$AI$4)*0.8))-EXP(-$B$16*(($B$17+$AI$4)*0.8)))+U95*$B$16/($B$16-$AI$14)*(EXP(-$AI$14*(($B$17+$AI$4)*0.8))-EXP(-$B$16*(($B$17+$AI$4)*0.8)))</f>
        <v/>
      </c>
      <c r="AD95" s="17">
        <f>R95*EXP(-$B$16*(($B$17+$AI$4)*0.9))+S95*$B$16/($B$16-$AI$12)*(EXP(-$AI$12*(($B$17+$AI$4)*0.9))-EXP(-$B$16*(($B$17+$AI$4)*0.9)))+T95*$B$16/($B$16-$AI$13)*(EXP(-$AI$13*(($B$17+$AI$4)*0.9))-EXP(-$B$16*(($B$17+$AI$4)*0.9)))+U95*$B$16/($B$16-$AI$14)*(EXP(-$AI$14*(($B$17+$AI$4)*0.9))-EXP(-$B$16*(($B$17+$AI$4)*0.9)))</f>
        <v/>
      </c>
      <c r="AE95" s="17">
        <f>R95*EXP(-$B$16*(($B$17+$AI$4)*1.0))+S95*$B$16/($B$16-$AI$12)*(EXP(-$AI$12*(($B$17+$AI$4)*1.0))-EXP(-$B$16*(($B$17+$AI$4)*1.0)))+T95*$B$16/($B$16-$AI$13)*(EXP(-$AI$13*(($B$17+$AI$4)*1.0))-EXP(-$B$16*(($B$17+$AI$4)*1.0)))+U95*$B$16/($B$16-$AI$14)*(EXP(-$AI$14*(($B$17+$AI$4)*1.0))-EXP(-$B$16*(($B$17+$AI$4)*1.0)))</f>
        <v/>
      </c>
      <c r="AF95" s="17">
        <f>MIN((G95-V95)/$AI$48,(G95-W95)/$AI$49,(G95-X95)/$AI$50,(G95-Y95)/$AI$51,(G95-Z95)/$AI$52,(G95-AA95)/$AI$53,(G95-AB95)/$AI$54,(G95-AC95)/$AI$55,(G95-AD95)/$AI$56,(G95-AE95)/$AI$57)</f>
        <v/>
      </c>
    </row>
    <row r="96">
      <c r="E96" s="12">
        <f>E95+$B$11</f>
        <v/>
      </c>
      <c r="F96" s="13">
        <f>E96/60</f>
        <v/>
      </c>
      <c r="G96" s="13">
        <f>IF(F96&gt;=$AI$66,$B$27,IF(F96&gt;=$AI$65,$B$26,IF(F96&gt;=$AI$64,$B$25,IF(F96&gt;=$AI$63,$B$24,IF(F96&gt;=$AI$62,$B$23,IF(F96&gt;=$AI$61,$B$22,$B$21))))))</f>
        <v/>
      </c>
      <c r="H96" s="14">
        <f>MAX(0,MIN($AI$59,IF($B$9="Plasma",(G96-(S96*$AI$18+T96*$AI$19+U96*$AI$20))/$AI$46,AF96)))</f>
        <v/>
      </c>
      <c r="I96" s="15">
        <f>H96/10*3600/$B$11</f>
        <v/>
      </c>
      <c r="J96" s="15">
        <f>J95+H96</f>
        <v/>
      </c>
      <c r="K96" s="14">
        <f>$AI$21*K95+$AI$22*L95+$AI$23*M95+$AI$30*H95</f>
        <v/>
      </c>
      <c r="L96" s="14">
        <f>$AI$24*K95+$AI$25*L95+$AI$26*M95+$AI$31*H95</f>
        <v/>
      </c>
      <c r="M96" s="14">
        <f>$AI$27*K95+$AI$28*L95+$AI$29*M95+$AI$32*H95</f>
        <v/>
      </c>
      <c r="N96" s="16">
        <f>R96*$B$38</f>
        <v/>
      </c>
      <c r="O96" s="14">
        <f>K96/$B$30</f>
        <v/>
      </c>
      <c r="P96" s="14">
        <f>L96/$B$31</f>
        <v/>
      </c>
      <c r="Q96" s="14">
        <f>M96/$B$32</f>
        <v/>
      </c>
      <c r="R96" s="14">
        <f>R95*$AI$42+S95*$AI$43+T95*$AI$44+U95*$AI$45+$AI$47*H95</f>
        <v/>
      </c>
      <c r="S96" s="17">
        <f>$AI$33*K96+$AI$34*L96+$AI$35*M96</f>
        <v/>
      </c>
      <c r="T96" s="17">
        <f>$AI$36*K96+$AI$37*L96+$AI$38*M96</f>
        <v/>
      </c>
      <c r="U96" s="17">
        <f>$AI$39*K96+$AI$40*L96+$AI$41*M96</f>
        <v/>
      </c>
      <c r="V96" s="17">
        <f>R96*EXP(-$B$16*(($B$17+$AI$4)*0.1))+S96*$B$16/($B$16-$AI$12)*(EXP(-$AI$12*(($B$17+$AI$4)*0.1))-EXP(-$B$16*(($B$17+$AI$4)*0.1)))+T96*$B$16/($B$16-$AI$13)*(EXP(-$AI$13*(($B$17+$AI$4)*0.1))-EXP(-$B$16*(($B$17+$AI$4)*0.1)))+U96*$B$16/($B$16-$AI$14)*(EXP(-$AI$14*(($B$17+$AI$4)*0.1))-EXP(-$B$16*(($B$17+$AI$4)*0.1)))</f>
        <v/>
      </c>
      <c r="W96" s="17">
        <f>R96*EXP(-$B$16*(($B$17+$AI$4)*0.2))+S96*$B$16/($B$16-$AI$12)*(EXP(-$AI$12*(($B$17+$AI$4)*0.2))-EXP(-$B$16*(($B$17+$AI$4)*0.2)))+T96*$B$16/($B$16-$AI$13)*(EXP(-$AI$13*(($B$17+$AI$4)*0.2))-EXP(-$B$16*(($B$17+$AI$4)*0.2)))+U96*$B$16/($B$16-$AI$14)*(EXP(-$AI$14*(($B$17+$AI$4)*0.2))-EXP(-$B$16*(($B$17+$AI$4)*0.2)))</f>
        <v/>
      </c>
      <c r="X96" s="17">
        <f>R96*EXP(-$B$16*(($B$17+$AI$4)*0.3))+S96*$B$16/($B$16-$AI$12)*(EXP(-$AI$12*(($B$17+$AI$4)*0.3))-EXP(-$B$16*(($B$17+$AI$4)*0.3)))+T96*$B$16/($B$16-$AI$13)*(EXP(-$AI$13*(($B$17+$AI$4)*0.3))-EXP(-$B$16*(($B$17+$AI$4)*0.3)))+U96*$B$16/($B$16-$AI$14)*(EXP(-$AI$14*(($B$17+$AI$4)*0.3))-EXP(-$B$16*(($B$17+$AI$4)*0.3)))</f>
        <v/>
      </c>
      <c r="Y96" s="17">
        <f>R96*EXP(-$B$16*(($B$17+$AI$4)*0.4))+S96*$B$16/($B$16-$AI$12)*(EXP(-$AI$12*(($B$17+$AI$4)*0.4))-EXP(-$B$16*(($B$17+$AI$4)*0.4)))+T96*$B$16/($B$16-$AI$13)*(EXP(-$AI$13*(($B$17+$AI$4)*0.4))-EXP(-$B$16*(($B$17+$AI$4)*0.4)))+U96*$B$16/($B$16-$AI$14)*(EXP(-$AI$14*(($B$17+$AI$4)*0.4))-EXP(-$B$16*(($B$17+$AI$4)*0.4)))</f>
        <v/>
      </c>
      <c r="Z96" s="17">
        <f>R96*EXP(-$B$16*(($B$17+$AI$4)*0.5))+S96*$B$16/($B$16-$AI$12)*(EXP(-$AI$12*(($B$17+$AI$4)*0.5))-EXP(-$B$16*(($B$17+$AI$4)*0.5)))+T96*$B$16/($B$16-$AI$13)*(EXP(-$AI$13*(($B$17+$AI$4)*0.5))-EXP(-$B$16*(($B$17+$AI$4)*0.5)))+U96*$B$16/($B$16-$AI$14)*(EXP(-$AI$14*(($B$17+$AI$4)*0.5))-EXP(-$B$16*(($B$17+$AI$4)*0.5)))</f>
        <v/>
      </c>
      <c r="AA96" s="17">
        <f>R96*EXP(-$B$16*(($B$17+$AI$4)*0.6))+S96*$B$16/($B$16-$AI$12)*(EXP(-$AI$12*(($B$17+$AI$4)*0.6))-EXP(-$B$16*(($B$17+$AI$4)*0.6)))+T96*$B$16/($B$16-$AI$13)*(EXP(-$AI$13*(($B$17+$AI$4)*0.6))-EXP(-$B$16*(($B$17+$AI$4)*0.6)))+U96*$B$16/($B$16-$AI$14)*(EXP(-$AI$14*(($B$17+$AI$4)*0.6))-EXP(-$B$16*(($B$17+$AI$4)*0.6)))</f>
        <v/>
      </c>
      <c r="AB96" s="17">
        <f>R96*EXP(-$B$16*(($B$17+$AI$4)*0.7))+S96*$B$16/($B$16-$AI$12)*(EXP(-$AI$12*(($B$17+$AI$4)*0.7))-EXP(-$B$16*(($B$17+$AI$4)*0.7)))+T96*$B$16/($B$16-$AI$13)*(EXP(-$AI$13*(($B$17+$AI$4)*0.7))-EXP(-$B$16*(($B$17+$AI$4)*0.7)))+U96*$B$16/($B$16-$AI$14)*(EXP(-$AI$14*(($B$17+$AI$4)*0.7))-EXP(-$B$16*(($B$17+$AI$4)*0.7)))</f>
        <v/>
      </c>
      <c r="AC96" s="17">
        <f>R96*EXP(-$B$16*(($B$17+$AI$4)*0.8))+S96*$B$16/($B$16-$AI$12)*(EXP(-$AI$12*(($B$17+$AI$4)*0.8))-EXP(-$B$16*(($B$17+$AI$4)*0.8)))+T96*$B$16/($B$16-$AI$13)*(EXP(-$AI$13*(($B$17+$AI$4)*0.8))-EXP(-$B$16*(($B$17+$AI$4)*0.8)))+U96*$B$16/($B$16-$AI$14)*(EXP(-$AI$14*(($B$17+$AI$4)*0.8))-EXP(-$B$16*(($B$17+$AI$4)*0.8)))</f>
        <v/>
      </c>
      <c r="AD96" s="17">
        <f>R96*EXP(-$B$16*(($B$17+$AI$4)*0.9))+S96*$B$16/($B$16-$AI$12)*(EXP(-$AI$12*(($B$17+$AI$4)*0.9))-EXP(-$B$16*(($B$17+$AI$4)*0.9)))+T96*$B$16/($B$16-$AI$13)*(EXP(-$AI$13*(($B$17+$AI$4)*0.9))-EXP(-$B$16*(($B$17+$AI$4)*0.9)))+U96*$B$16/($B$16-$AI$14)*(EXP(-$AI$14*(($B$17+$AI$4)*0.9))-EXP(-$B$16*(($B$17+$AI$4)*0.9)))</f>
        <v/>
      </c>
      <c r="AE96" s="17">
        <f>R96*EXP(-$B$16*(($B$17+$AI$4)*1.0))+S96*$B$16/($B$16-$AI$12)*(EXP(-$AI$12*(($B$17+$AI$4)*1.0))-EXP(-$B$16*(($B$17+$AI$4)*1.0)))+T96*$B$16/($B$16-$AI$13)*(EXP(-$AI$13*(($B$17+$AI$4)*1.0))-EXP(-$B$16*(($B$17+$AI$4)*1.0)))+U96*$B$16/($B$16-$AI$14)*(EXP(-$AI$14*(($B$17+$AI$4)*1.0))-EXP(-$B$16*(($B$17+$AI$4)*1.0)))</f>
        <v/>
      </c>
      <c r="AF96" s="17">
        <f>MIN((G96-V96)/$AI$48,(G96-W96)/$AI$49,(G96-X96)/$AI$50,(G96-Y96)/$AI$51,(G96-Z96)/$AI$52,(G96-AA96)/$AI$53,(G96-AB96)/$AI$54,(G96-AC96)/$AI$55,(G96-AD96)/$AI$56,(G96-AE96)/$AI$57)</f>
        <v/>
      </c>
    </row>
    <row r="97">
      <c r="E97" s="12">
        <f>E96+$B$11</f>
        <v/>
      </c>
      <c r="F97" s="13">
        <f>E97/60</f>
        <v/>
      </c>
      <c r="G97" s="13">
        <f>IF(F97&gt;=$AI$66,$B$27,IF(F97&gt;=$AI$65,$B$26,IF(F97&gt;=$AI$64,$B$25,IF(F97&gt;=$AI$63,$B$24,IF(F97&gt;=$AI$62,$B$23,IF(F97&gt;=$AI$61,$B$22,$B$21))))))</f>
        <v/>
      </c>
      <c r="H97" s="14">
        <f>MAX(0,MIN($AI$59,IF($B$9="Plasma",(G97-(S97*$AI$18+T97*$AI$19+U97*$AI$20))/$AI$46,AF97)))</f>
        <v/>
      </c>
      <c r="I97" s="15">
        <f>H97/10*3600/$B$11</f>
        <v/>
      </c>
      <c r="J97" s="15">
        <f>J96+H97</f>
        <v/>
      </c>
      <c r="K97" s="14">
        <f>$AI$21*K96+$AI$22*L96+$AI$23*M96+$AI$30*H96</f>
        <v/>
      </c>
      <c r="L97" s="14">
        <f>$AI$24*K96+$AI$25*L96+$AI$26*M96+$AI$31*H96</f>
        <v/>
      </c>
      <c r="M97" s="14">
        <f>$AI$27*K96+$AI$28*L96+$AI$29*M96+$AI$32*H96</f>
        <v/>
      </c>
      <c r="N97" s="16">
        <f>R97*$B$38</f>
        <v/>
      </c>
      <c r="O97" s="14">
        <f>K97/$B$30</f>
        <v/>
      </c>
      <c r="P97" s="14">
        <f>L97/$B$31</f>
        <v/>
      </c>
      <c r="Q97" s="14">
        <f>M97/$B$32</f>
        <v/>
      </c>
      <c r="R97" s="14">
        <f>R96*$AI$42+S96*$AI$43+T96*$AI$44+U96*$AI$45+$AI$47*H96</f>
        <v/>
      </c>
      <c r="S97" s="17">
        <f>$AI$33*K97+$AI$34*L97+$AI$35*M97</f>
        <v/>
      </c>
      <c r="T97" s="17">
        <f>$AI$36*K97+$AI$37*L97+$AI$38*M97</f>
        <v/>
      </c>
      <c r="U97" s="17">
        <f>$AI$39*K97+$AI$40*L97+$AI$41*M97</f>
        <v/>
      </c>
      <c r="V97" s="17">
        <f>R97*EXP(-$B$16*(($B$17+$AI$4)*0.1))+S97*$B$16/($B$16-$AI$12)*(EXP(-$AI$12*(($B$17+$AI$4)*0.1))-EXP(-$B$16*(($B$17+$AI$4)*0.1)))+T97*$B$16/($B$16-$AI$13)*(EXP(-$AI$13*(($B$17+$AI$4)*0.1))-EXP(-$B$16*(($B$17+$AI$4)*0.1)))+U97*$B$16/($B$16-$AI$14)*(EXP(-$AI$14*(($B$17+$AI$4)*0.1))-EXP(-$B$16*(($B$17+$AI$4)*0.1)))</f>
        <v/>
      </c>
      <c r="W97" s="17">
        <f>R97*EXP(-$B$16*(($B$17+$AI$4)*0.2))+S97*$B$16/($B$16-$AI$12)*(EXP(-$AI$12*(($B$17+$AI$4)*0.2))-EXP(-$B$16*(($B$17+$AI$4)*0.2)))+T97*$B$16/($B$16-$AI$13)*(EXP(-$AI$13*(($B$17+$AI$4)*0.2))-EXP(-$B$16*(($B$17+$AI$4)*0.2)))+U97*$B$16/($B$16-$AI$14)*(EXP(-$AI$14*(($B$17+$AI$4)*0.2))-EXP(-$B$16*(($B$17+$AI$4)*0.2)))</f>
        <v/>
      </c>
      <c r="X97" s="17">
        <f>R97*EXP(-$B$16*(($B$17+$AI$4)*0.3))+S97*$B$16/($B$16-$AI$12)*(EXP(-$AI$12*(($B$17+$AI$4)*0.3))-EXP(-$B$16*(($B$17+$AI$4)*0.3)))+T97*$B$16/($B$16-$AI$13)*(EXP(-$AI$13*(($B$17+$AI$4)*0.3))-EXP(-$B$16*(($B$17+$AI$4)*0.3)))+U97*$B$16/($B$16-$AI$14)*(EXP(-$AI$14*(($B$17+$AI$4)*0.3))-EXP(-$B$16*(($B$17+$AI$4)*0.3)))</f>
        <v/>
      </c>
      <c r="Y97" s="17">
        <f>R97*EXP(-$B$16*(($B$17+$AI$4)*0.4))+S97*$B$16/($B$16-$AI$12)*(EXP(-$AI$12*(($B$17+$AI$4)*0.4))-EXP(-$B$16*(($B$17+$AI$4)*0.4)))+T97*$B$16/($B$16-$AI$13)*(EXP(-$AI$13*(($B$17+$AI$4)*0.4))-EXP(-$B$16*(($B$17+$AI$4)*0.4)))+U97*$B$16/($B$16-$AI$14)*(EXP(-$AI$14*(($B$17+$AI$4)*0.4))-EXP(-$B$16*(($B$17+$AI$4)*0.4)))</f>
        <v/>
      </c>
      <c r="Z97" s="17">
        <f>R97*EXP(-$B$16*(($B$17+$AI$4)*0.5))+S97*$B$16/($B$16-$AI$12)*(EXP(-$AI$12*(($B$17+$AI$4)*0.5))-EXP(-$B$16*(($B$17+$AI$4)*0.5)))+T97*$B$16/($B$16-$AI$13)*(EXP(-$AI$13*(($B$17+$AI$4)*0.5))-EXP(-$B$16*(($B$17+$AI$4)*0.5)))+U97*$B$16/($B$16-$AI$14)*(EXP(-$AI$14*(($B$17+$AI$4)*0.5))-EXP(-$B$16*(($B$17+$AI$4)*0.5)))</f>
        <v/>
      </c>
      <c r="AA97" s="17">
        <f>R97*EXP(-$B$16*(($B$17+$AI$4)*0.6))+S97*$B$16/($B$16-$AI$12)*(EXP(-$AI$12*(($B$17+$AI$4)*0.6))-EXP(-$B$16*(($B$17+$AI$4)*0.6)))+T97*$B$16/($B$16-$AI$13)*(EXP(-$AI$13*(($B$17+$AI$4)*0.6))-EXP(-$B$16*(($B$17+$AI$4)*0.6)))+U97*$B$16/($B$16-$AI$14)*(EXP(-$AI$14*(($B$17+$AI$4)*0.6))-EXP(-$B$16*(($B$17+$AI$4)*0.6)))</f>
        <v/>
      </c>
      <c r="AB97" s="17">
        <f>R97*EXP(-$B$16*(($B$17+$AI$4)*0.7))+S97*$B$16/($B$16-$AI$12)*(EXP(-$AI$12*(($B$17+$AI$4)*0.7))-EXP(-$B$16*(($B$17+$AI$4)*0.7)))+T97*$B$16/($B$16-$AI$13)*(EXP(-$AI$13*(($B$17+$AI$4)*0.7))-EXP(-$B$16*(($B$17+$AI$4)*0.7)))+U97*$B$16/($B$16-$AI$14)*(EXP(-$AI$14*(($B$17+$AI$4)*0.7))-EXP(-$B$16*(($B$17+$AI$4)*0.7)))</f>
        <v/>
      </c>
      <c r="AC97" s="17">
        <f>R97*EXP(-$B$16*(($B$17+$AI$4)*0.8))+S97*$B$16/($B$16-$AI$12)*(EXP(-$AI$12*(($B$17+$AI$4)*0.8))-EXP(-$B$16*(($B$17+$AI$4)*0.8)))+T97*$B$16/($B$16-$AI$13)*(EXP(-$AI$13*(($B$17+$AI$4)*0.8))-EXP(-$B$16*(($B$17+$AI$4)*0.8)))+U97*$B$16/($B$16-$AI$14)*(EXP(-$AI$14*(($B$17+$AI$4)*0.8))-EXP(-$B$16*(($B$17+$AI$4)*0.8)))</f>
        <v/>
      </c>
      <c r="AD97" s="17">
        <f>R97*EXP(-$B$16*(($B$17+$AI$4)*0.9))+S97*$B$16/($B$16-$AI$12)*(EXP(-$AI$12*(($B$17+$AI$4)*0.9))-EXP(-$B$16*(($B$17+$AI$4)*0.9)))+T97*$B$16/($B$16-$AI$13)*(EXP(-$AI$13*(($B$17+$AI$4)*0.9))-EXP(-$B$16*(($B$17+$AI$4)*0.9)))+U97*$B$16/($B$16-$AI$14)*(EXP(-$AI$14*(($B$17+$AI$4)*0.9))-EXP(-$B$16*(($B$17+$AI$4)*0.9)))</f>
        <v/>
      </c>
      <c r="AE97" s="17">
        <f>R97*EXP(-$B$16*(($B$17+$AI$4)*1.0))+S97*$B$16/($B$16-$AI$12)*(EXP(-$AI$12*(($B$17+$AI$4)*1.0))-EXP(-$B$16*(($B$17+$AI$4)*1.0)))+T97*$B$16/($B$16-$AI$13)*(EXP(-$AI$13*(($B$17+$AI$4)*1.0))-EXP(-$B$16*(($B$17+$AI$4)*1.0)))+U97*$B$16/($B$16-$AI$14)*(EXP(-$AI$14*(($B$17+$AI$4)*1.0))-EXP(-$B$16*(($B$17+$AI$4)*1.0)))</f>
        <v/>
      </c>
      <c r="AF97" s="17">
        <f>MIN((G97-V97)/$AI$48,(G97-W97)/$AI$49,(G97-X97)/$AI$50,(G97-Y97)/$AI$51,(G97-Z97)/$AI$52,(G97-AA97)/$AI$53,(G97-AB97)/$AI$54,(G97-AC97)/$AI$55,(G97-AD97)/$AI$56,(G97-AE97)/$AI$57)</f>
        <v/>
      </c>
    </row>
    <row r="98">
      <c r="E98" s="12">
        <f>E97+$B$11</f>
        <v/>
      </c>
      <c r="F98" s="13">
        <f>E98/60</f>
        <v/>
      </c>
      <c r="G98" s="13">
        <f>IF(F98&gt;=$AI$66,$B$27,IF(F98&gt;=$AI$65,$B$26,IF(F98&gt;=$AI$64,$B$25,IF(F98&gt;=$AI$63,$B$24,IF(F98&gt;=$AI$62,$B$23,IF(F98&gt;=$AI$61,$B$22,$B$21))))))</f>
        <v/>
      </c>
      <c r="H98" s="14">
        <f>MAX(0,MIN($AI$59,IF($B$9="Plasma",(G98-(S98*$AI$18+T98*$AI$19+U98*$AI$20))/$AI$46,AF98)))</f>
        <v/>
      </c>
      <c r="I98" s="15">
        <f>H98/10*3600/$B$11</f>
        <v/>
      </c>
      <c r="J98" s="15">
        <f>J97+H98</f>
        <v/>
      </c>
      <c r="K98" s="14">
        <f>$AI$21*K97+$AI$22*L97+$AI$23*M97+$AI$30*H97</f>
        <v/>
      </c>
      <c r="L98" s="14">
        <f>$AI$24*K97+$AI$25*L97+$AI$26*M97+$AI$31*H97</f>
        <v/>
      </c>
      <c r="M98" s="14">
        <f>$AI$27*K97+$AI$28*L97+$AI$29*M97+$AI$32*H97</f>
        <v/>
      </c>
      <c r="N98" s="16">
        <f>R98*$B$38</f>
        <v/>
      </c>
      <c r="O98" s="14">
        <f>K98/$B$30</f>
        <v/>
      </c>
      <c r="P98" s="14">
        <f>L98/$B$31</f>
        <v/>
      </c>
      <c r="Q98" s="14">
        <f>M98/$B$32</f>
        <v/>
      </c>
      <c r="R98" s="14">
        <f>R97*$AI$42+S97*$AI$43+T97*$AI$44+U97*$AI$45+$AI$47*H97</f>
        <v/>
      </c>
      <c r="S98" s="17">
        <f>$AI$33*K98+$AI$34*L98+$AI$35*M98</f>
        <v/>
      </c>
      <c r="T98" s="17">
        <f>$AI$36*K98+$AI$37*L98+$AI$38*M98</f>
        <v/>
      </c>
      <c r="U98" s="17">
        <f>$AI$39*K98+$AI$40*L98+$AI$41*M98</f>
        <v/>
      </c>
      <c r="V98" s="17">
        <f>R98*EXP(-$B$16*(($B$17+$AI$4)*0.1))+S98*$B$16/($B$16-$AI$12)*(EXP(-$AI$12*(($B$17+$AI$4)*0.1))-EXP(-$B$16*(($B$17+$AI$4)*0.1)))+T98*$B$16/($B$16-$AI$13)*(EXP(-$AI$13*(($B$17+$AI$4)*0.1))-EXP(-$B$16*(($B$17+$AI$4)*0.1)))+U98*$B$16/($B$16-$AI$14)*(EXP(-$AI$14*(($B$17+$AI$4)*0.1))-EXP(-$B$16*(($B$17+$AI$4)*0.1)))</f>
        <v/>
      </c>
      <c r="W98" s="17">
        <f>R98*EXP(-$B$16*(($B$17+$AI$4)*0.2))+S98*$B$16/($B$16-$AI$12)*(EXP(-$AI$12*(($B$17+$AI$4)*0.2))-EXP(-$B$16*(($B$17+$AI$4)*0.2)))+T98*$B$16/($B$16-$AI$13)*(EXP(-$AI$13*(($B$17+$AI$4)*0.2))-EXP(-$B$16*(($B$17+$AI$4)*0.2)))+U98*$B$16/($B$16-$AI$14)*(EXP(-$AI$14*(($B$17+$AI$4)*0.2))-EXP(-$B$16*(($B$17+$AI$4)*0.2)))</f>
        <v/>
      </c>
      <c r="X98" s="17">
        <f>R98*EXP(-$B$16*(($B$17+$AI$4)*0.3))+S98*$B$16/($B$16-$AI$12)*(EXP(-$AI$12*(($B$17+$AI$4)*0.3))-EXP(-$B$16*(($B$17+$AI$4)*0.3)))+T98*$B$16/($B$16-$AI$13)*(EXP(-$AI$13*(($B$17+$AI$4)*0.3))-EXP(-$B$16*(($B$17+$AI$4)*0.3)))+U98*$B$16/($B$16-$AI$14)*(EXP(-$AI$14*(($B$17+$AI$4)*0.3))-EXP(-$B$16*(($B$17+$AI$4)*0.3)))</f>
        <v/>
      </c>
      <c r="Y98" s="17">
        <f>R98*EXP(-$B$16*(($B$17+$AI$4)*0.4))+S98*$B$16/($B$16-$AI$12)*(EXP(-$AI$12*(($B$17+$AI$4)*0.4))-EXP(-$B$16*(($B$17+$AI$4)*0.4)))+T98*$B$16/($B$16-$AI$13)*(EXP(-$AI$13*(($B$17+$AI$4)*0.4))-EXP(-$B$16*(($B$17+$AI$4)*0.4)))+U98*$B$16/($B$16-$AI$14)*(EXP(-$AI$14*(($B$17+$AI$4)*0.4))-EXP(-$B$16*(($B$17+$AI$4)*0.4)))</f>
        <v/>
      </c>
      <c r="Z98" s="17">
        <f>R98*EXP(-$B$16*(($B$17+$AI$4)*0.5))+S98*$B$16/($B$16-$AI$12)*(EXP(-$AI$12*(($B$17+$AI$4)*0.5))-EXP(-$B$16*(($B$17+$AI$4)*0.5)))+T98*$B$16/($B$16-$AI$13)*(EXP(-$AI$13*(($B$17+$AI$4)*0.5))-EXP(-$B$16*(($B$17+$AI$4)*0.5)))+U98*$B$16/($B$16-$AI$14)*(EXP(-$AI$14*(($B$17+$AI$4)*0.5))-EXP(-$B$16*(($B$17+$AI$4)*0.5)))</f>
        <v/>
      </c>
      <c r="AA98" s="17">
        <f>R98*EXP(-$B$16*(($B$17+$AI$4)*0.6))+S98*$B$16/($B$16-$AI$12)*(EXP(-$AI$12*(($B$17+$AI$4)*0.6))-EXP(-$B$16*(($B$17+$AI$4)*0.6)))+T98*$B$16/($B$16-$AI$13)*(EXP(-$AI$13*(($B$17+$AI$4)*0.6))-EXP(-$B$16*(($B$17+$AI$4)*0.6)))+U98*$B$16/($B$16-$AI$14)*(EXP(-$AI$14*(($B$17+$AI$4)*0.6))-EXP(-$B$16*(($B$17+$AI$4)*0.6)))</f>
        <v/>
      </c>
      <c r="AB98" s="17">
        <f>R98*EXP(-$B$16*(($B$17+$AI$4)*0.7))+S98*$B$16/($B$16-$AI$12)*(EXP(-$AI$12*(($B$17+$AI$4)*0.7))-EXP(-$B$16*(($B$17+$AI$4)*0.7)))+T98*$B$16/($B$16-$AI$13)*(EXP(-$AI$13*(($B$17+$AI$4)*0.7))-EXP(-$B$16*(($B$17+$AI$4)*0.7)))+U98*$B$16/($B$16-$AI$14)*(EXP(-$AI$14*(($B$17+$AI$4)*0.7))-EXP(-$B$16*(($B$17+$AI$4)*0.7)))</f>
        <v/>
      </c>
      <c r="AC98" s="17">
        <f>R98*EXP(-$B$16*(($B$17+$AI$4)*0.8))+S98*$B$16/($B$16-$AI$12)*(EXP(-$AI$12*(($B$17+$AI$4)*0.8))-EXP(-$B$16*(($B$17+$AI$4)*0.8)))+T98*$B$16/($B$16-$AI$13)*(EXP(-$AI$13*(($B$17+$AI$4)*0.8))-EXP(-$B$16*(($B$17+$AI$4)*0.8)))+U98*$B$16/($B$16-$AI$14)*(EXP(-$AI$14*(($B$17+$AI$4)*0.8))-EXP(-$B$16*(($B$17+$AI$4)*0.8)))</f>
        <v/>
      </c>
      <c r="AD98" s="17">
        <f>R98*EXP(-$B$16*(($B$17+$AI$4)*0.9))+S98*$B$16/($B$16-$AI$12)*(EXP(-$AI$12*(($B$17+$AI$4)*0.9))-EXP(-$B$16*(($B$17+$AI$4)*0.9)))+T98*$B$16/($B$16-$AI$13)*(EXP(-$AI$13*(($B$17+$AI$4)*0.9))-EXP(-$B$16*(($B$17+$AI$4)*0.9)))+U98*$B$16/($B$16-$AI$14)*(EXP(-$AI$14*(($B$17+$AI$4)*0.9))-EXP(-$B$16*(($B$17+$AI$4)*0.9)))</f>
        <v/>
      </c>
      <c r="AE98" s="17">
        <f>R98*EXP(-$B$16*(($B$17+$AI$4)*1.0))+S98*$B$16/($B$16-$AI$12)*(EXP(-$AI$12*(($B$17+$AI$4)*1.0))-EXP(-$B$16*(($B$17+$AI$4)*1.0)))+T98*$B$16/($B$16-$AI$13)*(EXP(-$AI$13*(($B$17+$AI$4)*1.0))-EXP(-$B$16*(($B$17+$AI$4)*1.0)))+U98*$B$16/($B$16-$AI$14)*(EXP(-$AI$14*(($B$17+$AI$4)*1.0))-EXP(-$B$16*(($B$17+$AI$4)*1.0)))</f>
        <v/>
      </c>
      <c r="AF98" s="17">
        <f>MIN((G98-V98)/$AI$48,(G98-W98)/$AI$49,(G98-X98)/$AI$50,(G98-Y98)/$AI$51,(G98-Z98)/$AI$52,(G98-AA98)/$AI$53,(G98-AB98)/$AI$54,(G98-AC98)/$AI$55,(G98-AD98)/$AI$56,(G98-AE98)/$AI$57)</f>
        <v/>
      </c>
    </row>
    <row r="99">
      <c r="E99" s="12">
        <f>E98+$B$11</f>
        <v/>
      </c>
      <c r="F99" s="13">
        <f>E99/60</f>
        <v/>
      </c>
      <c r="G99" s="13">
        <f>IF(F99&gt;=$AI$66,$B$27,IF(F99&gt;=$AI$65,$B$26,IF(F99&gt;=$AI$64,$B$25,IF(F99&gt;=$AI$63,$B$24,IF(F99&gt;=$AI$62,$B$23,IF(F99&gt;=$AI$61,$B$22,$B$21))))))</f>
        <v/>
      </c>
      <c r="H99" s="14">
        <f>MAX(0,MIN($AI$59,IF($B$9="Plasma",(G99-(S99*$AI$18+T99*$AI$19+U99*$AI$20))/$AI$46,AF99)))</f>
        <v/>
      </c>
      <c r="I99" s="15">
        <f>H99/10*3600/$B$11</f>
        <v/>
      </c>
      <c r="J99" s="15">
        <f>J98+H99</f>
        <v/>
      </c>
      <c r="K99" s="14">
        <f>$AI$21*K98+$AI$22*L98+$AI$23*M98+$AI$30*H98</f>
        <v/>
      </c>
      <c r="L99" s="14">
        <f>$AI$24*K98+$AI$25*L98+$AI$26*M98+$AI$31*H98</f>
        <v/>
      </c>
      <c r="M99" s="14">
        <f>$AI$27*K98+$AI$28*L98+$AI$29*M98+$AI$32*H98</f>
        <v/>
      </c>
      <c r="N99" s="16">
        <f>R99*$B$38</f>
        <v/>
      </c>
      <c r="O99" s="14">
        <f>K99/$B$30</f>
        <v/>
      </c>
      <c r="P99" s="14">
        <f>L99/$B$31</f>
        <v/>
      </c>
      <c r="Q99" s="14">
        <f>M99/$B$32</f>
        <v/>
      </c>
      <c r="R99" s="14">
        <f>R98*$AI$42+S98*$AI$43+T98*$AI$44+U98*$AI$45+$AI$47*H98</f>
        <v/>
      </c>
      <c r="S99" s="17">
        <f>$AI$33*K99+$AI$34*L99+$AI$35*M99</f>
        <v/>
      </c>
      <c r="T99" s="17">
        <f>$AI$36*K99+$AI$37*L99+$AI$38*M99</f>
        <v/>
      </c>
      <c r="U99" s="17">
        <f>$AI$39*K99+$AI$40*L99+$AI$41*M99</f>
        <v/>
      </c>
      <c r="V99" s="17">
        <f>R99*EXP(-$B$16*(($B$17+$AI$4)*0.1))+S99*$B$16/($B$16-$AI$12)*(EXP(-$AI$12*(($B$17+$AI$4)*0.1))-EXP(-$B$16*(($B$17+$AI$4)*0.1)))+T99*$B$16/($B$16-$AI$13)*(EXP(-$AI$13*(($B$17+$AI$4)*0.1))-EXP(-$B$16*(($B$17+$AI$4)*0.1)))+U99*$B$16/($B$16-$AI$14)*(EXP(-$AI$14*(($B$17+$AI$4)*0.1))-EXP(-$B$16*(($B$17+$AI$4)*0.1)))</f>
        <v/>
      </c>
      <c r="W99" s="17">
        <f>R99*EXP(-$B$16*(($B$17+$AI$4)*0.2))+S99*$B$16/($B$16-$AI$12)*(EXP(-$AI$12*(($B$17+$AI$4)*0.2))-EXP(-$B$16*(($B$17+$AI$4)*0.2)))+T99*$B$16/($B$16-$AI$13)*(EXP(-$AI$13*(($B$17+$AI$4)*0.2))-EXP(-$B$16*(($B$17+$AI$4)*0.2)))+U99*$B$16/($B$16-$AI$14)*(EXP(-$AI$14*(($B$17+$AI$4)*0.2))-EXP(-$B$16*(($B$17+$AI$4)*0.2)))</f>
        <v/>
      </c>
      <c r="X99" s="17">
        <f>R99*EXP(-$B$16*(($B$17+$AI$4)*0.3))+S99*$B$16/($B$16-$AI$12)*(EXP(-$AI$12*(($B$17+$AI$4)*0.3))-EXP(-$B$16*(($B$17+$AI$4)*0.3)))+T99*$B$16/($B$16-$AI$13)*(EXP(-$AI$13*(($B$17+$AI$4)*0.3))-EXP(-$B$16*(($B$17+$AI$4)*0.3)))+U99*$B$16/($B$16-$AI$14)*(EXP(-$AI$14*(($B$17+$AI$4)*0.3))-EXP(-$B$16*(($B$17+$AI$4)*0.3)))</f>
        <v/>
      </c>
      <c r="Y99" s="17">
        <f>R99*EXP(-$B$16*(($B$17+$AI$4)*0.4))+S99*$B$16/($B$16-$AI$12)*(EXP(-$AI$12*(($B$17+$AI$4)*0.4))-EXP(-$B$16*(($B$17+$AI$4)*0.4)))+T99*$B$16/($B$16-$AI$13)*(EXP(-$AI$13*(($B$17+$AI$4)*0.4))-EXP(-$B$16*(($B$17+$AI$4)*0.4)))+U99*$B$16/($B$16-$AI$14)*(EXP(-$AI$14*(($B$17+$AI$4)*0.4))-EXP(-$B$16*(($B$17+$AI$4)*0.4)))</f>
        <v/>
      </c>
      <c r="Z99" s="17">
        <f>R99*EXP(-$B$16*(($B$17+$AI$4)*0.5))+S99*$B$16/($B$16-$AI$12)*(EXP(-$AI$12*(($B$17+$AI$4)*0.5))-EXP(-$B$16*(($B$17+$AI$4)*0.5)))+T99*$B$16/($B$16-$AI$13)*(EXP(-$AI$13*(($B$17+$AI$4)*0.5))-EXP(-$B$16*(($B$17+$AI$4)*0.5)))+U99*$B$16/($B$16-$AI$14)*(EXP(-$AI$14*(($B$17+$AI$4)*0.5))-EXP(-$B$16*(($B$17+$AI$4)*0.5)))</f>
        <v/>
      </c>
      <c r="AA99" s="17">
        <f>R99*EXP(-$B$16*(($B$17+$AI$4)*0.6))+S99*$B$16/($B$16-$AI$12)*(EXP(-$AI$12*(($B$17+$AI$4)*0.6))-EXP(-$B$16*(($B$17+$AI$4)*0.6)))+T99*$B$16/($B$16-$AI$13)*(EXP(-$AI$13*(($B$17+$AI$4)*0.6))-EXP(-$B$16*(($B$17+$AI$4)*0.6)))+U99*$B$16/($B$16-$AI$14)*(EXP(-$AI$14*(($B$17+$AI$4)*0.6))-EXP(-$B$16*(($B$17+$AI$4)*0.6)))</f>
        <v/>
      </c>
      <c r="AB99" s="17">
        <f>R99*EXP(-$B$16*(($B$17+$AI$4)*0.7))+S99*$B$16/($B$16-$AI$12)*(EXP(-$AI$12*(($B$17+$AI$4)*0.7))-EXP(-$B$16*(($B$17+$AI$4)*0.7)))+T99*$B$16/($B$16-$AI$13)*(EXP(-$AI$13*(($B$17+$AI$4)*0.7))-EXP(-$B$16*(($B$17+$AI$4)*0.7)))+U99*$B$16/($B$16-$AI$14)*(EXP(-$AI$14*(($B$17+$AI$4)*0.7))-EXP(-$B$16*(($B$17+$AI$4)*0.7)))</f>
        <v/>
      </c>
      <c r="AC99" s="17">
        <f>R99*EXP(-$B$16*(($B$17+$AI$4)*0.8))+S99*$B$16/($B$16-$AI$12)*(EXP(-$AI$12*(($B$17+$AI$4)*0.8))-EXP(-$B$16*(($B$17+$AI$4)*0.8)))+T99*$B$16/($B$16-$AI$13)*(EXP(-$AI$13*(($B$17+$AI$4)*0.8))-EXP(-$B$16*(($B$17+$AI$4)*0.8)))+U99*$B$16/($B$16-$AI$14)*(EXP(-$AI$14*(($B$17+$AI$4)*0.8))-EXP(-$B$16*(($B$17+$AI$4)*0.8)))</f>
        <v/>
      </c>
      <c r="AD99" s="17">
        <f>R99*EXP(-$B$16*(($B$17+$AI$4)*0.9))+S99*$B$16/($B$16-$AI$12)*(EXP(-$AI$12*(($B$17+$AI$4)*0.9))-EXP(-$B$16*(($B$17+$AI$4)*0.9)))+T99*$B$16/($B$16-$AI$13)*(EXP(-$AI$13*(($B$17+$AI$4)*0.9))-EXP(-$B$16*(($B$17+$AI$4)*0.9)))+U99*$B$16/($B$16-$AI$14)*(EXP(-$AI$14*(($B$17+$AI$4)*0.9))-EXP(-$B$16*(($B$17+$AI$4)*0.9)))</f>
        <v/>
      </c>
      <c r="AE99" s="17">
        <f>R99*EXP(-$B$16*(($B$17+$AI$4)*1.0))+S99*$B$16/($B$16-$AI$12)*(EXP(-$AI$12*(($B$17+$AI$4)*1.0))-EXP(-$B$16*(($B$17+$AI$4)*1.0)))+T99*$B$16/($B$16-$AI$13)*(EXP(-$AI$13*(($B$17+$AI$4)*1.0))-EXP(-$B$16*(($B$17+$AI$4)*1.0)))+U99*$B$16/($B$16-$AI$14)*(EXP(-$AI$14*(($B$17+$AI$4)*1.0))-EXP(-$B$16*(($B$17+$AI$4)*1.0)))</f>
        <v/>
      </c>
      <c r="AF99" s="17">
        <f>MIN((G99-V99)/$AI$48,(G99-W99)/$AI$49,(G99-X99)/$AI$50,(G99-Y99)/$AI$51,(G99-Z99)/$AI$52,(G99-AA99)/$AI$53,(G99-AB99)/$AI$54,(G99-AC99)/$AI$55,(G99-AD99)/$AI$56,(G99-AE99)/$AI$57)</f>
        <v/>
      </c>
    </row>
    <row r="100">
      <c r="E100" s="12">
        <f>E99+$B$11</f>
        <v/>
      </c>
      <c r="F100" s="13">
        <f>E100/60</f>
        <v/>
      </c>
      <c r="G100" s="13">
        <f>IF(F100&gt;=$AI$66,$B$27,IF(F100&gt;=$AI$65,$B$26,IF(F100&gt;=$AI$64,$B$25,IF(F100&gt;=$AI$63,$B$24,IF(F100&gt;=$AI$62,$B$23,IF(F100&gt;=$AI$61,$B$22,$B$21))))))</f>
        <v/>
      </c>
      <c r="H100" s="14">
        <f>MAX(0,MIN($AI$59,IF($B$9="Plasma",(G100-(S100*$AI$18+T100*$AI$19+U100*$AI$20))/$AI$46,AF100)))</f>
        <v/>
      </c>
      <c r="I100" s="15">
        <f>H100/10*3600/$B$11</f>
        <v/>
      </c>
      <c r="J100" s="15">
        <f>J99+H100</f>
        <v/>
      </c>
      <c r="K100" s="14">
        <f>$AI$21*K99+$AI$22*L99+$AI$23*M99+$AI$30*H99</f>
        <v/>
      </c>
      <c r="L100" s="14">
        <f>$AI$24*K99+$AI$25*L99+$AI$26*M99+$AI$31*H99</f>
        <v/>
      </c>
      <c r="M100" s="14">
        <f>$AI$27*K99+$AI$28*L99+$AI$29*M99+$AI$32*H99</f>
        <v/>
      </c>
      <c r="N100" s="16">
        <f>R100*$B$38</f>
        <v/>
      </c>
      <c r="O100" s="14">
        <f>K100/$B$30</f>
        <v/>
      </c>
      <c r="P100" s="14">
        <f>L100/$B$31</f>
        <v/>
      </c>
      <c r="Q100" s="14">
        <f>M100/$B$32</f>
        <v/>
      </c>
      <c r="R100" s="14">
        <f>R99*$AI$42+S99*$AI$43+T99*$AI$44+U99*$AI$45+$AI$47*H99</f>
        <v/>
      </c>
      <c r="S100" s="17">
        <f>$AI$33*K100+$AI$34*L100+$AI$35*M100</f>
        <v/>
      </c>
      <c r="T100" s="17">
        <f>$AI$36*K100+$AI$37*L100+$AI$38*M100</f>
        <v/>
      </c>
      <c r="U100" s="17">
        <f>$AI$39*K100+$AI$40*L100+$AI$41*M100</f>
        <v/>
      </c>
      <c r="V100" s="17">
        <f>R100*EXP(-$B$16*(($B$17+$AI$4)*0.1))+S100*$B$16/($B$16-$AI$12)*(EXP(-$AI$12*(($B$17+$AI$4)*0.1))-EXP(-$B$16*(($B$17+$AI$4)*0.1)))+T100*$B$16/($B$16-$AI$13)*(EXP(-$AI$13*(($B$17+$AI$4)*0.1))-EXP(-$B$16*(($B$17+$AI$4)*0.1)))+U100*$B$16/($B$16-$AI$14)*(EXP(-$AI$14*(($B$17+$AI$4)*0.1))-EXP(-$B$16*(($B$17+$AI$4)*0.1)))</f>
        <v/>
      </c>
      <c r="W100" s="17">
        <f>R100*EXP(-$B$16*(($B$17+$AI$4)*0.2))+S100*$B$16/($B$16-$AI$12)*(EXP(-$AI$12*(($B$17+$AI$4)*0.2))-EXP(-$B$16*(($B$17+$AI$4)*0.2)))+T100*$B$16/($B$16-$AI$13)*(EXP(-$AI$13*(($B$17+$AI$4)*0.2))-EXP(-$B$16*(($B$17+$AI$4)*0.2)))+U100*$B$16/($B$16-$AI$14)*(EXP(-$AI$14*(($B$17+$AI$4)*0.2))-EXP(-$B$16*(($B$17+$AI$4)*0.2)))</f>
        <v/>
      </c>
      <c r="X100" s="17">
        <f>R100*EXP(-$B$16*(($B$17+$AI$4)*0.3))+S100*$B$16/($B$16-$AI$12)*(EXP(-$AI$12*(($B$17+$AI$4)*0.3))-EXP(-$B$16*(($B$17+$AI$4)*0.3)))+T100*$B$16/($B$16-$AI$13)*(EXP(-$AI$13*(($B$17+$AI$4)*0.3))-EXP(-$B$16*(($B$17+$AI$4)*0.3)))+U100*$B$16/($B$16-$AI$14)*(EXP(-$AI$14*(($B$17+$AI$4)*0.3))-EXP(-$B$16*(($B$17+$AI$4)*0.3)))</f>
        <v/>
      </c>
      <c r="Y100" s="17">
        <f>R100*EXP(-$B$16*(($B$17+$AI$4)*0.4))+S100*$B$16/($B$16-$AI$12)*(EXP(-$AI$12*(($B$17+$AI$4)*0.4))-EXP(-$B$16*(($B$17+$AI$4)*0.4)))+T100*$B$16/($B$16-$AI$13)*(EXP(-$AI$13*(($B$17+$AI$4)*0.4))-EXP(-$B$16*(($B$17+$AI$4)*0.4)))+U100*$B$16/($B$16-$AI$14)*(EXP(-$AI$14*(($B$17+$AI$4)*0.4))-EXP(-$B$16*(($B$17+$AI$4)*0.4)))</f>
        <v/>
      </c>
      <c r="Z100" s="17">
        <f>R100*EXP(-$B$16*(($B$17+$AI$4)*0.5))+S100*$B$16/($B$16-$AI$12)*(EXP(-$AI$12*(($B$17+$AI$4)*0.5))-EXP(-$B$16*(($B$17+$AI$4)*0.5)))+T100*$B$16/($B$16-$AI$13)*(EXP(-$AI$13*(($B$17+$AI$4)*0.5))-EXP(-$B$16*(($B$17+$AI$4)*0.5)))+U100*$B$16/($B$16-$AI$14)*(EXP(-$AI$14*(($B$17+$AI$4)*0.5))-EXP(-$B$16*(($B$17+$AI$4)*0.5)))</f>
        <v/>
      </c>
      <c r="AA100" s="17">
        <f>R100*EXP(-$B$16*(($B$17+$AI$4)*0.6))+S100*$B$16/($B$16-$AI$12)*(EXP(-$AI$12*(($B$17+$AI$4)*0.6))-EXP(-$B$16*(($B$17+$AI$4)*0.6)))+T100*$B$16/($B$16-$AI$13)*(EXP(-$AI$13*(($B$17+$AI$4)*0.6))-EXP(-$B$16*(($B$17+$AI$4)*0.6)))+U100*$B$16/($B$16-$AI$14)*(EXP(-$AI$14*(($B$17+$AI$4)*0.6))-EXP(-$B$16*(($B$17+$AI$4)*0.6)))</f>
        <v/>
      </c>
      <c r="AB100" s="17">
        <f>R100*EXP(-$B$16*(($B$17+$AI$4)*0.7))+S100*$B$16/($B$16-$AI$12)*(EXP(-$AI$12*(($B$17+$AI$4)*0.7))-EXP(-$B$16*(($B$17+$AI$4)*0.7)))+T100*$B$16/($B$16-$AI$13)*(EXP(-$AI$13*(($B$17+$AI$4)*0.7))-EXP(-$B$16*(($B$17+$AI$4)*0.7)))+U100*$B$16/($B$16-$AI$14)*(EXP(-$AI$14*(($B$17+$AI$4)*0.7))-EXP(-$B$16*(($B$17+$AI$4)*0.7)))</f>
        <v/>
      </c>
      <c r="AC100" s="17">
        <f>R100*EXP(-$B$16*(($B$17+$AI$4)*0.8))+S100*$B$16/($B$16-$AI$12)*(EXP(-$AI$12*(($B$17+$AI$4)*0.8))-EXP(-$B$16*(($B$17+$AI$4)*0.8)))+T100*$B$16/($B$16-$AI$13)*(EXP(-$AI$13*(($B$17+$AI$4)*0.8))-EXP(-$B$16*(($B$17+$AI$4)*0.8)))+U100*$B$16/($B$16-$AI$14)*(EXP(-$AI$14*(($B$17+$AI$4)*0.8))-EXP(-$B$16*(($B$17+$AI$4)*0.8)))</f>
        <v/>
      </c>
      <c r="AD100" s="17">
        <f>R100*EXP(-$B$16*(($B$17+$AI$4)*0.9))+S100*$B$16/($B$16-$AI$12)*(EXP(-$AI$12*(($B$17+$AI$4)*0.9))-EXP(-$B$16*(($B$17+$AI$4)*0.9)))+T100*$B$16/($B$16-$AI$13)*(EXP(-$AI$13*(($B$17+$AI$4)*0.9))-EXP(-$B$16*(($B$17+$AI$4)*0.9)))+U100*$B$16/($B$16-$AI$14)*(EXP(-$AI$14*(($B$17+$AI$4)*0.9))-EXP(-$B$16*(($B$17+$AI$4)*0.9)))</f>
        <v/>
      </c>
      <c r="AE100" s="17">
        <f>R100*EXP(-$B$16*(($B$17+$AI$4)*1.0))+S100*$B$16/($B$16-$AI$12)*(EXP(-$AI$12*(($B$17+$AI$4)*1.0))-EXP(-$B$16*(($B$17+$AI$4)*1.0)))+T100*$B$16/($B$16-$AI$13)*(EXP(-$AI$13*(($B$17+$AI$4)*1.0))-EXP(-$B$16*(($B$17+$AI$4)*1.0)))+U100*$B$16/($B$16-$AI$14)*(EXP(-$AI$14*(($B$17+$AI$4)*1.0))-EXP(-$B$16*(($B$17+$AI$4)*1.0)))</f>
        <v/>
      </c>
      <c r="AF100" s="17">
        <f>MIN((G100-V100)/$AI$48,(G100-W100)/$AI$49,(G100-X100)/$AI$50,(G100-Y100)/$AI$51,(G100-Z100)/$AI$52,(G100-AA100)/$AI$53,(G100-AB100)/$AI$54,(G100-AC100)/$AI$55,(G100-AD100)/$AI$56,(G100-AE100)/$AI$57)</f>
        <v/>
      </c>
    </row>
    <row r="101">
      <c r="E101" s="12">
        <f>E100+$B$11</f>
        <v/>
      </c>
      <c r="F101" s="13">
        <f>E101/60</f>
        <v/>
      </c>
      <c r="G101" s="13">
        <f>IF(F101&gt;=$AI$66,$B$27,IF(F101&gt;=$AI$65,$B$26,IF(F101&gt;=$AI$64,$B$25,IF(F101&gt;=$AI$63,$B$24,IF(F101&gt;=$AI$62,$B$23,IF(F101&gt;=$AI$61,$B$22,$B$21))))))</f>
        <v/>
      </c>
      <c r="H101" s="14">
        <f>MAX(0,MIN($AI$59,IF($B$9="Plasma",(G101-(S101*$AI$18+T101*$AI$19+U101*$AI$20))/$AI$46,AF101)))</f>
        <v/>
      </c>
      <c r="I101" s="15">
        <f>H101/10*3600/$B$11</f>
        <v/>
      </c>
      <c r="J101" s="15">
        <f>J100+H101</f>
        <v/>
      </c>
      <c r="K101" s="14">
        <f>$AI$21*K100+$AI$22*L100+$AI$23*M100+$AI$30*H100</f>
        <v/>
      </c>
      <c r="L101" s="14">
        <f>$AI$24*K100+$AI$25*L100+$AI$26*M100+$AI$31*H100</f>
        <v/>
      </c>
      <c r="M101" s="14">
        <f>$AI$27*K100+$AI$28*L100+$AI$29*M100+$AI$32*H100</f>
        <v/>
      </c>
      <c r="N101" s="16">
        <f>R101*$B$38</f>
        <v/>
      </c>
      <c r="O101" s="14">
        <f>K101/$B$30</f>
        <v/>
      </c>
      <c r="P101" s="14">
        <f>L101/$B$31</f>
        <v/>
      </c>
      <c r="Q101" s="14">
        <f>M101/$B$32</f>
        <v/>
      </c>
      <c r="R101" s="14">
        <f>R100*$AI$42+S100*$AI$43+T100*$AI$44+U100*$AI$45+$AI$47*H100</f>
        <v/>
      </c>
      <c r="S101" s="17">
        <f>$AI$33*K101+$AI$34*L101+$AI$35*M101</f>
        <v/>
      </c>
      <c r="T101" s="17">
        <f>$AI$36*K101+$AI$37*L101+$AI$38*M101</f>
        <v/>
      </c>
      <c r="U101" s="17">
        <f>$AI$39*K101+$AI$40*L101+$AI$41*M101</f>
        <v/>
      </c>
      <c r="V101" s="17">
        <f>R101*EXP(-$B$16*(($B$17+$AI$4)*0.1))+S101*$B$16/($B$16-$AI$12)*(EXP(-$AI$12*(($B$17+$AI$4)*0.1))-EXP(-$B$16*(($B$17+$AI$4)*0.1)))+T101*$B$16/($B$16-$AI$13)*(EXP(-$AI$13*(($B$17+$AI$4)*0.1))-EXP(-$B$16*(($B$17+$AI$4)*0.1)))+U101*$B$16/($B$16-$AI$14)*(EXP(-$AI$14*(($B$17+$AI$4)*0.1))-EXP(-$B$16*(($B$17+$AI$4)*0.1)))</f>
        <v/>
      </c>
      <c r="W101" s="17">
        <f>R101*EXP(-$B$16*(($B$17+$AI$4)*0.2))+S101*$B$16/($B$16-$AI$12)*(EXP(-$AI$12*(($B$17+$AI$4)*0.2))-EXP(-$B$16*(($B$17+$AI$4)*0.2)))+T101*$B$16/($B$16-$AI$13)*(EXP(-$AI$13*(($B$17+$AI$4)*0.2))-EXP(-$B$16*(($B$17+$AI$4)*0.2)))+U101*$B$16/($B$16-$AI$14)*(EXP(-$AI$14*(($B$17+$AI$4)*0.2))-EXP(-$B$16*(($B$17+$AI$4)*0.2)))</f>
        <v/>
      </c>
      <c r="X101" s="17">
        <f>R101*EXP(-$B$16*(($B$17+$AI$4)*0.3))+S101*$B$16/($B$16-$AI$12)*(EXP(-$AI$12*(($B$17+$AI$4)*0.3))-EXP(-$B$16*(($B$17+$AI$4)*0.3)))+T101*$B$16/($B$16-$AI$13)*(EXP(-$AI$13*(($B$17+$AI$4)*0.3))-EXP(-$B$16*(($B$17+$AI$4)*0.3)))+U101*$B$16/($B$16-$AI$14)*(EXP(-$AI$14*(($B$17+$AI$4)*0.3))-EXP(-$B$16*(($B$17+$AI$4)*0.3)))</f>
        <v/>
      </c>
      <c r="Y101" s="17">
        <f>R101*EXP(-$B$16*(($B$17+$AI$4)*0.4))+S101*$B$16/($B$16-$AI$12)*(EXP(-$AI$12*(($B$17+$AI$4)*0.4))-EXP(-$B$16*(($B$17+$AI$4)*0.4)))+T101*$B$16/($B$16-$AI$13)*(EXP(-$AI$13*(($B$17+$AI$4)*0.4))-EXP(-$B$16*(($B$17+$AI$4)*0.4)))+U101*$B$16/($B$16-$AI$14)*(EXP(-$AI$14*(($B$17+$AI$4)*0.4))-EXP(-$B$16*(($B$17+$AI$4)*0.4)))</f>
        <v/>
      </c>
      <c r="Z101" s="17">
        <f>R101*EXP(-$B$16*(($B$17+$AI$4)*0.5))+S101*$B$16/($B$16-$AI$12)*(EXP(-$AI$12*(($B$17+$AI$4)*0.5))-EXP(-$B$16*(($B$17+$AI$4)*0.5)))+T101*$B$16/($B$16-$AI$13)*(EXP(-$AI$13*(($B$17+$AI$4)*0.5))-EXP(-$B$16*(($B$17+$AI$4)*0.5)))+U101*$B$16/($B$16-$AI$14)*(EXP(-$AI$14*(($B$17+$AI$4)*0.5))-EXP(-$B$16*(($B$17+$AI$4)*0.5)))</f>
        <v/>
      </c>
      <c r="AA101" s="17">
        <f>R101*EXP(-$B$16*(($B$17+$AI$4)*0.6))+S101*$B$16/($B$16-$AI$12)*(EXP(-$AI$12*(($B$17+$AI$4)*0.6))-EXP(-$B$16*(($B$17+$AI$4)*0.6)))+T101*$B$16/($B$16-$AI$13)*(EXP(-$AI$13*(($B$17+$AI$4)*0.6))-EXP(-$B$16*(($B$17+$AI$4)*0.6)))+U101*$B$16/($B$16-$AI$14)*(EXP(-$AI$14*(($B$17+$AI$4)*0.6))-EXP(-$B$16*(($B$17+$AI$4)*0.6)))</f>
        <v/>
      </c>
      <c r="AB101" s="17">
        <f>R101*EXP(-$B$16*(($B$17+$AI$4)*0.7))+S101*$B$16/($B$16-$AI$12)*(EXP(-$AI$12*(($B$17+$AI$4)*0.7))-EXP(-$B$16*(($B$17+$AI$4)*0.7)))+T101*$B$16/($B$16-$AI$13)*(EXP(-$AI$13*(($B$17+$AI$4)*0.7))-EXP(-$B$16*(($B$17+$AI$4)*0.7)))+U101*$B$16/($B$16-$AI$14)*(EXP(-$AI$14*(($B$17+$AI$4)*0.7))-EXP(-$B$16*(($B$17+$AI$4)*0.7)))</f>
        <v/>
      </c>
      <c r="AC101" s="17">
        <f>R101*EXP(-$B$16*(($B$17+$AI$4)*0.8))+S101*$B$16/($B$16-$AI$12)*(EXP(-$AI$12*(($B$17+$AI$4)*0.8))-EXP(-$B$16*(($B$17+$AI$4)*0.8)))+T101*$B$16/($B$16-$AI$13)*(EXP(-$AI$13*(($B$17+$AI$4)*0.8))-EXP(-$B$16*(($B$17+$AI$4)*0.8)))+U101*$B$16/($B$16-$AI$14)*(EXP(-$AI$14*(($B$17+$AI$4)*0.8))-EXP(-$B$16*(($B$17+$AI$4)*0.8)))</f>
        <v/>
      </c>
      <c r="AD101" s="17">
        <f>R101*EXP(-$B$16*(($B$17+$AI$4)*0.9))+S101*$B$16/($B$16-$AI$12)*(EXP(-$AI$12*(($B$17+$AI$4)*0.9))-EXP(-$B$16*(($B$17+$AI$4)*0.9)))+T101*$B$16/($B$16-$AI$13)*(EXP(-$AI$13*(($B$17+$AI$4)*0.9))-EXP(-$B$16*(($B$17+$AI$4)*0.9)))+U101*$B$16/($B$16-$AI$14)*(EXP(-$AI$14*(($B$17+$AI$4)*0.9))-EXP(-$B$16*(($B$17+$AI$4)*0.9)))</f>
        <v/>
      </c>
      <c r="AE101" s="17">
        <f>R101*EXP(-$B$16*(($B$17+$AI$4)*1.0))+S101*$B$16/($B$16-$AI$12)*(EXP(-$AI$12*(($B$17+$AI$4)*1.0))-EXP(-$B$16*(($B$17+$AI$4)*1.0)))+T101*$B$16/($B$16-$AI$13)*(EXP(-$AI$13*(($B$17+$AI$4)*1.0))-EXP(-$B$16*(($B$17+$AI$4)*1.0)))+U101*$B$16/($B$16-$AI$14)*(EXP(-$AI$14*(($B$17+$AI$4)*1.0))-EXP(-$B$16*(($B$17+$AI$4)*1.0)))</f>
        <v/>
      </c>
      <c r="AF101" s="17">
        <f>MIN((G101-V101)/$AI$48,(G101-W101)/$AI$49,(G101-X101)/$AI$50,(G101-Y101)/$AI$51,(G101-Z101)/$AI$52,(G101-AA101)/$AI$53,(G101-AB101)/$AI$54,(G101-AC101)/$AI$55,(G101-AD101)/$AI$56,(G101-AE101)/$AI$57)</f>
        <v/>
      </c>
    </row>
    <row r="102">
      <c r="E102" s="12">
        <f>E101+$B$11</f>
        <v/>
      </c>
      <c r="F102" s="13">
        <f>E102/60</f>
        <v/>
      </c>
      <c r="G102" s="13">
        <f>IF(F102&gt;=$AI$66,$B$27,IF(F102&gt;=$AI$65,$B$26,IF(F102&gt;=$AI$64,$B$25,IF(F102&gt;=$AI$63,$B$24,IF(F102&gt;=$AI$62,$B$23,IF(F102&gt;=$AI$61,$B$22,$B$21))))))</f>
        <v/>
      </c>
      <c r="H102" s="14">
        <f>MAX(0,MIN($AI$59,IF($B$9="Plasma",(G102-(S102*$AI$18+T102*$AI$19+U102*$AI$20))/$AI$46,AF102)))</f>
        <v/>
      </c>
      <c r="I102" s="15">
        <f>H102/10*3600/$B$11</f>
        <v/>
      </c>
      <c r="J102" s="15">
        <f>J101+H102</f>
        <v/>
      </c>
      <c r="K102" s="14">
        <f>$AI$21*K101+$AI$22*L101+$AI$23*M101+$AI$30*H101</f>
        <v/>
      </c>
      <c r="L102" s="14">
        <f>$AI$24*K101+$AI$25*L101+$AI$26*M101+$AI$31*H101</f>
        <v/>
      </c>
      <c r="M102" s="14">
        <f>$AI$27*K101+$AI$28*L101+$AI$29*M101+$AI$32*H101</f>
        <v/>
      </c>
      <c r="N102" s="16">
        <f>R102*$B$38</f>
        <v/>
      </c>
      <c r="O102" s="14">
        <f>K102/$B$30</f>
        <v/>
      </c>
      <c r="P102" s="14">
        <f>L102/$B$31</f>
        <v/>
      </c>
      <c r="Q102" s="14">
        <f>M102/$B$32</f>
        <v/>
      </c>
      <c r="R102" s="14">
        <f>R101*$AI$42+S101*$AI$43+T101*$AI$44+U101*$AI$45+$AI$47*H101</f>
        <v/>
      </c>
      <c r="S102" s="17">
        <f>$AI$33*K102+$AI$34*L102+$AI$35*M102</f>
        <v/>
      </c>
      <c r="T102" s="17">
        <f>$AI$36*K102+$AI$37*L102+$AI$38*M102</f>
        <v/>
      </c>
      <c r="U102" s="17">
        <f>$AI$39*K102+$AI$40*L102+$AI$41*M102</f>
        <v/>
      </c>
      <c r="V102" s="17">
        <f>R102*EXP(-$B$16*(($B$17+$AI$4)*0.1))+S102*$B$16/($B$16-$AI$12)*(EXP(-$AI$12*(($B$17+$AI$4)*0.1))-EXP(-$B$16*(($B$17+$AI$4)*0.1)))+T102*$B$16/($B$16-$AI$13)*(EXP(-$AI$13*(($B$17+$AI$4)*0.1))-EXP(-$B$16*(($B$17+$AI$4)*0.1)))+U102*$B$16/($B$16-$AI$14)*(EXP(-$AI$14*(($B$17+$AI$4)*0.1))-EXP(-$B$16*(($B$17+$AI$4)*0.1)))</f>
        <v/>
      </c>
      <c r="W102" s="17">
        <f>R102*EXP(-$B$16*(($B$17+$AI$4)*0.2))+S102*$B$16/($B$16-$AI$12)*(EXP(-$AI$12*(($B$17+$AI$4)*0.2))-EXP(-$B$16*(($B$17+$AI$4)*0.2)))+T102*$B$16/($B$16-$AI$13)*(EXP(-$AI$13*(($B$17+$AI$4)*0.2))-EXP(-$B$16*(($B$17+$AI$4)*0.2)))+U102*$B$16/($B$16-$AI$14)*(EXP(-$AI$14*(($B$17+$AI$4)*0.2))-EXP(-$B$16*(($B$17+$AI$4)*0.2)))</f>
        <v/>
      </c>
      <c r="X102" s="17">
        <f>R102*EXP(-$B$16*(($B$17+$AI$4)*0.3))+S102*$B$16/($B$16-$AI$12)*(EXP(-$AI$12*(($B$17+$AI$4)*0.3))-EXP(-$B$16*(($B$17+$AI$4)*0.3)))+T102*$B$16/($B$16-$AI$13)*(EXP(-$AI$13*(($B$17+$AI$4)*0.3))-EXP(-$B$16*(($B$17+$AI$4)*0.3)))+U102*$B$16/($B$16-$AI$14)*(EXP(-$AI$14*(($B$17+$AI$4)*0.3))-EXP(-$B$16*(($B$17+$AI$4)*0.3)))</f>
        <v/>
      </c>
      <c r="Y102" s="17">
        <f>R102*EXP(-$B$16*(($B$17+$AI$4)*0.4))+S102*$B$16/($B$16-$AI$12)*(EXP(-$AI$12*(($B$17+$AI$4)*0.4))-EXP(-$B$16*(($B$17+$AI$4)*0.4)))+T102*$B$16/($B$16-$AI$13)*(EXP(-$AI$13*(($B$17+$AI$4)*0.4))-EXP(-$B$16*(($B$17+$AI$4)*0.4)))+U102*$B$16/($B$16-$AI$14)*(EXP(-$AI$14*(($B$17+$AI$4)*0.4))-EXP(-$B$16*(($B$17+$AI$4)*0.4)))</f>
        <v/>
      </c>
      <c r="Z102" s="17">
        <f>R102*EXP(-$B$16*(($B$17+$AI$4)*0.5))+S102*$B$16/($B$16-$AI$12)*(EXP(-$AI$12*(($B$17+$AI$4)*0.5))-EXP(-$B$16*(($B$17+$AI$4)*0.5)))+T102*$B$16/($B$16-$AI$13)*(EXP(-$AI$13*(($B$17+$AI$4)*0.5))-EXP(-$B$16*(($B$17+$AI$4)*0.5)))+U102*$B$16/($B$16-$AI$14)*(EXP(-$AI$14*(($B$17+$AI$4)*0.5))-EXP(-$B$16*(($B$17+$AI$4)*0.5)))</f>
        <v/>
      </c>
      <c r="AA102" s="17">
        <f>R102*EXP(-$B$16*(($B$17+$AI$4)*0.6))+S102*$B$16/($B$16-$AI$12)*(EXP(-$AI$12*(($B$17+$AI$4)*0.6))-EXP(-$B$16*(($B$17+$AI$4)*0.6)))+T102*$B$16/($B$16-$AI$13)*(EXP(-$AI$13*(($B$17+$AI$4)*0.6))-EXP(-$B$16*(($B$17+$AI$4)*0.6)))+U102*$B$16/($B$16-$AI$14)*(EXP(-$AI$14*(($B$17+$AI$4)*0.6))-EXP(-$B$16*(($B$17+$AI$4)*0.6)))</f>
        <v/>
      </c>
      <c r="AB102" s="17">
        <f>R102*EXP(-$B$16*(($B$17+$AI$4)*0.7))+S102*$B$16/($B$16-$AI$12)*(EXP(-$AI$12*(($B$17+$AI$4)*0.7))-EXP(-$B$16*(($B$17+$AI$4)*0.7)))+T102*$B$16/($B$16-$AI$13)*(EXP(-$AI$13*(($B$17+$AI$4)*0.7))-EXP(-$B$16*(($B$17+$AI$4)*0.7)))+U102*$B$16/($B$16-$AI$14)*(EXP(-$AI$14*(($B$17+$AI$4)*0.7))-EXP(-$B$16*(($B$17+$AI$4)*0.7)))</f>
        <v/>
      </c>
      <c r="AC102" s="17">
        <f>R102*EXP(-$B$16*(($B$17+$AI$4)*0.8))+S102*$B$16/($B$16-$AI$12)*(EXP(-$AI$12*(($B$17+$AI$4)*0.8))-EXP(-$B$16*(($B$17+$AI$4)*0.8)))+T102*$B$16/($B$16-$AI$13)*(EXP(-$AI$13*(($B$17+$AI$4)*0.8))-EXP(-$B$16*(($B$17+$AI$4)*0.8)))+U102*$B$16/($B$16-$AI$14)*(EXP(-$AI$14*(($B$17+$AI$4)*0.8))-EXP(-$B$16*(($B$17+$AI$4)*0.8)))</f>
        <v/>
      </c>
      <c r="AD102" s="17">
        <f>R102*EXP(-$B$16*(($B$17+$AI$4)*0.9))+S102*$B$16/($B$16-$AI$12)*(EXP(-$AI$12*(($B$17+$AI$4)*0.9))-EXP(-$B$16*(($B$17+$AI$4)*0.9)))+T102*$B$16/($B$16-$AI$13)*(EXP(-$AI$13*(($B$17+$AI$4)*0.9))-EXP(-$B$16*(($B$17+$AI$4)*0.9)))+U102*$B$16/($B$16-$AI$14)*(EXP(-$AI$14*(($B$17+$AI$4)*0.9))-EXP(-$B$16*(($B$17+$AI$4)*0.9)))</f>
        <v/>
      </c>
      <c r="AE102" s="17">
        <f>R102*EXP(-$B$16*(($B$17+$AI$4)*1.0))+S102*$B$16/($B$16-$AI$12)*(EXP(-$AI$12*(($B$17+$AI$4)*1.0))-EXP(-$B$16*(($B$17+$AI$4)*1.0)))+T102*$B$16/($B$16-$AI$13)*(EXP(-$AI$13*(($B$17+$AI$4)*1.0))-EXP(-$B$16*(($B$17+$AI$4)*1.0)))+U102*$B$16/($B$16-$AI$14)*(EXP(-$AI$14*(($B$17+$AI$4)*1.0))-EXP(-$B$16*(($B$17+$AI$4)*1.0)))</f>
        <v/>
      </c>
      <c r="AF102" s="17">
        <f>MIN((G102-V102)/$AI$48,(G102-W102)/$AI$49,(G102-X102)/$AI$50,(G102-Y102)/$AI$51,(G102-Z102)/$AI$52,(G102-AA102)/$AI$53,(G102-AB102)/$AI$54,(G102-AC102)/$AI$55,(G102-AD102)/$AI$56,(G102-AE102)/$AI$57)</f>
        <v/>
      </c>
    </row>
    <row r="103">
      <c r="E103" s="12">
        <f>E102+$B$11</f>
        <v/>
      </c>
      <c r="F103" s="13">
        <f>E103/60</f>
        <v/>
      </c>
      <c r="G103" s="13">
        <f>IF(F103&gt;=$AI$66,$B$27,IF(F103&gt;=$AI$65,$B$26,IF(F103&gt;=$AI$64,$B$25,IF(F103&gt;=$AI$63,$B$24,IF(F103&gt;=$AI$62,$B$23,IF(F103&gt;=$AI$61,$B$22,$B$21))))))</f>
        <v/>
      </c>
      <c r="H103" s="14">
        <f>MAX(0,MIN($AI$59,IF($B$9="Plasma",(G103-(S103*$AI$18+T103*$AI$19+U103*$AI$20))/$AI$46,AF103)))</f>
        <v/>
      </c>
      <c r="I103" s="15">
        <f>H103/10*3600/$B$11</f>
        <v/>
      </c>
      <c r="J103" s="15">
        <f>J102+H103</f>
        <v/>
      </c>
      <c r="K103" s="14">
        <f>$AI$21*K102+$AI$22*L102+$AI$23*M102+$AI$30*H102</f>
        <v/>
      </c>
      <c r="L103" s="14">
        <f>$AI$24*K102+$AI$25*L102+$AI$26*M102+$AI$31*H102</f>
        <v/>
      </c>
      <c r="M103" s="14">
        <f>$AI$27*K102+$AI$28*L102+$AI$29*M102+$AI$32*H102</f>
        <v/>
      </c>
      <c r="N103" s="16">
        <f>R103*$B$38</f>
        <v/>
      </c>
      <c r="O103" s="14">
        <f>K103/$B$30</f>
        <v/>
      </c>
      <c r="P103" s="14">
        <f>L103/$B$31</f>
        <v/>
      </c>
      <c r="Q103" s="14">
        <f>M103/$B$32</f>
        <v/>
      </c>
      <c r="R103" s="14">
        <f>R102*$AI$42+S102*$AI$43+T102*$AI$44+U102*$AI$45+$AI$47*H102</f>
        <v/>
      </c>
      <c r="S103" s="17">
        <f>$AI$33*K103+$AI$34*L103+$AI$35*M103</f>
        <v/>
      </c>
      <c r="T103" s="17">
        <f>$AI$36*K103+$AI$37*L103+$AI$38*M103</f>
        <v/>
      </c>
      <c r="U103" s="17">
        <f>$AI$39*K103+$AI$40*L103+$AI$41*M103</f>
        <v/>
      </c>
      <c r="V103" s="17">
        <f>R103*EXP(-$B$16*(($B$17+$AI$4)*0.1))+S103*$B$16/($B$16-$AI$12)*(EXP(-$AI$12*(($B$17+$AI$4)*0.1))-EXP(-$B$16*(($B$17+$AI$4)*0.1)))+T103*$B$16/($B$16-$AI$13)*(EXP(-$AI$13*(($B$17+$AI$4)*0.1))-EXP(-$B$16*(($B$17+$AI$4)*0.1)))+U103*$B$16/($B$16-$AI$14)*(EXP(-$AI$14*(($B$17+$AI$4)*0.1))-EXP(-$B$16*(($B$17+$AI$4)*0.1)))</f>
        <v/>
      </c>
      <c r="W103" s="17">
        <f>R103*EXP(-$B$16*(($B$17+$AI$4)*0.2))+S103*$B$16/($B$16-$AI$12)*(EXP(-$AI$12*(($B$17+$AI$4)*0.2))-EXP(-$B$16*(($B$17+$AI$4)*0.2)))+T103*$B$16/($B$16-$AI$13)*(EXP(-$AI$13*(($B$17+$AI$4)*0.2))-EXP(-$B$16*(($B$17+$AI$4)*0.2)))+U103*$B$16/($B$16-$AI$14)*(EXP(-$AI$14*(($B$17+$AI$4)*0.2))-EXP(-$B$16*(($B$17+$AI$4)*0.2)))</f>
        <v/>
      </c>
      <c r="X103" s="17">
        <f>R103*EXP(-$B$16*(($B$17+$AI$4)*0.3))+S103*$B$16/($B$16-$AI$12)*(EXP(-$AI$12*(($B$17+$AI$4)*0.3))-EXP(-$B$16*(($B$17+$AI$4)*0.3)))+T103*$B$16/($B$16-$AI$13)*(EXP(-$AI$13*(($B$17+$AI$4)*0.3))-EXP(-$B$16*(($B$17+$AI$4)*0.3)))+U103*$B$16/($B$16-$AI$14)*(EXP(-$AI$14*(($B$17+$AI$4)*0.3))-EXP(-$B$16*(($B$17+$AI$4)*0.3)))</f>
        <v/>
      </c>
      <c r="Y103" s="17">
        <f>R103*EXP(-$B$16*(($B$17+$AI$4)*0.4))+S103*$B$16/($B$16-$AI$12)*(EXP(-$AI$12*(($B$17+$AI$4)*0.4))-EXP(-$B$16*(($B$17+$AI$4)*0.4)))+T103*$B$16/($B$16-$AI$13)*(EXP(-$AI$13*(($B$17+$AI$4)*0.4))-EXP(-$B$16*(($B$17+$AI$4)*0.4)))+U103*$B$16/($B$16-$AI$14)*(EXP(-$AI$14*(($B$17+$AI$4)*0.4))-EXP(-$B$16*(($B$17+$AI$4)*0.4)))</f>
        <v/>
      </c>
      <c r="Z103" s="17">
        <f>R103*EXP(-$B$16*(($B$17+$AI$4)*0.5))+S103*$B$16/($B$16-$AI$12)*(EXP(-$AI$12*(($B$17+$AI$4)*0.5))-EXP(-$B$16*(($B$17+$AI$4)*0.5)))+T103*$B$16/($B$16-$AI$13)*(EXP(-$AI$13*(($B$17+$AI$4)*0.5))-EXP(-$B$16*(($B$17+$AI$4)*0.5)))+U103*$B$16/($B$16-$AI$14)*(EXP(-$AI$14*(($B$17+$AI$4)*0.5))-EXP(-$B$16*(($B$17+$AI$4)*0.5)))</f>
        <v/>
      </c>
      <c r="AA103" s="17">
        <f>R103*EXP(-$B$16*(($B$17+$AI$4)*0.6))+S103*$B$16/($B$16-$AI$12)*(EXP(-$AI$12*(($B$17+$AI$4)*0.6))-EXP(-$B$16*(($B$17+$AI$4)*0.6)))+T103*$B$16/($B$16-$AI$13)*(EXP(-$AI$13*(($B$17+$AI$4)*0.6))-EXP(-$B$16*(($B$17+$AI$4)*0.6)))+U103*$B$16/($B$16-$AI$14)*(EXP(-$AI$14*(($B$17+$AI$4)*0.6))-EXP(-$B$16*(($B$17+$AI$4)*0.6)))</f>
        <v/>
      </c>
      <c r="AB103" s="17">
        <f>R103*EXP(-$B$16*(($B$17+$AI$4)*0.7))+S103*$B$16/($B$16-$AI$12)*(EXP(-$AI$12*(($B$17+$AI$4)*0.7))-EXP(-$B$16*(($B$17+$AI$4)*0.7)))+T103*$B$16/($B$16-$AI$13)*(EXP(-$AI$13*(($B$17+$AI$4)*0.7))-EXP(-$B$16*(($B$17+$AI$4)*0.7)))+U103*$B$16/($B$16-$AI$14)*(EXP(-$AI$14*(($B$17+$AI$4)*0.7))-EXP(-$B$16*(($B$17+$AI$4)*0.7)))</f>
        <v/>
      </c>
      <c r="AC103" s="17">
        <f>R103*EXP(-$B$16*(($B$17+$AI$4)*0.8))+S103*$B$16/($B$16-$AI$12)*(EXP(-$AI$12*(($B$17+$AI$4)*0.8))-EXP(-$B$16*(($B$17+$AI$4)*0.8)))+T103*$B$16/($B$16-$AI$13)*(EXP(-$AI$13*(($B$17+$AI$4)*0.8))-EXP(-$B$16*(($B$17+$AI$4)*0.8)))+U103*$B$16/($B$16-$AI$14)*(EXP(-$AI$14*(($B$17+$AI$4)*0.8))-EXP(-$B$16*(($B$17+$AI$4)*0.8)))</f>
        <v/>
      </c>
      <c r="AD103" s="17">
        <f>R103*EXP(-$B$16*(($B$17+$AI$4)*0.9))+S103*$B$16/($B$16-$AI$12)*(EXP(-$AI$12*(($B$17+$AI$4)*0.9))-EXP(-$B$16*(($B$17+$AI$4)*0.9)))+T103*$B$16/($B$16-$AI$13)*(EXP(-$AI$13*(($B$17+$AI$4)*0.9))-EXP(-$B$16*(($B$17+$AI$4)*0.9)))+U103*$B$16/($B$16-$AI$14)*(EXP(-$AI$14*(($B$17+$AI$4)*0.9))-EXP(-$B$16*(($B$17+$AI$4)*0.9)))</f>
        <v/>
      </c>
      <c r="AE103" s="17">
        <f>R103*EXP(-$B$16*(($B$17+$AI$4)*1.0))+S103*$B$16/($B$16-$AI$12)*(EXP(-$AI$12*(($B$17+$AI$4)*1.0))-EXP(-$B$16*(($B$17+$AI$4)*1.0)))+T103*$B$16/($B$16-$AI$13)*(EXP(-$AI$13*(($B$17+$AI$4)*1.0))-EXP(-$B$16*(($B$17+$AI$4)*1.0)))+U103*$B$16/($B$16-$AI$14)*(EXP(-$AI$14*(($B$17+$AI$4)*1.0))-EXP(-$B$16*(($B$17+$AI$4)*1.0)))</f>
        <v/>
      </c>
      <c r="AF103" s="17">
        <f>MIN((G103-V103)/$AI$48,(G103-W103)/$AI$49,(G103-X103)/$AI$50,(G103-Y103)/$AI$51,(G103-Z103)/$AI$52,(G103-AA103)/$AI$53,(G103-AB103)/$AI$54,(G103-AC103)/$AI$55,(G103-AD103)/$AI$56,(G103-AE103)/$AI$57)</f>
        <v/>
      </c>
    </row>
    <row r="104">
      <c r="E104" s="12">
        <f>E103+$B$11</f>
        <v/>
      </c>
      <c r="F104" s="13">
        <f>E104/60</f>
        <v/>
      </c>
      <c r="G104" s="13">
        <f>IF(F104&gt;=$AI$66,$B$27,IF(F104&gt;=$AI$65,$B$26,IF(F104&gt;=$AI$64,$B$25,IF(F104&gt;=$AI$63,$B$24,IF(F104&gt;=$AI$62,$B$23,IF(F104&gt;=$AI$61,$B$22,$B$21))))))</f>
        <v/>
      </c>
      <c r="H104" s="14">
        <f>MAX(0,MIN($AI$59,IF($B$9="Plasma",(G104-(S104*$AI$18+T104*$AI$19+U104*$AI$20))/$AI$46,AF104)))</f>
        <v/>
      </c>
      <c r="I104" s="15">
        <f>H104/10*3600/$B$11</f>
        <v/>
      </c>
      <c r="J104" s="15">
        <f>J103+H104</f>
        <v/>
      </c>
      <c r="K104" s="14">
        <f>$AI$21*K103+$AI$22*L103+$AI$23*M103+$AI$30*H103</f>
        <v/>
      </c>
      <c r="L104" s="14">
        <f>$AI$24*K103+$AI$25*L103+$AI$26*M103+$AI$31*H103</f>
        <v/>
      </c>
      <c r="M104" s="14">
        <f>$AI$27*K103+$AI$28*L103+$AI$29*M103+$AI$32*H103</f>
        <v/>
      </c>
      <c r="N104" s="16">
        <f>R104*$B$38</f>
        <v/>
      </c>
      <c r="O104" s="14">
        <f>K104/$B$30</f>
        <v/>
      </c>
      <c r="P104" s="14">
        <f>L104/$B$31</f>
        <v/>
      </c>
      <c r="Q104" s="14">
        <f>M104/$B$32</f>
        <v/>
      </c>
      <c r="R104" s="14">
        <f>R103*$AI$42+S103*$AI$43+T103*$AI$44+U103*$AI$45+$AI$47*H103</f>
        <v/>
      </c>
      <c r="S104" s="17">
        <f>$AI$33*K104+$AI$34*L104+$AI$35*M104</f>
        <v/>
      </c>
      <c r="T104" s="17">
        <f>$AI$36*K104+$AI$37*L104+$AI$38*M104</f>
        <v/>
      </c>
      <c r="U104" s="17">
        <f>$AI$39*K104+$AI$40*L104+$AI$41*M104</f>
        <v/>
      </c>
      <c r="V104" s="17">
        <f>R104*EXP(-$B$16*(($B$17+$AI$4)*0.1))+S104*$B$16/($B$16-$AI$12)*(EXP(-$AI$12*(($B$17+$AI$4)*0.1))-EXP(-$B$16*(($B$17+$AI$4)*0.1)))+T104*$B$16/($B$16-$AI$13)*(EXP(-$AI$13*(($B$17+$AI$4)*0.1))-EXP(-$B$16*(($B$17+$AI$4)*0.1)))+U104*$B$16/($B$16-$AI$14)*(EXP(-$AI$14*(($B$17+$AI$4)*0.1))-EXP(-$B$16*(($B$17+$AI$4)*0.1)))</f>
        <v/>
      </c>
      <c r="W104" s="17">
        <f>R104*EXP(-$B$16*(($B$17+$AI$4)*0.2))+S104*$B$16/($B$16-$AI$12)*(EXP(-$AI$12*(($B$17+$AI$4)*0.2))-EXP(-$B$16*(($B$17+$AI$4)*0.2)))+T104*$B$16/($B$16-$AI$13)*(EXP(-$AI$13*(($B$17+$AI$4)*0.2))-EXP(-$B$16*(($B$17+$AI$4)*0.2)))+U104*$B$16/($B$16-$AI$14)*(EXP(-$AI$14*(($B$17+$AI$4)*0.2))-EXP(-$B$16*(($B$17+$AI$4)*0.2)))</f>
        <v/>
      </c>
      <c r="X104" s="17">
        <f>R104*EXP(-$B$16*(($B$17+$AI$4)*0.3))+S104*$B$16/($B$16-$AI$12)*(EXP(-$AI$12*(($B$17+$AI$4)*0.3))-EXP(-$B$16*(($B$17+$AI$4)*0.3)))+T104*$B$16/($B$16-$AI$13)*(EXP(-$AI$13*(($B$17+$AI$4)*0.3))-EXP(-$B$16*(($B$17+$AI$4)*0.3)))+U104*$B$16/($B$16-$AI$14)*(EXP(-$AI$14*(($B$17+$AI$4)*0.3))-EXP(-$B$16*(($B$17+$AI$4)*0.3)))</f>
        <v/>
      </c>
      <c r="Y104" s="17">
        <f>R104*EXP(-$B$16*(($B$17+$AI$4)*0.4))+S104*$B$16/($B$16-$AI$12)*(EXP(-$AI$12*(($B$17+$AI$4)*0.4))-EXP(-$B$16*(($B$17+$AI$4)*0.4)))+T104*$B$16/($B$16-$AI$13)*(EXP(-$AI$13*(($B$17+$AI$4)*0.4))-EXP(-$B$16*(($B$17+$AI$4)*0.4)))+U104*$B$16/($B$16-$AI$14)*(EXP(-$AI$14*(($B$17+$AI$4)*0.4))-EXP(-$B$16*(($B$17+$AI$4)*0.4)))</f>
        <v/>
      </c>
      <c r="Z104" s="17">
        <f>R104*EXP(-$B$16*(($B$17+$AI$4)*0.5))+S104*$B$16/($B$16-$AI$12)*(EXP(-$AI$12*(($B$17+$AI$4)*0.5))-EXP(-$B$16*(($B$17+$AI$4)*0.5)))+T104*$B$16/($B$16-$AI$13)*(EXP(-$AI$13*(($B$17+$AI$4)*0.5))-EXP(-$B$16*(($B$17+$AI$4)*0.5)))+U104*$B$16/($B$16-$AI$14)*(EXP(-$AI$14*(($B$17+$AI$4)*0.5))-EXP(-$B$16*(($B$17+$AI$4)*0.5)))</f>
        <v/>
      </c>
      <c r="AA104" s="17">
        <f>R104*EXP(-$B$16*(($B$17+$AI$4)*0.6))+S104*$B$16/($B$16-$AI$12)*(EXP(-$AI$12*(($B$17+$AI$4)*0.6))-EXP(-$B$16*(($B$17+$AI$4)*0.6)))+T104*$B$16/($B$16-$AI$13)*(EXP(-$AI$13*(($B$17+$AI$4)*0.6))-EXP(-$B$16*(($B$17+$AI$4)*0.6)))+U104*$B$16/($B$16-$AI$14)*(EXP(-$AI$14*(($B$17+$AI$4)*0.6))-EXP(-$B$16*(($B$17+$AI$4)*0.6)))</f>
        <v/>
      </c>
      <c r="AB104" s="17">
        <f>R104*EXP(-$B$16*(($B$17+$AI$4)*0.7))+S104*$B$16/($B$16-$AI$12)*(EXP(-$AI$12*(($B$17+$AI$4)*0.7))-EXP(-$B$16*(($B$17+$AI$4)*0.7)))+T104*$B$16/($B$16-$AI$13)*(EXP(-$AI$13*(($B$17+$AI$4)*0.7))-EXP(-$B$16*(($B$17+$AI$4)*0.7)))+U104*$B$16/($B$16-$AI$14)*(EXP(-$AI$14*(($B$17+$AI$4)*0.7))-EXP(-$B$16*(($B$17+$AI$4)*0.7)))</f>
        <v/>
      </c>
      <c r="AC104" s="17">
        <f>R104*EXP(-$B$16*(($B$17+$AI$4)*0.8))+S104*$B$16/($B$16-$AI$12)*(EXP(-$AI$12*(($B$17+$AI$4)*0.8))-EXP(-$B$16*(($B$17+$AI$4)*0.8)))+T104*$B$16/($B$16-$AI$13)*(EXP(-$AI$13*(($B$17+$AI$4)*0.8))-EXP(-$B$16*(($B$17+$AI$4)*0.8)))+U104*$B$16/($B$16-$AI$14)*(EXP(-$AI$14*(($B$17+$AI$4)*0.8))-EXP(-$B$16*(($B$17+$AI$4)*0.8)))</f>
        <v/>
      </c>
      <c r="AD104" s="17">
        <f>R104*EXP(-$B$16*(($B$17+$AI$4)*0.9))+S104*$B$16/($B$16-$AI$12)*(EXP(-$AI$12*(($B$17+$AI$4)*0.9))-EXP(-$B$16*(($B$17+$AI$4)*0.9)))+T104*$B$16/($B$16-$AI$13)*(EXP(-$AI$13*(($B$17+$AI$4)*0.9))-EXP(-$B$16*(($B$17+$AI$4)*0.9)))+U104*$B$16/($B$16-$AI$14)*(EXP(-$AI$14*(($B$17+$AI$4)*0.9))-EXP(-$B$16*(($B$17+$AI$4)*0.9)))</f>
        <v/>
      </c>
      <c r="AE104" s="17">
        <f>R104*EXP(-$B$16*(($B$17+$AI$4)*1.0))+S104*$B$16/($B$16-$AI$12)*(EXP(-$AI$12*(($B$17+$AI$4)*1.0))-EXP(-$B$16*(($B$17+$AI$4)*1.0)))+T104*$B$16/($B$16-$AI$13)*(EXP(-$AI$13*(($B$17+$AI$4)*1.0))-EXP(-$B$16*(($B$17+$AI$4)*1.0)))+U104*$B$16/($B$16-$AI$14)*(EXP(-$AI$14*(($B$17+$AI$4)*1.0))-EXP(-$B$16*(($B$17+$AI$4)*1.0)))</f>
        <v/>
      </c>
      <c r="AF104" s="17">
        <f>MIN((G104-V104)/$AI$48,(G104-W104)/$AI$49,(G104-X104)/$AI$50,(G104-Y104)/$AI$51,(G104-Z104)/$AI$52,(G104-AA104)/$AI$53,(G104-AB104)/$AI$54,(G104-AC104)/$AI$55,(G104-AD104)/$AI$56,(G104-AE104)/$AI$57)</f>
        <v/>
      </c>
    </row>
    <row r="105">
      <c r="E105" s="12">
        <f>E104+$B$11</f>
        <v/>
      </c>
      <c r="F105" s="13">
        <f>E105/60</f>
        <v/>
      </c>
      <c r="G105" s="13">
        <f>IF(F105&gt;=$AI$66,$B$27,IF(F105&gt;=$AI$65,$B$26,IF(F105&gt;=$AI$64,$B$25,IF(F105&gt;=$AI$63,$B$24,IF(F105&gt;=$AI$62,$B$23,IF(F105&gt;=$AI$61,$B$22,$B$21))))))</f>
        <v/>
      </c>
      <c r="H105" s="14">
        <f>MAX(0,MIN($AI$59,IF($B$9="Plasma",(G105-(S105*$AI$18+T105*$AI$19+U105*$AI$20))/$AI$46,AF105)))</f>
        <v/>
      </c>
      <c r="I105" s="15">
        <f>H105/10*3600/$B$11</f>
        <v/>
      </c>
      <c r="J105" s="15">
        <f>J104+H105</f>
        <v/>
      </c>
      <c r="K105" s="14">
        <f>$AI$21*K104+$AI$22*L104+$AI$23*M104+$AI$30*H104</f>
        <v/>
      </c>
      <c r="L105" s="14">
        <f>$AI$24*K104+$AI$25*L104+$AI$26*M104+$AI$31*H104</f>
        <v/>
      </c>
      <c r="M105" s="14">
        <f>$AI$27*K104+$AI$28*L104+$AI$29*M104+$AI$32*H104</f>
        <v/>
      </c>
      <c r="N105" s="16">
        <f>R105*$B$38</f>
        <v/>
      </c>
      <c r="O105" s="14">
        <f>K105/$B$30</f>
        <v/>
      </c>
      <c r="P105" s="14">
        <f>L105/$B$31</f>
        <v/>
      </c>
      <c r="Q105" s="14">
        <f>M105/$B$32</f>
        <v/>
      </c>
      <c r="R105" s="14">
        <f>R104*$AI$42+S104*$AI$43+T104*$AI$44+U104*$AI$45+$AI$47*H104</f>
        <v/>
      </c>
      <c r="S105" s="17">
        <f>$AI$33*K105+$AI$34*L105+$AI$35*M105</f>
        <v/>
      </c>
      <c r="T105" s="17">
        <f>$AI$36*K105+$AI$37*L105+$AI$38*M105</f>
        <v/>
      </c>
      <c r="U105" s="17">
        <f>$AI$39*K105+$AI$40*L105+$AI$41*M105</f>
        <v/>
      </c>
      <c r="V105" s="17">
        <f>R105*EXP(-$B$16*(($B$17+$AI$4)*0.1))+S105*$B$16/($B$16-$AI$12)*(EXP(-$AI$12*(($B$17+$AI$4)*0.1))-EXP(-$B$16*(($B$17+$AI$4)*0.1)))+T105*$B$16/($B$16-$AI$13)*(EXP(-$AI$13*(($B$17+$AI$4)*0.1))-EXP(-$B$16*(($B$17+$AI$4)*0.1)))+U105*$B$16/($B$16-$AI$14)*(EXP(-$AI$14*(($B$17+$AI$4)*0.1))-EXP(-$B$16*(($B$17+$AI$4)*0.1)))</f>
        <v/>
      </c>
      <c r="W105" s="17">
        <f>R105*EXP(-$B$16*(($B$17+$AI$4)*0.2))+S105*$B$16/($B$16-$AI$12)*(EXP(-$AI$12*(($B$17+$AI$4)*0.2))-EXP(-$B$16*(($B$17+$AI$4)*0.2)))+T105*$B$16/($B$16-$AI$13)*(EXP(-$AI$13*(($B$17+$AI$4)*0.2))-EXP(-$B$16*(($B$17+$AI$4)*0.2)))+U105*$B$16/($B$16-$AI$14)*(EXP(-$AI$14*(($B$17+$AI$4)*0.2))-EXP(-$B$16*(($B$17+$AI$4)*0.2)))</f>
        <v/>
      </c>
      <c r="X105" s="17">
        <f>R105*EXP(-$B$16*(($B$17+$AI$4)*0.3))+S105*$B$16/($B$16-$AI$12)*(EXP(-$AI$12*(($B$17+$AI$4)*0.3))-EXP(-$B$16*(($B$17+$AI$4)*0.3)))+T105*$B$16/($B$16-$AI$13)*(EXP(-$AI$13*(($B$17+$AI$4)*0.3))-EXP(-$B$16*(($B$17+$AI$4)*0.3)))+U105*$B$16/($B$16-$AI$14)*(EXP(-$AI$14*(($B$17+$AI$4)*0.3))-EXP(-$B$16*(($B$17+$AI$4)*0.3)))</f>
        <v/>
      </c>
      <c r="Y105" s="17">
        <f>R105*EXP(-$B$16*(($B$17+$AI$4)*0.4))+S105*$B$16/($B$16-$AI$12)*(EXP(-$AI$12*(($B$17+$AI$4)*0.4))-EXP(-$B$16*(($B$17+$AI$4)*0.4)))+T105*$B$16/($B$16-$AI$13)*(EXP(-$AI$13*(($B$17+$AI$4)*0.4))-EXP(-$B$16*(($B$17+$AI$4)*0.4)))+U105*$B$16/($B$16-$AI$14)*(EXP(-$AI$14*(($B$17+$AI$4)*0.4))-EXP(-$B$16*(($B$17+$AI$4)*0.4)))</f>
        <v/>
      </c>
      <c r="Z105" s="17">
        <f>R105*EXP(-$B$16*(($B$17+$AI$4)*0.5))+S105*$B$16/($B$16-$AI$12)*(EXP(-$AI$12*(($B$17+$AI$4)*0.5))-EXP(-$B$16*(($B$17+$AI$4)*0.5)))+T105*$B$16/($B$16-$AI$13)*(EXP(-$AI$13*(($B$17+$AI$4)*0.5))-EXP(-$B$16*(($B$17+$AI$4)*0.5)))+U105*$B$16/($B$16-$AI$14)*(EXP(-$AI$14*(($B$17+$AI$4)*0.5))-EXP(-$B$16*(($B$17+$AI$4)*0.5)))</f>
        <v/>
      </c>
      <c r="AA105" s="17">
        <f>R105*EXP(-$B$16*(($B$17+$AI$4)*0.6))+S105*$B$16/($B$16-$AI$12)*(EXP(-$AI$12*(($B$17+$AI$4)*0.6))-EXP(-$B$16*(($B$17+$AI$4)*0.6)))+T105*$B$16/($B$16-$AI$13)*(EXP(-$AI$13*(($B$17+$AI$4)*0.6))-EXP(-$B$16*(($B$17+$AI$4)*0.6)))+U105*$B$16/($B$16-$AI$14)*(EXP(-$AI$14*(($B$17+$AI$4)*0.6))-EXP(-$B$16*(($B$17+$AI$4)*0.6)))</f>
        <v/>
      </c>
      <c r="AB105" s="17">
        <f>R105*EXP(-$B$16*(($B$17+$AI$4)*0.7))+S105*$B$16/($B$16-$AI$12)*(EXP(-$AI$12*(($B$17+$AI$4)*0.7))-EXP(-$B$16*(($B$17+$AI$4)*0.7)))+T105*$B$16/($B$16-$AI$13)*(EXP(-$AI$13*(($B$17+$AI$4)*0.7))-EXP(-$B$16*(($B$17+$AI$4)*0.7)))+U105*$B$16/($B$16-$AI$14)*(EXP(-$AI$14*(($B$17+$AI$4)*0.7))-EXP(-$B$16*(($B$17+$AI$4)*0.7)))</f>
        <v/>
      </c>
      <c r="AC105" s="17">
        <f>R105*EXP(-$B$16*(($B$17+$AI$4)*0.8))+S105*$B$16/($B$16-$AI$12)*(EXP(-$AI$12*(($B$17+$AI$4)*0.8))-EXP(-$B$16*(($B$17+$AI$4)*0.8)))+T105*$B$16/($B$16-$AI$13)*(EXP(-$AI$13*(($B$17+$AI$4)*0.8))-EXP(-$B$16*(($B$17+$AI$4)*0.8)))+U105*$B$16/($B$16-$AI$14)*(EXP(-$AI$14*(($B$17+$AI$4)*0.8))-EXP(-$B$16*(($B$17+$AI$4)*0.8)))</f>
        <v/>
      </c>
      <c r="AD105" s="17">
        <f>R105*EXP(-$B$16*(($B$17+$AI$4)*0.9))+S105*$B$16/($B$16-$AI$12)*(EXP(-$AI$12*(($B$17+$AI$4)*0.9))-EXP(-$B$16*(($B$17+$AI$4)*0.9)))+T105*$B$16/($B$16-$AI$13)*(EXP(-$AI$13*(($B$17+$AI$4)*0.9))-EXP(-$B$16*(($B$17+$AI$4)*0.9)))+U105*$B$16/($B$16-$AI$14)*(EXP(-$AI$14*(($B$17+$AI$4)*0.9))-EXP(-$B$16*(($B$17+$AI$4)*0.9)))</f>
        <v/>
      </c>
      <c r="AE105" s="17">
        <f>R105*EXP(-$B$16*(($B$17+$AI$4)*1.0))+S105*$B$16/($B$16-$AI$12)*(EXP(-$AI$12*(($B$17+$AI$4)*1.0))-EXP(-$B$16*(($B$17+$AI$4)*1.0)))+T105*$B$16/($B$16-$AI$13)*(EXP(-$AI$13*(($B$17+$AI$4)*1.0))-EXP(-$B$16*(($B$17+$AI$4)*1.0)))+U105*$B$16/($B$16-$AI$14)*(EXP(-$AI$14*(($B$17+$AI$4)*1.0))-EXP(-$B$16*(($B$17+$AI$4)*1.0)))</f>
        <v/>
      </c>
      <c r="AF105" s="17">
        <f>MIN((G105-V105)/$AI$48,(G105-W105)/$AI$49,(G105-X105)/$AI$50,(G105-Y105)/$AI$51,(G105-Z105)/$AI$52,(G105-AA105)/$AI$53,(G105-AB105)/$AI$54,(G105-AC105)/$AI$55,(G105-AD105)/$AI$56,(G105-AE105)/$AI$57)</f>
        <v/>
      </c>
    </row>
    <row r="106">
      <c r="E106" s="12">
        <f>E105+$B$11</f>
        <v/>
      </c>
      <c r="F106" s="13">
        <f>E106/60</f>
        <v/>
      </c>
      <c r="G106" s="13">
        <f>IF(F106&gt;=$AI$66,$B$27,IF(F106&gt;=$AI$65,$B$26,IF(F106&gt;=$AI$64,$B$25,IF(F106&gt;=$AI$63,$B$24,IF(F106&gt;=$AI$62,$B$23,IF(F106&gt;=$AI$61,$B$22,$B$21))))))</f>
        <v/>
      </c>
      <c r="H106" s="14">
        <f>MAX(0,MIN($AI$59,IF($B$9="Plasma",(G106-(S106*$AI$18+T106*$AI$19+U106*$AI$20))/$AI$46,AF106)))</f>
        <v/>
      </c>
      <c r="I106" s="15">
        <f>H106/10*3600/$B$11</f>
        <v/>
      </c>
      <c r="J106" s="15">
        <f>J105+H106</f>
        <v/>
      </c>
      <c r="K106" s="14">
        <f>$AI$21*K105+$AI$22*L105+$AI$23*M105+$AI$30*H105</f>
        <v/>
      </c>
      <c r="L106" s="14">
        <f>$AI$24*K105+$AI$25*L105+$AI$26*M105+$AI$31*H105</f>
        <v/>
      </c>
      <c r="M106" s="14">
        <f>$AI$27*K105+$AI$28*L105+$AI$29*M105+$AI$32*H105</f>
        <v/>
      </c>
      <c r="N106" s="16">
        <f>R106*$B$38</f>
        <v/>
      </c>
      <c r="O106" s="14">
        <f>K106/$B$30</f>
        <v/>
      </c>
      <c r="P106" s="14">
        <f>L106/$B$31</f>
        <v/>
      </c>
      <c r="Q106" s="14">
        <f>M106/$B$32</f>
        <v/>
      </c>
      <c r="R106" s="14">
        <f>R105*$AI$42+S105*$AI$43+T105*$AI$44+U105*$AI$45+$AI$47*H105</f>
        <v/>
      </c>
      <c r="S106" s="17">
        <f>$AI$33*K106+$AI$34*L106+$AI$35*M106</f>
        <v/>
      </c>
      <c r="T106" s="17">
        <f>$AI$36*K106+$AI$37*L106+$AI$38*M106</f>
        <v/>
      </c>
      <c r="U106" s="17">
        <f>$AI$39*K106+$AI$40*L106+$AI$41*M106</f>
        <v/>
      </c>
      <c r="V106" s="17">
        <f>R106*EXP(-$B$16*(($B$17+$AI$4)*0.1))+S106*$B$16/($B$16-$AI$12)*(EXP(-$AI$12*(($B$17+$AI$4)*0.1))-EXP(-$B$16*(($B$17+$AI$4)*0.1)))+T106*$B$16/($B$16-$AI$13)*(EXP(-$AI$13*(($B$17+$AI$4)*0.1))-EXP(-$B$16*(($B$17+$AI$4)*0.1)))+U106*$B$16/($B$16-$AI$14)*(EXP(-$AI$14*(($B$17+$AI$4)*0.1))-EXP(-$B$16*(($B$17+$AI$4)*0.1)))</f>
        <v/>
      </c>
      <c r="W106" s="17">
        <f>R106*EXP(-$B$16*(($B$17+$AI$4)*0.2))+S106*$B$16/($B$16-$AI$12)*(EXP(-$AI$12*(($B$17+$AI$4)*0.2))-EXP(-$B$16*(($B$17+$AI$4)*0.2)))+T106*$B$16/($B$16-$AI$13)*(EXP(-$AI$13*(($B$17+$AI$4)*0.2))-EXP(-$B$16*(($B$17+$AI$4)*0.2)))+U106*$B$16/($B$16-$AI$14)*(EXP(-$AI$14*(($B$17+$AI$4)*0.2))-EXP(-$B$16*(($B$17+$AI$4)*0.2)))</f>
        <v/>
      </c>
      <c r="X106" s="17">
        <f>R106*EXP(-$B$16*(($B$17+$AI$4)*0.3))+S106*$B$16/($B$16-$AI$12)*(EXP(-$AI$12*(($B$17+$AI$4)*0.3))-EXP(-$B$16*(($B$17+$AI$4)*0.3)))+T106*$B$16/($B$16-$AI$13)*(EXP(-$AI$13*(($B$17+$AI$4)*0.3))-EXP(-$B$16*(($B$17+$AI$4)*0.3)))+U106*$B$16/($B$16-$AI$14)*(EXP(-$AI$14*(($B$17+$AI$4)*0.3))-EXP(-$B$16*(($B$17+$AI$4)*0.3)))</f>
        <v/>
      </c>
      <c r="Y106" s="17">
        <f>R106*EXP(-$B$16*(($B$17+$AI$4)*0.4))+S106*$B$16/($B$16-$AI$12)*(EXP(-$AI$12*(($B$17+$AI$4)*0.4))-EXP(-$B$16*(($B$17+$AI$4)*0.4)))+T106*$B$16/($B$16-$AI$13)*(EXP(-$AI$13*(($B$17+$AI$4)*0.4))-EXP(-$B$16*(($B$17+$AI$4)*0.4)))+U106*$B$16/($B$16-$AI$14)*(EXP(-$AI$14*(($B$17+$AI$4)*0.4))-EXP(-$B$16*(($B$17+$AI$4)*0.4)))</f>
        <v/>
      </c>
      <c r="Z106" s="17">
        <f>R106*EXP(-$B$16*(($B$17+$AI$4)*0.5))+S106*$B$16/($B$16-$AI$12)*(EXP(-$AI$12*(($B$17+$AI$4)*0.5))-EXP(-$B$16*(($B$17+$AI$4)*0.5)))+T106*$B$16/($B$16-$AI$13)*(EXP(-$AI$13*(($B$17+$AI$4)*0.5))-EXP(-$B$16*(($B$17+$AI$4)*0.5)))+U106*$B$16/($B$16-$AI$14)*(EXP(-$AI$14*(($B$17+$AI$4)*0.5))-EXP(-$B$16*(($B$17+$AI$4)*0.5)))</f>
        <v/>
      </c>
      <c r="AA106" s="17">
        <f>R106*EXP(-$B$16*(($B$17+$AI$4)*0.6))+S106*$B$16/($B$16-$AI$12)*(EXP(-$AI$12*(($B$17+$AI$4)*0.6))-EXP(-$B$16*(($B$17+$AI$4)*0.6)))+T106*$B$16/($B$16-$AI$13)*(EXP(-$AI$13*(($B$17+$AI$4)*0.6))-EXP(-$B$16*(($B$17+$AI$4)*0.6)))+U106*$B$16/($B$16-$AI$14)*(EXP(-$AI$14*(($B$17+$AI$4)*0.6))-EXP(-$B$16*(($B$17+$AI$4)*0.6)))</f>
        <v/>
      </c>
      <c r="AB106" s="17">
        <f>R106*EXP(-$B$16*(($B$17+$AI$4)*0.7))+S106*$B$16/($B$16-$AI$12)*(EXP(-$AI$12*(($B$17+$AI$4)*0.7))-EXP(-$B$16*(($B$17+$AI$4)*0.7)))+T106*$B$16/($B$16-$AI$13)*(EXP(-$AI$13*(($B$17+$AI$4)*0.7))-EXP(-$B$16*(($B$17+$AI$4)*0.7)))+U106*$B$16/($B$16-$AI$14)*(EXP(-$AI$14*(($B$17+$AI$4)*0.7))-EXP(-$B$16*(($B$17+$AI$4)*0.7)))</f>
        <v/>
      </c>
      <c r="AC106" s="17">
        <f>R106*EXP(-$B$16*(($B$17+$AI$4)*0.8))+S106*$B$16/($B$16-$AI$12)*(EXP(-$AI$12*(($B$17+$AI$4)*0.8))-EXP(-$B$16*(($B$17+$AI$4)*0.8)))+T106*$B$16/($B$16-$AI$13)*(EXP(-$AI$13*(($B$17+$AI$4)*0.8))-EXP(-$B$16*(($B$17+$AI$4)*0.8)))+U106*$B$16/($B$16-$AI$14)*(EXP(-$AI$14*(($B$17+$AI$4)*0.8))-EXP(-$B$16*(($B$17+$AI$4)*0.8)))</f>
        <v/>
      </c>
      <c r="AD106" s="17">
        <f>R106*EXP(-$B$16*(($B$17+$AI$4)*0.9))+S106*$B$16/($B$16-$AI$12)*(EXP(-$AI$12*(($B$17+$AI$4)*0.9))-EXP(-$B$16*(($B$17+$AI$4)*0.9)))+T106*$B$16/($B$16-$AI$13)*(EXP(-$AI$13*(($B$17+$AI$4)*0.9))-EXP(-$B$16*(($B$17+$AI$4)*0.9)))+U106*$B$16/($B$16-$AI$14)*(EXP(-$AI$14*(($B$17+$AI$4)*0.9))-EXP(-$B$16*(($B$17+$AI$4)*0.9)))</f>
        <v/>
      </c>
      <c r="AE106" s="17">
        <f>R106*EXP(-$B$16*(($B$17+$AI$4)*1.0))+S106*$B$16/($B$16-$AI$12)*(EXP(-$AI$12*(($B$17+$AI$4)*1.0))-EXP(-$B$16*(($B$17+$AI$4)*1.0)))+T106*$B$16/($B$16-$AI$13)*(EXP(-$AI$13*(($B$17+$AI$4)*1.0))-EXP(-$B$16*(($B$17+$AI$4)*1.0)))+U106*$B$16/($B$16-$AI$14)*(EXP(-$AI$14*(($B$17+$AI$4)*1.0))-EXP(-$B$16*(($B$17+$AI$4)*1.0)))</f>
        <v/>
      </c>
      <c r="AF106" s="17">
        <f>MIN((G106-V106)/$AI$48,(G106-W106)/$AI$49,(G106-X106)/$AI$50,(G106-Y106)/$AI$51,(G106-Z106)/$AI$52,(G106-AA106)/$AI$53,(G106-AB106)/$AI$54,(G106-AC106)/$AI$55,(G106-AD106)/$AI$56,(G106-AE106)/$AI$57)</f>
        <v/>
      </c>
    </row>
    <row r="107">
      <c r="E107" s="12">
        <f>E106+$B$11</f>
        <v/>
      </c>
      <c r="F107" s="13">
        <f>E107/60</f>
        <v/>
      </c>
      <c r="G107" s="13">
        <f>IF(F107&gt;=$AI$66,$B$27,IF(F107&gt;=$AI$65,$B$26,IF(F107&gt;=$AI$64,$B$25,IF(F107&gt;=$AI$63,$B$24,IF(F107&gt;=$AI$62,$B$23,IF(F107&gt;=$AI$61,$B$22,$B$21))))))</f>
        <v/>
      </c>
      <c r="H107" s="14">
        <f>MAX(0,MIN($AI$59,IF($B$9="Plasma",(G107-(S107*$AI$18+T107*$AI$19+U107*$AI$20))/$AI$46,AF107)))</f>
        <v/>
      </c>
      <c r="I107" s="15">
        <f>H107/10*3600/$B$11</f>
        <v/>
      </c>
      <c r="J107" s="15">
        <f>J106+H107</f>
        <v/>
      </c>
      <c r="K107" s="14">
        <f>$AI$21*K106+$AI$22*L106+$AI$23*M106+$AI$30*H106</f>
        <v/>
      </c>
      <c r="L107" s="14">
        <f>$AI$24*K106+$AI$25*L106+$AI$26*M106+$AI$31*H106</f>
        <v/>
      </c>
      <c r="M107" s="14">
        <f>$AI$27*K106+$AI$28*L106+$AI$29*M106+$AI$32*H106</f>
        <v/>
      </c>
      <c r="N107" s="16">
        <f>R107*$B$38</f>
        <v/>
      </c>
      <c r="O107" s="14">
        <f>K107/$B$30</f>
        <v/>
      </c>
      <c r="P107" s="14">
        <f>L107/$B$31</f>
        <v/>
      </c>
      <c r="Q107" s="14">
        <f>M107/$B$32</f>
        <v/>
      </c>
      <c r="R107" s="14">
        <f>R106*$AI$42+S106*$AI$43+T106*$AI$44+U106*$AI$45+$AI$47*H106</f>
        <v/>
      </c>
      <c r="S107" s="17">
        <f>$AI$33*K107+$AI$34*L107+$AI$35*M107</f>
        <v/>
      </c>
      <c r="T107" s="17">
        <f>$AI$36*K107+$AI$37*L107+$AI$38*M107</f>
        <v/>
      </c>
      <c r="U107" s="17">
        <f>$AI$39*K107+$AI$40*L107+$AI$41*M107</f>
        <v/>
      </c>
      <c r="V107" s="17">
        <f>R107*EXP(-$B$16*(($B$17+$AI$4)*0.1))+S107*$B$16/($B$16-$AI$12)*(EXP(-$AI$12*(($B$17+$AI$4)*0.1))-EXP(-$B$16*(($B$17+$AI$4)*0.1)))+T107*$B$16/($B$16-$AI$13)*(EXP(-$AI$13*(($B$17+$AI$4)*0.1))-EXP(-$B$16*(($B$17+$AI$4)*0.1)))+U107*$B$16/($B$16-$AI$14)*(EXP(-$AI$14*(($B$17+$AI$4)*0.1))-EXP(-$B$16*(($B$17+$AI$4)*0.1)))</f>
        <v/>
      </c>
      <c r="W107" s="17">
        <f>R107*EXP(-$B$16*(($B$17+$AI$4)*0.2))+S107*$B$16/($B$16-$AI$12)*(EXP(-$AI$12*(($B$17+$AI$4)*0.2))-EXP(-$B$16*(($B$17+$AI$4)*0.2)))+T107*$B$16/($B$16-$AI$13)*(EXP(-$AI$13*(($B$17+$AI$4)*0.2))-EXP(-$B$16*(($B$17+$AI$4)*0.2)))+U107*$B$16/($B$16-$AI$14)*(EXP(-$AI$14*(($B$17+$AI$4)*0.2))-EXP(-$B$16*(($B$17+$AI$4)*0.2)))</f>
        <v/>
      </c>
      <c r="X107" s="17">
        <f>R107*EXP(-$B$16*(($B$17+$AI$4)*0.3))+S107*$B$16/($B$16-$AI$12)*(EXP(-$AI$12*(($B$17+$AI$4)*0.3))-EXP(-$B$16*(($B$17+$AI$4)*0.3)))+T107*$B$16/($B$16-$AI$13)*(EXP(-$AI$13*(($B$17+$AI$4)*0.3))-EXP(-$B$16*(($B$17+$AI$4)*0.3)))+U107*$B$16/($B$16-$AI$14)*(EXP(-$AI$14*(($B$17+$AI$4)*0.3))-EXP(-$B$16*(($B$17+$AI$4)*0.3)))</f>
        <v/>
      </c>
      <c r="Y107" s="17">
        <f>R107*EXP(-$B$16*(($B$17+$AI$4)*0.4))+S107*$B$16/($B$16-$AI$12)*(EXP(-$AI$12*(($B$17+$AI$4)*0.4))-EXP(-$B$16*(($B$17+$AI$4)*0.4)))+T107*$B$16/($B$16-$AI$13)*(EXP(-$AI$13*(($B$17+$AI$4)*0.4))-EXP(-$B$16*(($B$17+$AI$4)*0.4)))+U107*$B$16/($B$16-$AI$14)*(EXP(-$AI$14*(($B$17+$AI$4)*0.4))-EXP(-$B$16*(($B$17+$AI$4)*0.4)))</f>
        <v/>
      </c>
      <c r="Z107" s="17">
        <f>R107*EXP(-$B$16*(($B$17+$AI$4)*0.5))+S107*$B$16/($B$16-$AI$12)*(EXP(-$AI$12*(($B$17+$AI$4)*0.5))-EXP(-$B$16*(($B$17+$AI$4)*0.5)))+T107*$B$16/($B$16-$AI$13)*(EXP(-$AI$13*(($B$17+$AI$4)*0.5))-EXP(-$B$16*(($B$17+$AI$4)*0.5)))+U107*$B$16/($B$16-$AI$14)*(EXP(-$AI$14*(($B$17+$AI$4)*0.5))-EXP(-$B$16*(($B$17+$AI$4)*0.5)))</f>
        <v/>
      </c>
      <c r="AA107" s="17">
        <f>R107*EXP(-$B$16*(($B$17+$AI$4)*0.6))+S107*$B$16/($B$16-$AI$12)*(EXP(-$AI$12*(($B$17+$AI$4)*0.6))-EXP(-$B$16*(($B$17+$AI$4)*0.6)))+T107*$B$16/($B$16-$AI$13)*(EXP(-$AI$13*(($B$17+$AI$4)*0.6))-EXP(-$B$16*(($B$17+$AI$4)*0.6)))+U107*$B$16/($B$16-$AI$14)*(EXP(-$AI$14*(($B$17+$AI$4)*0.6))-EXP(-$B$16*(($B$17+$AI$4)*0.6)))</f>
        <v/>
      </c>
      <c r="AB107" s="17">
        <f>R107*EXP(-$B$16*(($B$17+$AI$4)*0.7))+S107*$B$16/($B$16-$AI$12)*(EXP(-$AI$12*(($B$17+$AI$4)*0.7))-EXP(-$B$16*(($B$17+$AI$4)*0.7)))+T107*$B$16/($B$16-$AI$13)*(EXP(-$AI$13*(($B$17+$AI$4)*0.7))-EXP(-$B$16*(($B$17+$AI$4)*0.7)))+U107*$B$16/($B$16-$AI$14)*(EXP(-$AI$14*(($B$17+$AI$4)*0.7))-EXP(-$B$16*(($B$17+$AI$4)*0.7)))</f>
        <v/>
      </c>
      <c r="AC107" s="17">
        <f>R107*EXP(-$B$16*(($B$17+$AI$4)*0.8))+S107*$B$16/($B$16-$AI$12)*(EXP(-$AI$12*(($B$17+$AI$4)*0.8))-EXP(-$B$16*(($B$17+$AI$4)*0.8)))+T107*$B$16/($B$16-$AI$13)*(EXP(-$AI$13*(($B$17+$AI$4)*0.8))-EXP(-$B$16*(($B$17+$AI$4)*0.8)))+U107*$B$16/($B$16-$AI$14)*(EXP(-$AI$14*(($B$17+$AI$4)*0.8))-EXP(-$B$16*(($B$17+$AI$4)*0.8)))</f>
        <v/>
      </c>
      <c r="AD107" s="17">
        <f>R107*EXP(-$B$16*(($B$17+$AI$4)*0.9))+S107*$B$16/($B$16-$AI$12)*(EXP(-$AI$12*(($B$17+$AI$4)*0.9))-EXP(-$B$16*(($B$17+$AI$4)*0.9)))+T107*$B$16/($B$16-$AI$13)*(EXP(-$AI$13*(($B$17+$AI$4)*0.9))-EXP(-$B$16*(($B$17+$AI$4)*0.9)))+U107*$B$16/($B$16-$AI$14)*(EXP(-$AI$14*(($B$17+$AI$4)*0.9))-EXP(-$B$16*(($B$17+$AI$4)*0.9)))</f>
        <v/>
      </c>
      <c r="AE107" s="17">
        <f>R107*EXP(-$B$16*(($B$17+$AI$4)*1.0))+S107*$B$16/($B$16-$AI$12)*(EXP(-$AI$12*(($B$17+$AI$4)*1.0))-EXP(-$B$16*(($B$17+$AI$4)*1.0)))+T107*$B$16/($B$16-$AI$13)*(EXP(-$AI$13*(($B$17+$AI$4)*1.0))-EXP(-$B$16*(($B$17+$AI$4)*1.0)))+U107*$B$16/($B$16-$AI$14)*(EXP(-$AI$14*(($B$17+$AI$4)*1.0))-EXP(-$B$16*(($B$17+$AI$4)*1.0)))</f>
        <v/>
      </c>
      <c r="AF107" s="17">
        <f>MIN((G107-V107)/$AI$48,(G107-W107)/$AI$49,(G107-X107)/$AI$50,(G107-Y107)/$AI$51,(G107-Z107)/$AI$52,(G107-AA107)/$AI$53,(G107-AB107)/$AI$54,(G107-AC107)/$AI$55,(G107-AD107)/$AI$56,(G107-AE107)/$AI$57)</f>
        <v/>
      </c>
    </row>
    <row r="108">
      <c r="E108" s="12">
        <f>E107+$B$11</f>
        <v/>
      </c>
      <c r="F108" s="13">
        <f>E108/60</f>
        <v/>
      </c>
      <c r="G108" s="13">
        <f>IF(F108&gt;=$AI$66,$B$27,IF(F108&gt;=$AI$65,$B$26,IF(F108&gt;=$AI$64,$B$25,IF(F108&gt;=$AI$63,$B$24,IF(F108&gt;=$AI$62,$B$23,IF(F108&gt;=$AI$61,$B$22,$B$21))))))</f>
        <v/>
      </c>
      <c r="H108" s="14">
        <f>MAX(0,MIN($AI$59,IF($B$9="Plasma",(G108-(S108*$AI$18+T108*$AI$19+U108*$AI$20))/$AI$46,AF108)))</f>
        <v/>
      </c>
      <c r="I108" s="15">
        <f>H108/10*3600/$B$11</f>
        <v/>
      </c>
      <c r="J108" s="15">
        <f>J107+H108</f>
        <v/>
      </c>
      <c r="K108" s="14">
        <f>$AI$21*K107+$AI$22*L107+$AI$23*M107+$AI$30*H107</f>
        <v/>
      </c>
      <c r="L108" s="14">
        <f>$AI$24*K107+$AI$25*L107+$AI$26*M107+$AI$31*H107</f>
        <v/>
      </c>
      <c r="M108" s="14">
        <f>$AI$27*K107+$AI$28*L107+$AI$29*M107+$AI$32*H107</f>
        <v/>
      </c>
      <c r="N108" s="16">
        <f>R108*$B$38</f>
        <v/>
      </c>
      <c r="O108" s="14">
        <f>K108/$B$30</f>
        <v/>
      </c>
      <c r="P108" s="14">
        <f>L108/$B$31</f>
        <v/>
      </c>
      <c r="Q108" s="14">
        <f>M108/$B$32</f>
        <v/>
      </c>
      <c r="R108" s="14">
        <f>R107*$AI$42+S107*$AI$43+T107*$AI$44+U107*$AI$45+$AI$47*H107</f>
        <v/>
      </c>
      <c r="S108" s="17">
        <f>$AI$33*K108+$AI$34*L108+$AI$35*M108</f>
        <v/>
      </c>
      <c r="T108" s="17">
        <f>$AI$36*K108+$AI$37*L108+$AI$38*M108</f>
        <v/>
      </c>
      <c r="U108" s="17">
        <f>$AI$39*K108+$AI$40*L108+$AI$41*M108</f>
        <v/>
      </c>
      <c r="V108" s="17">
        <f>R108*EXP(-$B$16*(($B$17+$AI$4)*0.1))+S108*$B$16/($B$16-$AI$12)*(EXP(-$AI$12*(($B$17+$AI$4)*0.1))-EXP(-$B$16*(($B$17+$AI$4)*0.1)))+T108*$B$16/($B$16-$AI$13)*(EXP(-$AI$13*(($B$17+$AI$4)*0.1))-EXP(-$B$16*(($B$17+$AI$4)*0.1)))+U108*$B$16/($B$16-$AI$14)*(EXP(-$AI$14*(($B$17+$AI$4)*0.1))-EXP(-$B$16*(($B$17+$AI$4)*0.1)))</f>
        <v/>
      </c>
      <c r="W108" s="17">
        <f>R108*EXP(-$B$16*(($B$17+$AI$4)*0.2))+S108*$B$16/($B$16-$AI$12)*(EXP(-$AI$12*(($B$17+$AI$4)*0.2))-EXP(-$B$16*(($B$17+$AI$4)*0.2)))+T108*$B$16/($B$16-$AI$13)*(EXP(-$AI$13*(($B$17+$AI$4)*0.2))-EXP(-$B$16*(($B$17+$AI$4)*0.2)))+U108*$B$16/($B$16-$AI$14)*(EXP(-$AI$14*(($B$17+$AI$4)*0.2))-EXP(-$B$16*(($B$17+$AI$4)*0.2)))</f>
        <v/>
      </c>
      <c r="X108" s="17">
        <f>R108*EXP(-$B$16*(($B$17+$AI$4)*0.3))+S108*$B$16/($B$16-$AI$12)*(EXP(-$AI$12*(($B$17+$AI$4)*0.3))-EXP(-$B$16*(($B$17+$AI$4)*0.3)))+T108*$B$16/($B$16-$AI$13)*(EXP(-$AI$13*(($B$17+$AI$4)*0.3))-EXP(-$B$16*(($B$17+$AI$4)*0.3)))+U108*$B$16/($B$16-$AI$14)*(EXP(-$AI$14*(($B$17+$AI$4)*0.3))-EXP(-$B$16*(($B$17+$AI$4)*0.3)))</f>
        <v/>
      </c>
      <c r="Y108" s="17">
        <f>R108*EXP(-$B$16*(($B$17+$AI$4)*0.4))+S108*$B$16/($B$16-$AI$12)*(EXP(-$AI$12*(($B$17+$AI$4)*0.4))-EXP(-$B$16*(($B$17+$AI$4)*0.4)))+T108*$B$16/($B$16-$AI$13)*(EXP(-$AI$13*(($B$17+$AI$4)*0.4))-EXP(-$B$16*(($B$17+$AI$4)*0.4)))+U108*$B$16/($B$16-$AI$14)*(EXP(-$AI$14*(($B$17+$AI$4)*0.4))-EXP(-$B$16*(($B$17+$AI$4)*0.4)))</f>
        <v/>
      </c>
      <c r="Z108" s="17">
        <f>R108*EXP(-$B$16*(($B$17+$AI$4)*0.5))+S108*$B$16/($B$16-$AI$12)*(EXP(-$AI$12*(($B$17+$AI$4)*0.5))-EXP(-$B$16*(($B$17+$AI$4)*0.5)))+T108*$B$16/($B$16-$AI$13)*(EXP(-$AI$13*(($B$17+$AI$4)*0.5))-EXP(-$B$16*(($B$17+$AI$4)*0.5)))+U108*$B$16/($B$16-$AI$14)*(EXP(-$AI$14*(($B$17+$AI$4)*0.5))-EXP(-$B$16*(($B$17+$AI$4)*0.5)))</f>
        <v/>
      </c>
      <c r="AA108" s="17">
        <f>R108*EXP(-$B$16*(($B$17+$AI$4)*0.6))+S108*$B$16/($B$16-$AI$12)*(EXP(-$AI$12*(($B$17+$AI$4)*0.6))-EXP(-$B$16*(($B$17+$AI$4)*0.6)))+T108*$B$16/($B$16-$AI$13)*(EXP(-$AI$13*(($B$17+$AI$4)*0.6))-EXP(-$B$16*(($B$17+$AI$4)*0.6)))+U108*$B$16/($B$16-$AI$14)*(EXP(-$AI$14*(($B$17+$AI$4)*0.6))-EXP(-$B$16*(($B$17+$AI$4)*0.6)))</f>
        <v/>
      </c>
      <c r="AB108" s="17">
        <f>R108*EXP(-$B$16*(($B$17+$AI$4)*0.7))+S108*$B$16/($B$16-$AI$12)*(EXP(-$AI$12*(($B$17+$AI$4)*0.7))-EXP(-$B$16*(($B$17+$AI$4)*0.7)))+T108*$B$16/($B$16-$AI$13)*(EXP(-$AI$13*(($B$17+$AI$4)*0.7))-EXP(-$B$16*(($B$17+$AI$4)*0.7)))+U108*$B$16/($B$16-$AI$14)*(EXP(-$AI$14*(($B$17+$AI$4)*0.7))-EXP(-$B$16*(($B$17+$AI$4)*0.7)))</f>
        <v/>
      </c>
      <c r="AC108" s="17">
        <f>R108*EXP(-$B$16*(($B$17+$AI$4)*0.8))+S108*$B$16/($B$16-$AI$12)*(EXP(-$AI$12*(($B$17+$AI$4)*0.8))-EXP(-$B$16*(($B$17+$AI$4)*0.8)))+T108*$B$16/($B$16-$AI$13)*(EXP(-$AI$13*(($B$17+$AI$4)*0.8))-EXP(-$B$16*(($B$17+$AI$4)*0.8)))+U108*$B$16/($B$16-$AI$14)*(EXP(-$AI$14*(($B$17+$AI$4)*0.8))-EXP(-$B$16*(($B$17+$AI$4)*0.8)))</f>
        <v/>
      </c>
      <c r="AD108" s="17">
        <f>R108*EXP(-$B$16*(($B$17+$AI$4)*0.9))+S108*$B$16/($B$16-$AI$12)*(EXP(-$AI$12*(($B$17+$AI$4)*0.9))-EXP(-$B$16*(($B$17+$AI$4)*0.9)))+T108*$B$16/($B$16-$AI$13)*(EXP(-$AI$13*(($B$17+$AI$4)*0.9))-EXP(-$B$16*(($B$17+$AI$4)*0.9)))+U108*$B$16/($B$16-$AI$14)*(EXP(-$AI$14*(($B$17+$AI$4)*0.9))-EXP(-$B$16*(($B$17+$AI$4)*0.9)))</f>
        <v/>
      </c>
      <c r="AE108" s="17">
        <f>R108*EXP(-$B$16*(($B$17+$AI$4)*1.0))+S108*$B$16/($B$16-$AI$12)*(EXP(-$AI$12*(($B$17+$AI$4)*1.0))-EXP(-$B$16*(($B$17+$AI$4)*1.0)))+T108*$B$16/($B$16-$AI$13)*(EXP(-$AI$13*(($B$17+$AI$4)*1.0))-EXP(-$B$16*(($B$17+$AI$4)*1.0)))+U108*$B$16/($B$16-$AI$14)*(EXP(-$AI$14*(($B$17+$AI$4)*1.0))-EXP(-$B$16*(($B$17+$AI$4)*1.0)))</f>
        <v/>
      </c>
      <c r="AF108" s="17">
        <f>MIN((G108-V108)/$AI$48,(G108-W108)/$AI$49,(G108-X108)/$AI$50,(G108-Y108)/$AI$51,(G108-Z108)/$AI$52,(G108-AA108)/$AI$53,(G108-AB108)/$AI$54,(G108-AC108)/$AI$55,(G108-AD108)/$AI$56,(G108-AE108)/$AI$57)</f>
        <v/>
      </c>
    </row>
    <row r="109">
      <c r="E109" s="12">
        <f>E108+$B$11</f>
        <v/>
      </c>
      <c r="F109" s="13">
        <f>E109/60</f>
        <v/>
      </c>
      <c r="G109" s="13">
        <f>IF(F109&gt;=$AI$66,$B$27,IF(F109&gt;=$AI$65,$B$26,IF(F109&gt;=$AI$64,$B$25,IF(F109&gt;=$AI$63,$B$24,IF(F109&gt;=$AI$62,$B$23,IF(F109&gt;=$AI$61,$B$22,$B$21))))))</f>
        <v/>
      </c>
      <c r="H109" s="14">
        <f>MAX(0,MIN($AI$59,IF($B$9="Plasma",(G109-(S109*$AI$18+T109*$AI$19+U109*$AI$20))/$AI$46,AF109)))</f>
        <v/>
      </c>
      <c r="I109" s="15">
        <f>H109/10*3600/$B$11</f>
        <v/>
      </c>
      <c r="J109" s="15">
        <f>J108+H109</f>
        <v/>
      </c>
      <c r="K109" s="14">
        <f>$AI$21*K108+$AI$22*L108+$AI$23*M108+$AI$30*H108</f>
        <v/>
      </c>
      <c r="L109" s="14">
        <f>$AI$24*K108+$AI$25*L108+$AI$26*M108+$AI$31*H108</f>
        <v/>
      </c>
      <c r="M109" s="14">
        <f>$AI$27*K108+$AI$28*L108+$AI$29*M108+$AI$32*H108</f>
        <v/>
      </c>
      <c r="N109" s="16">
        <f>R109*$B$38</f>
        <v/>
      </c>
      <c r="O109" s="14">
        <f>K109/$B$30</f>
        <v/>
      </c>
      <c r="P109" s="14">
        <f>L109/$B$31</f>
        <v/>
      </c>
      <c r="Q109" s="14">
        <f>M109/$B$32</f>
        <v/>
      </c>
      <c r="R109" s="14">
        <f>R108*$AI$42+S108*$AI$43+T108*$AI$44+U108*$AI$45+$AI$47*H108</f>
        <v/>
      </c>
      <c r="S109" s="17">
        <f>$AI$33*K109+$AI$34*L109+$AI$35*M109</f>
        <v/>
      </c>
      <c r="T109" s="17">
        <f>$AI$36*K109+$AI$37*L109+$AI$38*M109</f>
        <v/>
      </c>
      <c r="U109" s="17">
        <f>$AI$39*K109+$AI$40*L109+$AI$41*M109</f>
        <v/>
      </c>
      <c r="V109" s="17">
        <f>R109*EXP(-$B$16*(($B$17+$AI$4)*0.1))+S109*$B$16/($B$16-$AI$12)*(EXP(-$AI$12*(($B$17+$AI$4)*0.1))-EXP(-$B$16*(($B$17+$AI$4)*0.1)))+T109*$B$16/($B$16-$AI$13)*(EXP(-$AI$13*(($B$17+$AI$4)*0.1))-EXP(-$B$16*(($B$17+$AI$4)*0.1)))+U109*$B$16/($B$16-$AI$14)*(EXP(-$AI$14*(($B$17+$AI$4)*0.1))-EXP(-$B$16*(($B$17+$AI$4)*0.1)))</f>
        <v/>
      </c>
      <c r="W109" s="17">
        <f>R109*EXP(-$B$16*(($B$17+$AI$4)*0.2))+S109*$B$16/($B$16-$AI$12)*(EXP(-$AI$12*(($B$17+$AI$4)*0.2))-EXP(-$B$16*(($B$17+$AI$4)*0.2)))+T109*$B$16/($B$16-$AI$13)*(EXP(-$AI$13*(($B$17+$AI$4)*0.2))-EXP(-$B$16*(($B$17+$AI$4)*0.2)))+U109*$B$16/($B$16-$AI$14)*(EXP(-$AI$14*(($B$17+$AI$4)*0.2))-EXP(-$B$16*(($B$17+$AI$4)*0.2)))</f>
        <v/>
      </c>
      <c r="X109" s="17">
        <f>R109*EXP(-$B$16*(($B$17+$AI$4)*0.3))+S109*$B$16/($B$16-$AI$12)*(EXP(-$AI$12*(($B$17+$AI$4)*0.3))-EXP(-$B$16*(($B$17+$AI$4)*0.3)))+T109*$B$16/($B$16-$AI$13)*(EXP(-$AI$13*(($B$17+$AI$4)*0.3))-EXP(-$B$16*(($B$17+$AI$4)*0.3)))+U109*$B$16/($B$16-$AI$14)*(EXP(-$AI$14*(($B$17+$AI$4)*0.3))-EXP(-$B$16*(($B$17+$AI$4)*0.3)))</f>
        <v/>
      </c>
      <c r="Y109" s="17">
        <f>R109*EXP(-$B$16*(($B$17+$AI$4)*0.4))+S109*$B$16/($B$16-$AI$12)*(EXP(-$AI$12*(($B$17+$AI$4)*0.4))-EXP(-$B$16*(($B$17+$AI$4)*0.4)))+T109*$B$16/($B$16-$AI$13)*(EXP(-$AI$13*(($B$17+$AI$4)*0.4))-EXP(-$B$16*(($B$17+$AI$4)*0.4)))+U109*$B$16/($B$16-$AI$14)*(EXP(-$AI$14*(($B$17+$AI$4)*0.4))-EXP(-$B$16*(($B$17+$AI$4)*0.4)))</f>
        <v/>
      </c>
      <c r="Z109" s="17">
        <f>R109*EXP(-$B$16*(($B$17+$AI$4)*0.5))+S109*$B$16/($B$16-$AI$12)*(EXP(-$AI$12*(($B$17+$AI$4)*0.5))-EXP(-$B$16*(($B$17+$AI$4)*0.5)))+T109*$B$16/($B$16-$AI$13)*(EXP(-$AI$13*(($B$17+$AI$4)*0.5))-EXP(-$B$16*(($B$17+$AI$4)*0.5)))+U109*$B$16/($B$16-$AI$14)*(EXP(-$AI$14*(($B$17+$AI$4)*0.5))-EXP(-$B$16*(($B$17+$AI$4)*0.5)))</f>
        <v/>
      </c>
      <c r="AA109" s="17">
        <f>R109*EXP(-$B$16*(($B$17+$AI$4)*0.6))+S109*$B$16/($B$16-$AI$12)*(EXP(-$AI$12*(($B$17+$AI$4)*0.6))-EXP(-$B$16*(($B$17+$AI$4)*0.6)))+T109*$B$16/($B$16-$AI$13)*(EXP(-$AI$13*(($B$17+$AI$4)*0.6))-EXP(-$B$16*(($B$17+$AI$4)*0.6)))+U109*$B$16/($B$16-$AI$14)*(EXP(-$AI$14*(($B$17+$AI$4)*0.6))-EXP(-$B$16*(($B$17+$AI$4)*0.6)))</f>
        <v/>
      </c>
      <c r="AB109" s="17">
        <f>R109*EXP(-$B$16*(($B$17+$AI$4)*0.7))+S109*$B$16/($B$16-$AI$12)*(EXP(-$AI$12*(($B$17+$AI$4)*0.7))-EXP(-$B$16*(($B$17+$AI$4)*0.7)))+T109*$B$16/($B$16-$AI$13)*(EXP(-$AI$13*(($B$17+$AI$4)*0.7))-EXP(-$B$16*(($B$17+$AI$4)*0.7)))+U109*$B$16/($B$16-$AI$14)*(EXP(-$AI$14*(($B$17+$AI$4)*0.7))-EXP(-$B$16*(($B$17+$AI$4)*0.7)))</f>
        <v/>
      </c>
      <c r="AC109" s="17">
        <f>R109*EXP(-$B$16*(($B$17+$AI$4)*0.8))+S109*$B$16/($B$16-$AI$12)*(EXP(-$AI$12*(($B$17+$AI$4)*0.8))-EXP(-$B$16*(($B$17+$AI$4)*0.8)))+T109*$B$16/($B$16-$AI$13)*(EXP(-$AI$13*(($B$17+$AI$4)*0.8))-EXP(-$B$16*(($B$17+$AI$4)*0.8)))+U109*$B$16/($B$16-$AI$14)*(EXP(-$AI$14*(($B$17+$AI$4)*0.8))-EXP(-$B$16*(($B$17+$AI$4)*0.8)))</f>
        <v/>
      </c>
      <c r="AD109" s="17">
        <f>R109*EXP(-$B$16*(($B$17+$AI$4)*0.9))+S109*$B$16/($B$16-$AI$12)*(EXP(-$AI$12*(($B$17+$AI$4)*0.9))-EXP(-$B$16*(($B$17+$AI$4)*0.9)))+T109*$B$16/($B$16-$AI$13)*(EXP(-$AI$13*(($B$17+$AI$4)*0.9))-EXP(-$B$16*(($B$17+$AI$4)*0.9)))+U109*$B$16/($B$16-$AI$14)*(EXP(-$AI$14*(($B$17+$AI$4)*0.9))-EXP(-$B$16*(($B$17+$AI$4)*0.9)))</f>
        <v/>
      </c>
      <c r="AE109" s="17">
        <f>R109*EXP(-$B$16*(($B$17+$AI$4)*1.0))+S109*$B$16/($B$16-$AI$12)*(EXP(-$AI$12*(($B$17+$AI$4)*1.0))-EXP(-$B$16*(($B$17+$AI$4)*1.0)))+T109*$B$16/($B$16-$AI$13)*(EXP(-$AI$13*(($B$17+$AI$4)*1.0))-EXP(-$B$16*(($B$17+$AI$4)*1.0)))+U109*$B$16/($B$16-$AI$14)*(EXP(-$AI$14*(($B$17+$AI$4)*1.0))-EXP(-$B$16*(($B$17+$AI$4)*1.0)))</f>
        <v/>
      </c>
      <c r="AF109" s="17">
        <f>MIN((G109-V109)/$AI$48,(G109-W109)/$AI$49,(G109-X109)/$AI$50,(G109-Y109)/$AI$51,(G109-Z109)/$AI$52,(G109-AA109)/$AI$53,(G109-AB109)/$AI$54,(G109-AC109)/$AI$55,(G109-AD109)/$AI$56,(G109-AE109)/$AI$57)</f>
        <v/>
      </c>
    </row>
    <row r="110">
      <c r="E110" s="12">
        <f>E109+$B$11</f>
        <v/>
      </c>
      <c r="F110" s="13">
        <f>E110/60</f>
        <v/>
      </c>
      <c r="G110" s="13">
        <f>IF(F110&gt;=$AI$66,$B$27,IF(F110&gt;=$AI$65,$B$26,IF(F110&gt;=$AI$64,$B$25,IF(F110&gt;=$AI$63,$B$24,IF(F110&gt;=$AI$62,$B$23,IF(F110&gt;=$AI$61,$B$22,$B$21))))))</f>
        <v/>
      </c>
      <c r="H110" s="14">
        <f>MAX(0,MIN($AI$59,IF($B$9="Plasma",(G110-(S110*$AI$18+T110*$AI$19+U110*$AI$20))/$AI$46,AF110)))</f>
        <v/>
      </c>
      <c r="I110" s="15">
        <f>H110/10*3600/$B$11</f>
        <v/>
      </c>
      <c r="J110" s="15">
        <f>J109+H110</f>
        <v/>
      </c>
      <c r="K110" s="14">
        <f>$AI$21*K109+$AI$22*L109+$AI$23*M109+$AI$30*H109</f>
        <v/>
      </c>
      <c r="L110" s="14">
        <f>$AI$24*K109+$AI$25*L109+$AI$26*M109+$AI$31*H109</f>
        <v/>
      </c>
      <c r="M110" s="14">
        <f>$AI$27*K109+$AI$28*L109+$AI$29*M109+$AI$32*H109</f>
        <v/>
      </c>
      <c r="N110" s="16">
        <f>R110*$B$38</f>
        <v/>
      </c>
      <c r="O110" s="14">
        <f>K110/$B$30</f>
        <v/>
      </c>
      <c r="P110" s="14">
        <f>L110/$B$31</f>
        <v/>
      </c>
      <c r="Q110" s="14">
        <f>M110/$B$32</f>
        <v/>
      </c>
      <c r="R110" s="14">
        <f>R109*$AI$42+S109*$AI$43+T109*$AI$44+U109*$AI$45+$AI$47*H109</f>
        <v/>
      </c>
      <c r="S110" s="17">
        <f>$AI$33*K110+$AI$34*L110+$AI$35*M110</f>
        <v/>
      </c>
      <c r="T110" s="17">
        <f>$AI$36*K110+$AI$37*L110+$AI$38*M110</f>
        <v/>
      </c>
      <c r="U110" s="17">
        <f>$AI$39*K110+$AI$40*L110+$AI$41*M110</f>
        <v/>
      </c>
      <c r="V110" s="17">
        <f>R110*EXP(-$B$16*(($B$17+$AI$4)*0.1))+S110*$B$16/($B$16-$AI$12)*(EXP(-$AI$12*(($B$17+$AI$4)*0.1))-EXP(-$B$16*(($B$17+$AI$4)*0.1)))+T110*$B$16/($B$16-$AI$13)*(EXP(-$AI$13*(($B$17+$AI$4)*0.1))-EXP(-$B$16*(($B$17+$AI$4)*0.1)))+U110*$B$16/($B$16-$AI$14)*(EXP(-$AI$14*(($B$17+$AI$4)*0.1))-EXP(-$B$16*(($B$17+$AI$4)*0.1)))</f>
        <v/>
      </c>
      <c r="W110" s="17">
        <f>R110*EXP(-$B$16*(($B$17+$AI$4)*0.2))+S110*$B$16/($B$16-$AI$12)*(EXP(-$AI$12*(($B$17+$AI$4)*0.2))-EXP(-$B$16*(($B$17+$AI$4)*0.2)))+T110*$B$16/($B$16-$AI$13)*(EXP(-$AI$13*(($B$17+$AI$4)*0.2))-EXP(-$B$16*(($B$17+$AI$4)*0.2)))+U110*$B$16/($B$16-$AI$14)*(EXP(-$AI$14*(($B$17+$AI$4)*0.2))-EXP(-$B$16*(($B$17+$AI$4)*0.2)))</f>
        <v/>
      </c>
      <c r="X110" s="17">
        <f>R110*EXP(-$B$16*(($B$17+$AI$4)*0.3))+S110*$B$16/($B$16-$AI$12)*(EXP(-$AI$12*(($B$17+$AI$4)*0.3))-EXP(-$B$16*(($B$17+$AI$4)*0.3)))+T110*$B$16/($B$16-$AI$13)*(EXP(-$AI$13*(($B$17+$AI$4)*0.3))-EXP(-$B$16*(($B$17+$AI$4)*0.3)))+U110*$B$16/($B$16-$AI$14)*(EXP(-$AI$14*(($B$17+$AI$4)*0.3))-EXP(-$B$16*(($B$17+$AI$4)*0.3)))</f>
        <v/>
      </c>
      <c r="Y110" s="17">
        <f>R110*EXP(-$B$16*(($B$17+$AI$4)*0.4))+S110*$B$16/($B$16-$AI$12)*(EXP(-$AI$12*(($B$17+$AI$4)*0.4))-EXP(-$B$16*(($B$17+$AI$4)*0.4)))+T110*$B$16/($B$16-$AI$13)*(EXP(-$AI$13*(($B$17+$AI$4)*0.4))-EXP(-$B$16*(($B$17+$AI$4)*0.4)))+U110*$B$16/($B$16-$AI$14)*(EXP(-$AI$14*(($B$17+$AI$4)*0.4))-EXP(-$B$16*(($B$17+$AI$4)*0.4)))</f>
        <v/>
      </c>
      <c r="Z110" s="17">
        <f>R110*EXP(-$B$16*(($B$17+$AI$4)*0.5))+S110*$B$16/($B$16-$AI$12)*(EXP(-$AI$12*(($B$17+$AI$4)*0.5))-EXP(-$B$16*(($B$17+$AI$4)*0.5)))+T110*$B$16/($B$16-$AI$13)*(EXP(-$AI$13*(($B$17+$AI$4)*0.5))-EXP(-$B$16*(($B$17+$AI$4)*0.5)))+U110*$B$16/($B$16-$AI$14)*(EXP(-$AI$14*(($B$17+$AI$4)*0.5))-EXP(-$B$16*(($B$17+$AI$4)*0.5)))</f>
        <v/>
      </c>
      <c r="AA110" s="17">
        <f>R110*EXP(-$B$16*(($B$17+$AI$4)*0.6))+S110*$B$16/($B$16-$AI$12)*(EXP(-$AI$12*(($B$17+$AI$4)*0.6))-EXP(-$B$16*(($B$17+$AI$4)*0.6)))+T110*$B$16/($B$16-$AI$13)*(EXP(-$AI$13*(($B$17+$AI$4)*0.6))-EXP(-$B$16*(($B$17+$AI$4)*0.6)))+U110*$B$16/($B$16-$AI$14)*(EXP(-$AI$14*(($B$17+$AI$4)*0.6))-EXP(-$B$16*(($B$17+$AI$4)*0.6)))</f>
        <v/>
      </c>
      <c r="AB110" s="17">
        <f>R110*EXP(-$B$16*(($B$17+$AI$4)*0.7))+S110*$B$16/($B$16-$AI$12)*(EXP(-$AI$12*(($B$17+$AI$4)*0.7))-EXP(-$B$16*(($B$17+$AI$4)*0.7)))+T110*$B$16/($B$16-$AI$13)*(EXP(-$AI$13*(($B$17+$AI$4)*0.7))-EXP(-$B$16*(($B$17+$AI$4)*0.7)))+U110*$B$16/($B$16-$AI$14)*(EXP(-$AI$14*(($B$17+$AI$4)*0.7))-EXP(-$B$16*(($B$17+$AI$4)*0.7)))</f>
        <v/>
      </c>
      <c r="AC110" s="17">
        <f>R110*EXP(-$B$16*(($B$17+$AI$4)*0.8))+S110*$B$16/($B$16-$AI$12)*(EXP(-$AI$12*(($B$17+$AI$4)*0.8))-EXP(-$B$16*(($B$17+$AI$4)*0.8)))+T110*$B$16/($B$16-$AI$13)*(EXP(-$AI$13*(($B$17+$AI$4)*0.8))-EXP(-$B$16*(($B$17+$AI$4)*0.8)))+U110*$B$16/($B$16-$AI$14)*(EXP(-$AI$14*(($B$17+$AI$4)*0.8))-EXP(-$B$16*(($B$17+$AI$4)*0.8)))</f>
        <v/>
      </c>
      <c r="AD110" s="17">
        <f>R110*EXP(-$B$16*(($B$17+$AI$4)*0.9))+S110*$B$16/($B$16-$AI$12)*(EXP(-$AI$12*(($B$17+$AI$4)*0.9))-EXP(-$B$16*(($B$17+$AI$4)*0.9)))+T110*$B$16/($B$16-$AI$13)*(EXP(-$AI$13*(($B$17+$AI$4)*0.9))-EXP(-$B$16*(($B$17+$AI$4)*0.9)))+U110*$B$16/($B$16-$AI$14)*(EXP(-$AI$14*(($B$17+$AI$4)*0.9))-EXP(-$B$16*(($B$17+$AI$4)*0.9)))</f>
        <v/>
      </c>
      <c r="AE110" s="17">
        <f>R110*EXP(-$B$16*(($B$17+$AI$4)*1.0))+S110*$B$16/($B$16-$AI$12)*(EXP(-$AI$12*(($B$17+$AI$4)*1.0))-EXP(-$B$16*(($B$17+$AI$4)*1.0)))+T110*$B$16/($B$16-$AI$13)*(EXP(-$AI$13*(($B$17+$AI$4)*1.0))-EXP(-$B$16*(($B$17+$AI$4)*1.0)))+U110*$B$16/($B$16-$AI$14)*(EXP(-$AI$14*(($B$17+$AI$4)*1.0))-EXP(-$B$16*(($B$17+$AI$4)*1.0)))</f>
        <v/>
      </c>
      <c r="AF110" s="17">
        <f>MIN((G110-V110)/$AI$48,(G110-W110)/$AI$49,(G110-X110)/$AI$50,(G110-Y110)/$AI$51,(G110-Z110)/$AI$52,(G110-AA110)/$AI$53,(G110-AB110)/$AI$54,(G110-AC110)/$AI$55,(G110-AD110)/$AI$56,(G110-AE110)/$AI$57)</f>
        <v/>
      </c>
    </row>
    <row r="111">
      <c r="E111" s="12">
        <f>E110+$B$11</f>
        <v/>
      </c>
      <c r="F111" s="13">
        <f>E111/60</f>
        <v/>
      </c>
      <c r="G111" s="13">
        <f>IF(F111&gt;=$AI$66,$B$27,IF(F111&gt;=$AI$65,$B$26,IF(F111&gt;=$AI$64,$B$25,IF(F111&gt;=$AI$63,$B$24,IF(F111&gt;=$AI$62,$B$23,IF(F111&gt;=$AI$61,$B$22,$B$21))))))</f>
        <v/>
      </c>
      <c r="H111" s="14">
        <f>MAX(0,MIN($AI$59,IF($B$9="Plasma",(G111-(S111*$AI$18+T111*$AI$19+U111*$AI$20))/$AI$46,AF111)))</f>
        <v/>
      </c>
      <c r="I111" s="15">
        <f>H111/10*3600/$B$11</f>
        <v/>
      </c>
      <c r="J111" s="15">
        <f>J110+H111</f>
        <v/>
      </c>
      <c r="K111" s="14">
        <f>$AI$21*K110+$AI$22*L110+$AI$23*M110+$AI$30*H110</f>
        <v/>
      </c>
      <c r="L111" s="14">
        <f>$AI$24*K110+$AI$25*L110+$AI$26*M110+$AI$31*H110</f>
        <v/>
      </c>
      <c r="M111" s="14">
        <f>$AI$27*K110+$AI$28*L110+$AI$29*M110+$AI$32*H110</f>
        <v/>
      </c>
      <c r="N111" s="16">
        <f>R111*$B$38</f>
        <v/>
      </c>
      <c r="O111" s="14">
        <f>K111/$B$30</f>
        <v/>
      </c>
      <c r="P111" s="14">
        <f>L111/$B$31</f>
        <v/>
      </c>
      <c r="Q111" s="14">
        <f>M111/$B$32</f>
        <v/>
      </c>
      <c r="R111" s="14">
        <f>R110*$AI$42+S110*$AI$43+T110*$AI$44+U110*$AI$45+$AI$47*H110</f>
        <v/>
      </c>
      <c r="S111" s="17">
        <f>$AI$33*K111+$AI$34*L111+$AI$35*M111</f>
        <v/>
      </c>
      <c r="T111" s="17">
        <f>$AI$36*K111+$AI$37*L111+$AI$38*M111</f>
        <v/>
      </c>
      <c r="U111" s="17">
        <f>$AI$39*K111+$AI$40*L111+$AI$41*M111</f>
        <v/>
      </c>
      <c r="V111" s="17">
        <f>R111*EXP(-$B$16*(($B$17+$AI$4)*0.1))+S111*$B$16/($B$16-$AI$12)*(EXP(-$AI$12*(($B$17+$AI$4)*0.1))-EXP(-$B$16*(($B$17+$AI$4)*0.1)))+T111*$B$16/($B$16-$AI$13)*(EXP(-$AI$13*(($B$17+$AI$4)*0.1))-EXP(-$B$16*(($B$17+$AI$4)*0.1)))+U111*$B$16/($B$16-$AI$14)*(EXP(-$AI$14*(($B$17+$AI$4)*0.1))-EXP(-$B$16*(($B$17+$AI$4)*0.1)))</f>
        <v/>
      </c>
      <c r="W111" s="17">
        <f>R111*EXP(-$B$16*(($B$17+$AI$4)*0.2))+S111*$B$16/($B$16-$AI$12)*(EXP(-$AI$12*(($B$17+$AI$4)*0.2))-EXP(-$B$16*(($B$17+$AI$4)*0.2)))+T111*$B$16/($B$16-$AI$13)*(EXP(-$AI$13*(($B$17+$AI$4)*0.2))-EXP(-$B$16*(($B$17+$AI$4)*0.2)))+U111*$B$16/($B$16-$AI$14)*(EXP(-$AI$14*(($B$17+$AI$4)*0.2))-EXP(-$B$16*(($B$17+$AI$4)*0.2)))</f>
        <v/>
      </c>
      <c r="X111" s="17">
        <f>R111*EXP(-$B$16*(($B$17+$AI$4)*0.3))+S111*$B$16/($B$16-$AI$12)*(EXP(-$AI$12*(($B$17+$AI$4)*0.3))-EXP(-$B$16*(($B$17+$AI$4)*0.3)))+T111*$B$16/($B$16-$AI$13)*(EXP(-$AI$13*(($B$17+$AI$4)*0.3))-EXP(-$B$16*(($B$17+$AI$4)*0.3)))+U111*$B$16/($B$16-$AI$14)*(EXP(-$AI$14*(($B$17+$AI$4)*0.3))-EXP(-$B$16*(($B$17+$AI$4)*0.3)))</f>
        <v/>
      </c>
      <c r="Y111" s="17">
        <f>R111*EXP(-$B$16*(($B$17+$AI$4)*0.4))+S111*$B$16/($B$16-$AI$12)*(EXP(-$AI$12*(($B$17+$AI$4)*0.4))-EXP(-$B$16*(($B$17+$AI$4)*0.4)))+T111*$B$16/($B$16-$AI$13)*(EXP(-$AI$13*(($B$17+$AI$4)*0.4))-EXP(-$B$16*(($B$17+$AI$4)*0.4)))+U111*$B$16/($B$16-$AI$14)*(EXP(-$AI$14*(($B$17+$AI$4)*0.4))-EXP(-$B$16*(($B$17+$AI$4)*0.4)))</f>
        <v/>
      </c>
      <c r="Z111" s="17">
        <f>R111*EXP(-$B$16*(($B$17+$AI$4)*0.5))+S111*$B$16/($B$16-$AI$12)*(EXP(-$AI$12*(($B$17+$AI$4)*0.5))-EXP(-$B$16*(($B$17+$AI$4)*0.5)))+T111*$B$16/($B$16-$AI$13)*(EXP(-$AI$13*(($B$17+$AI$4)*0.5))-EXP(-$B$16*(($B$17+$AI$4)*0.5)))+U111*$B$16/($B$16-$AI$14)*(EXP(-$AI$14*(($B$17+$AI$4)*0.5))-EXP(-$B$16*(($B$17+$AI$4)*0.5)))</f>
        <v/>
      </c>
      <c r="AA111" s="17">
        <f>R111*EXP(-$B$16*(($B$17+$AI$4)*0.6))+S111*$B$16/($B$16-$AI$12)*(EXP(-$AI$12*(($B$17+$AI$4)*0.6))-EXP(-$B$16*(($B$17+$AI$4)*0.6)))+T111*$B$16/($B$16-$AI$13)*(EXP(-$AI$13*(($B$17+$AI$4)*0.6))-EXP(-$B$16*(($B$17+$AI$4)*0.6)))+U111*$B$16/($B$16-$AI$14)*(EXP(-$AI$14*(($B$17+$AI$4)*0.6))-EXP(-$B$16*(($B$17+$AI$4)*0.6)))</f>
        <v/>
      </c>
      <c r="AB111" s="17">
        <f>R111*EXP(-$B$16*(($B$17+$AI$4)*0.7))+S111*$B$16/($B$16-$AI$12)*(EXP(-$AI$12*(($B$17+$AI$4)*0.7))-EXP(-$B$16*(($B$17+$AI$4)*0.7)))+T111*$B$16/($B$16-$AI$13)*(EXP(-$AI$13*(($B$17+$AI$4)*0.7))-EXP(-$B$16*(($B$17+$AI$4)*0.7)))+U111*$B$16/($B$16-$AI$14)*(EXP(-$AI$14*(($B$17+$AI$4)*0.7))-EXP(-$B$16*(($B$17+$AI$4)*0.7)))</f>
        <v/>
      </c>
      <c r="AC111" s="17">
        <f>R111*EXP(-$B$16*(($B$17+$AI$4)*0.8))+S111*$B$16/($B$16-$AI$12)*(EXP(-$AI$12*(($B$17+$AI$4)*0.8))-EXP(-$B$16*(($B$17+$AI$4)*0.8)))+T111*$B$16/($B$16-$AI$13)*(EXP(-$AI$13*(($B$17+$AI$4)*0.8))-EXP(-$B$16*(($B$17+$AI$4)*0.8)))+U111*$B$16/($B$16-$AI$14)*(EXP(-$AI$14*(($B$17+$AI$4)*0.8))-EXP(-$B$16*(($B$17+$AI$4)*0.8)))</f>
        <v/>
      </c>
      <c r="AD111" s="17">
        <f>R111*EXP(-$B$16*(($B$17+$AI$4)*0.9))+S111*$B$16/($B$16-$AI$12)*(EXP(-$AI$12*(($B$17+$AI$4)*0.9))-EXP(-$B$16*(($B$17+$AI$4)*0.9)))+T111*$B$16/($B$16-$AI$13)*(EXP(-$AI$13*(($B$17+$AI$4)*0.9))-EXP(-$B$16*(($B$17+$AI$4)*0.9)))+U111*$B$16/($B$16-$AI$14)*(EXP(-$AI$14*(($B$17+$AI$4)*0.9))-EXP(-$B$16*(($B$17+$AI$4)*0.9)))</f>
        <v/>
      </c>
      <c r="AE111" s="17">
        <f>R111*EXP(-$B$16*(($B$17+$AI$4)*1.0))+S111*$B$16/($B$16-$AI$12)*(EXP(-$AI$12*(($B$17+$AI$4)*1.0))-EXP(-$B$16*(($B$17+$AI$4)*1.0)))+T111*$B$16/($B$16-$AI$13)*(EXP(-$AI$13*(($B$17+$AI$4)*1.0))-EXP(-$B$16*(($B$17+$AI$4)*1.0)))+U111*$B$16/($B$16-$AI$14)*(EXP(-$AI$14*(($B$17+$AI$4)*1.0))-EXP(-$B$16*(($B$17+$AI$4)*1.0)))</f>
        <v/>
      </c>
      <c r="AF111" s="17">
        <f>MIN((G111-V111)/$AI$48,(G111-W111)/$AI$49,(G111-X111)/$AI$50,(G111-Y111)/$AI$51,(G111-Z111)/$AI$52,(G111-AA111)/$AI$53,(G111-AB111)/$AI$54,(G111-AC111)/$AI$55,(G111-AD111)/$AI$56,(G111-AE111)/$AI$57)</f>
        <v/>
      </c>
    </row>
    <row r="112">
      <c r="E112" s="12">
        <f>E111+$B$11</f>
        <v/>
      </c>
      <c r="F112" s="13">
        <f>E112/60</f>
        <v/>
      </c>
      <c r="G112" s="13">
        <f>IF(F112&gt;=$AI$66,$B$27,IF(F112&gt;=$AI$65,$B$26,IF(F112&gt;=$AI$64,$B$25,IF(F112&gt;=$AI$63,$B$24,IF(F112&gt;=$AI$62,$B$23,IF(F112&gt;=$AI$61,$B$22,$B$21))))))</f>
        <v/>
      </c>
      <c r="H112" s="14">
        <f>MAX(0,MIN($AI$59,IF($B$9="Plasma",(G112-(S112*$AI$18+T112*$AI$19+U112*$AI$20))/$AI$46,AF112)))</f>
        <v/>
      </c>
      <c r="I112" s="15">
        <f>H112/10*3600/$B$11</f>
        <v/>
      </c>
      <c r="J112" s="15">
        <f>J111+H112</f>
        <v/>
      </c>
      <c r="K112" s="14">
        <f>$AI$21*K111+$AI$22*L111+$AI$23*M111+$AI$30*H111</f>
        <v/>
      </c>
      <c r="L112" s="14">
        <f>$AI$24*K111+$AI$25*L111+$AI$26*M111+$AI$31*H111</f>
        <v/>
      </c>
      <c r="M112" s="14">
        <f>$AI$27*K111+$AI$28*L111+$AI$29*M111+$AI$32*H111</f>
        <v/>
      </c>
      <c r="N112" s="16">
        <f>R112*$B$38</f>
        <v/>
      </c>
      <c r="O112" s="14">
        <f>K112/$B$30</f>
        <v/>
      </c>
      <c r="P112" s="14">
        <f>L112/$B$31</f>
        <v/>
      </c>
      <c r="Q112" s="14">
        <f>M112/$B$32</f>
        <v/>
      </c>
      <c r="R112" s="14">
        <f>R111*$AI$42+S111*$AI$43+T111*$AI$44+U111*$AI$45+$AI$47*H111</f>
        <v/>
      </c>
      <c r="S112" s="17">
        <f>$AI$33*K112+$AI$34*L112+$AI$35*M112</f>
        <v/>
      </c>
      <c r="T112" s="17">
        <f>$AI$36*K112+$AI$37*L112+$AI$38*M112</f>
        <v/>
      </c>
      <c r="U112" s="17">
        <f>$AI$39*K112+$AI$40*L112+$AI$41*M112</f>
        <v/>
      </c>
      <c r="V112" s="17">
        <f>R112*EXP(-$B$16*(($B$17+$AI$4)*0.1))+S112*$B$16/($B$16-$AI$12)*(EXP(-$AI$12*(($B$17+$AI$4)*0.1))-EXP(-$B$16*(($B$17+$AI$4)*0.1)))+T112*$B$16/($B$16-$AI$13)*(EXP(-$AI$13*(($B$17+$AI$4)*0.1))-EXP(-$B$16*(($B$17+$AI$4)*0.1)))+U112*$B$16/($B$16-$AI$14)*(EXP(-$AI$14*(($B$17+$AI$4)*0.1))-EXP(-$B$16*(($B$17+$AI$4)*0.1)))</f>
        <v/>
      </c>
      <c r="W112" s="17">
        <f>R112*EXP(-$B$16*(($B$17+$AI$4)*0.2))+S112*$B$16/($B$16-$AI$12)*(EXP(-$AI$12*(($B$17+$AI$4)*0.2))-EXP(-$B$16*(($B$17+$AI$4)*0.2)))+T112*$B$16/($B$16-$AI$13)*(EXP(-$AI$13*(($B$17+$AI$4)*0.2))-EXP(-$B$16*(($B$17+$AI$4)*0.2)))+U112*$B$16/($B$16-$AI$14)*(EXP(-$AI$14*(($B$17+$AI$4)*0.2))-EXP(-$B$16*(($B$17+$AI$4)*0.2)))</f>
        <v/>
      </c>
      <c r="X112" s="17">
        <f>R112*EXP(-$B$16*(($B$17+$AI$4)*0.3))+S112*$B$16/($B$16-$AI$12)*(EXP(-$AI$12*(($B$17+$AI$4)*0.3))-EXP(-$B$16*(($B$17+$AI$4)*0.3)))+T112*$B$16/($B$16-$AI$13)*(EXP(-$AI$13*(($B$17+$AI$4)*0.3))-EXP(-$B$16*(($B$17+$AI$4)*0.3)))+U112*$B$16/($B$16-$AI$14)*(EXP(-$AI$14*(($B$17+$AI$4)*0.3))-EXP(-$B$16*(($B$17+$AI$4)*0.3)))</f>
        <v/>
      </c>
      <c r="Y112" s="17">
        <f>R112*EXP(-$B$16*(($B$17+$AI$4)*0.4))+S112*$B$16/($B$16-$AI$12)*(EXP(-$AI$12*(($B$17+$AI$4)*0.4))-EXP(-$B$16*(($B$17+$AI$4)*0.4)))+T112*$B$16/($B$16-$AI$13)*(EXP(-$AI$13*(($B$17+$AI$4)*0.4))-EXP(-$B$16*(($B$17+$AI$4)*0.4)))+U112*$B$16/($B$16-$AI$14)*(EXP(-$AI$14*(($B$17+$AI$4)*0.4))-EXP(-$B$16*(($B$17+$AI$4)*0.4)))</f>
        <v/>
      </c>
      <c r="Z112" s="17">
        <f>R112*EXP(-$B$16*(($B$17+$AI$4)*0.5))+S112*$B$16/($B$16-$AI$12)*(EXP(-$AI$12*(($B$17+$AI$4)*0.5))-EXP(-$B$16*(($B$17+$AI$4)*0.5)))+T112*$B$16/($B$16-$AI$13)*(EXP(-$AI$13*(($B$17+$AI$4)*0.5))-EXP(-$B$16*(($B$17+$AI$4)*0.5)))+U112*$B$16/($B$16-$AI$14)*(EXP(-$AI$14*(($B$17+$AI$4)*0.5))-EXP(-$B$16*(($B$17+$AI$4)*0.5)))</f>
        <v/>
      </c>
      <c r="AA112" s="17">
        <f>R112*EXP(-$B$16*(($B$17+$AI$4)*0.6))+S112*$B$16/($B$16-$AI$12)*(EXP(-$AI$12*(($B$17+$AI$4)*0.6))-EXP(-$B$16*(($B$17+$AI$4)*0.6)))+T112*$B$16/($B$16-$AI$13)*(EXP(-$AI$13*(($B$17+$AI$4)*0.6))-EXP(-$B$16*(($B$17+$AI$4)*0.6)))+U112*$B$16/($B$16-$AI$14)*(EXP(-$AI$14*(($B$17+$AI$4)*0.6))-EXP(-$B$16*(($B$17+$AI$4)*0.6)))</f>
        <v/>
      </c>
      <c r="AB112" s="17">
        <f>R112*EXP(-$B$16*(($B$17+$AI$4)*0.7))+S112*$B$16/($B$16-$AI$12)*(EXP(-$AI$12*(($B$17+$AI$4)*0.7))-EXP(-$B$16*(($B$17+$AI$4)*0.7)))+T112*$B$16/($B$16-$AI$13)*(EXP(-$AI$13*(($B$17+$AI$4)*0.7))-EXP(-$B$16*(($B$17+$AI$4)*0.7)))+U112*$B$16/($B$16-$AI$14)*(EXP(-$AI$14*(($B$17+$AI$4)*0.7))-EXP(-$B$16*(($B$17+$AI$4)*0.7)))</f>
        <v/>
      </c>
      <c r="AC112" s="17">
        <f>R112*EXP(-$B$16*(($B$17+$AI$4)*0.8))+S112*$B$16/($B$16-$AI$12)*(EXP(-$AI$12*(($B$17+$AI$4)*0.8))-EXP(-$B$16*(($B$17+$AI$4)*0.8)))+T112*$B$16/($B$16-$AI$13)*(EXP(-$AI$13*(($B$17+$AI$4)*0.8))-EXP(-$B$16*(($B$17+$AI$4)*0.8)))+U112*$B$16/($B$16-$AI$14)*(EXP(-$AI$14*(($B$17+$AI$4)*0.8))-EXP(-$B$16*(($B$17+$AI$4)*0.8)))</f>
        <v/>
      </c>
      <c r="AD112" s="17">
        <f>R112*EXP(-$B$16*(($B$17+$AI$4)*0.9))+S112*$B$16/($B$16-$AI$12)*(EXP(-$AI$12*(($B$17+$AI$4)*0.9))-EXP(-$B$16*(($B$17+$AI$4)*0.9)))+T112*$B$16/($B$16-$AI$13)*(EXP(-$AI$13*(($B$17+$AI$4)*0.9))-EXP(-$B$16*(($B$17+$AI$4)*0.9)))+U112*$B$16/($B$16-$AI$14)*(EXP(-$AI$14*(($B$17+$AI$4)*0.9))-EXP(-$B$16*(($B$17+$AI$4)*0.9)))</f>
        <v/>
      </c>
      <c r="AE112" s="17">
        <f>R112*EXP(-$B$16*(($B$17+$AI$4)*1.0))+S112*$B$16/($B$16-$AI$12)*(EXP(-$AI$12*(($B$17+$AI$4)*1.0))-EXP(-$B$16*(($B$17+$AI$4)*1.0)))+T112*$B$16/($B$16-$AI$13)*(EXP(-$AI$13*(($B$17+$AI$4)*1.0))-EXP(-$B$16*(($B$17+$AI$4)*1.0)))+U112*$B$16/($B$16-$AI$14)*(EXP(-$AI$14*(($B$17+$AI$4)*1.0))-EXP(-$B$16*(($B$17+$AI$4)*1.0)))</f>
        <v/>
      </c>
      <c r="AF112" s="17">
        <f>MIN((G112-V112)/$AI$48,(G112-W112)/$AI$49,(G112-X112)/$AI$50,(G112-Y112)/$AI$51,(G112-Z112)/$AI$52,(G112-AA112)/$AI$53,(G112-AB112)/$AI$54,(G112-AC112)/$AI$55,(G112-AD112)/$AI$56,(G112-AE112)/$AI$57)</f>
        <v/>
      </c>
    </row>
    <row r="113">
      <c r="E113" s="12">
        <f>E112+$B$11</f>
        <v/>
      </c>
      <c r="F113" s="13">
        <f>E113/60</f>
        <v/>
      </c>
      <c r="G113" s="13">
        <f>IF(F113&gt;=$AI$66,$B$27,IF(F113&gt;=$AI$65,$B$26,IF(F113&gt;=$AI$64,$B$25,IF(F113&gt;=$AI$63,$B$24,IF(F113&gt;=$AI$62,$B$23,IF(F113&gt;=$AI$61,$B$22,$B$21))))))</f>
        <v/>
      </c>
      <c r="H113" s="14">
        <f>MAX(0,MIN($AI$59,IF($B$9="Plasma",(G113-(S113*$AI$18+T113*$AI$19+U113*$AI$20))/$AI$46,AF113)))</f>
        <v/>
      </c>
      <c r="I113" s="15">
        <f>H113/10*3600/$B$11</f>
        <v/>
      </c>
      <c r="J113" s="15">
        <f>J112+H113</f>
        <v/>
      </c>
      <c r="K113" s="14">
        <f>$AI$21*K112+$AI$22*L112+$AI$23*M112+$AI$30*H112</f>
        <v/>
      </c>
      <c r="L113" s="14">
        <f>$AI$24*K112+$AI$25*L112+$AI$26*M112+$AI$31*H112</f>
        <v/>
      </c>
      <c r="M113" s="14">
        <f>$AI$27*K112+$AI$28*L112+$AI$29*M112+$AI$32*H112</f>
        <v/>
      </c>
      <c r="N113" s="16">
        <f>R113*$B$38</f>
        <v/>
      </c>
      <c r="O113" s="14">
        <f>K113/$B$30</f>
        <v/>
      </c>
      <c r="P113" s="14">
        <f>L113/$B$31</f>
        <v/>
      </c>
      <c r="Q113" s="14">
        <f>M113/$B$32</f>
        <v/>
      </c>
      <c r="R113" s="14">
        <f>R112*$AI$42+S112*$AI$43+T112*$AI$44+U112*$AI$45+$AI$47*H112</f>
        <v/>
      </c>
      <c r="S113" s="17">
        <f>$AI$33*K113+$AI$34*L113+$AI$35*M113</f>
        <v/>
      </c>
      <c r="T113" s="17">
        <f>$AI$36*K113+$AI$37*L113+$AI$38*M113</f>
        <v/>
      </c>
      <c r="U113" s="17">
        <f>$AI$39*K113+$AI$40*L113+$AI$41*M113</f>
        <v/>
      </c>
      <c r="V113" s="17">
        <f>R113*EXP(-$B$16*(($B$17+$AI$4)*0.1))+S113*$B$16/($B$16-$AI$12)*(EXP(-$AI$12*(($B$17+$AI$4)*0.1))-EXP(-$B$16*(($B$17+$AI$4)*0.1)))+T113*$B$16/($B$16-$AI$13)*(EXP(-$AI$13*(($B$17+$AI$4)*0.1))-EXP(-$B$16*(($B$17+$AI$4)*0.1)))+U113*$B$16/($B$16-$AI$14)*(EXP(-$AI$14*(($B$17+$AI$4)*0.1))-EXP(-$B$16*(($B$17+$AI$4)*0.1)))</f>
        <v/>
      </c>
      <c r="W113" s="17">
        <f>R113*EXP(-$B$16*(($B$17+$AI$4)*0.2))+S113*$B$16/($B$16-$AI$12)*(EXP(-$AI$12*(($B$17+$AI$4)*0.2))-EXP(-$B$16*(($B$17+$AI$4)*0.2)))+T113*$B$16/($B$16-$AI$13)*(EXP(-$AI$13*(($B$17+$AI$4)*0.2))-EXP(-$B$16*(($B$17+$AI$4)*0.2)))+U113*$B$16/($B$16-$AI$14)*(EXP(-$AI$14*(($B$17+$AI$4)*0.2))-EXP(-$B$16*(($B$17+$AI$4)*0.2)))</f>
        <v/>
      </c>
      <c r="X113" s="17">
        <f>R113*EXP(-$B$16*(($B$17+$AI$4)*0.3))+S113*$B$16/($B$16-$AI$12)*(EXP(-$AI$12*(($B$17+$AI$4)*0.3))-EXP(-$B$16*(($B$17+$AI$4)*0.3)))+T113*$B$16/($B$16-$AI$13)*(EXP(-$AI$13*(($B$17+$AI$4)*0.3))-EXP(-$B$16*(($B$17+$AI$4)*0.3)))+U113*$B$16/($B$16-$AI$14)*(EXP(-$AI$14*(($B$17+$AI$4)*0.3))-EXP(-$B$16*(($B$17+$AI$4)*0.3)))</f>
        <v/>
      </c>
      <c r="Y113" s="17">
        <f>R113*EXP(-$B$16*(($B$17+$AI$4)*0.4))+S113*$B$16/($B$16-$AI$12)*(EXP(-$AI$12*(($B$17+$AI$4)*0.4))-EXP(-$B$16*(($B$17+$AI$4)*0.4)))+T113*$B$16/($B$16-$AI$13)*(EXP(-$AI$13*(($B$17+$AI$4)*0.4))-EXP(-$B$16*(($B$17+$AI$4)*0.4)))+U113*$B$16/($B$16-$AI$14)*(EXP(-$AI$14*(($B$17+$AI$4)*0.4))-EXP(-$B$16*(($B$17+$AI$4)*0.4)))</f>
        <v/>
      </c>
      <c r="Z113" s="17">
        <f>R113*EXP(-$B$16*(($B$17+$AI$4)*0.5))+S113*$B$16/($B$16-$AI$12)*(EXP(-$AI$12*(($B$17+$AI$4)*0.5))-EXP(-$B$16*(($B$17+$AI$4)*0.5)))+T113*$B$16/($B$16-$AI$13)*(EXP(-$AI$13*(($B$17+$AI$4)*0.5))-EXP(-$B$16*(($B$17+$AI$4)*0.5)))+U113*$B$16/($B$16-$AI$14)*(EXP(-$AI$14*(($B$17+$AI$4)*0.5))-EXP(-$B$16*(($B$17+$AI$4)*0.5)))</f>
        <v/>
      </c>
      <c r="AA113" s="17">
        <f>R113*EXP(-$B$16*(($B$17+$AI$4)*0.6))+S113*$B$16/($B$16-$AI$12)*(EXP(-$AI$12*(($B$17+$AI$4)*0.6))-EXP(-$B$16*(($B$17+$AI$4)*0.6)))+T113*$B$16/($B$16-$AI$13)*(EXP(-$AI$13*(($B$17+$AI$4)*0.6))-EXP(-$B$16*(($B$17+$AI$4)*0.6)))+U113*$B$16/($B$16-$AI$14)*(EXP(-$AI$14*(($B$17+$AI$4)*0.6))-EXP(-$B$16*(($B$17+$AI$4)*0.6)))</f>
        <v/>
      </c>
      <c r="AB113" s="17">
        <f>R113*EXP(-$B$16*(($B$17+$AI$4)*0.7))+S113*$B$16/($B$16-$AI$12)*(EXP(-$AI$12*(($B$17+$AI$4)*0.7))-EXP(-$B$16*(($B$17+$AI$4)*0.7)))+T113*$B$16/($B$16-$AI$13)*(EXP(-$AI$13*(($B$17+$AI$4)*0.7))-EXP(-$B$16*(($B$17+$AI$4)*0.7)))+U113*$B$16/($B$16-$AI$14)*(EXP(-$AI$14*(($B$17+$AI$4)*0.7))-EXP(-$B$16*(($B$17+$AI$4)*0.7)))</f>
        <v/>
      </c>
      <c r="AC113" s="17">
        <f>R113*EXP(-$B$16*(($B$17+$AI$4)*0.8))+S113*$B$16/($B$16-$AI$12)*(EXP(-$AI$12*(($B$17+$AI$4)*0.8))-EXP(-$B$16*(($B$17+$AI$4)*0.8)))+T113*$B$16/($B$16-$AI$13)*(EXP(-$AI$13*(($B$17+$AI$4)*0.8))-EXP(-$B$16*(($B$17+$AI$4)*0.8)))+U113*$B$16/($B$16-$AI$14)*(EXP(-$AI$14*(($B$17+$AI$4)*0.8))-EXP(-$B$16*(($B$17+$AI$4)*0.8)))</f>
        <v/>
      </c>
      <c r="AD113" s="17">
        <f>R113*EXP(-$B$16*(($B$17+$AI$4)*0.9))+S113*$B$16/($B$16-$AI$12)*(EXP(-$AI$12*(($B$17+$AI$4)*0.9))-EXP(-$B$16*(($B$17+$AI$4)*0.9)))+T113*$B$16/($B$16-$AI$13)*(EXP(-$AI$13*(($B$17+$AI$4)*0.9))-EXP(-$B$16*(($B$17+$AI$4)*0.9)))+U113*$B$16/($B$16-$AI$14)*(EXP(-$AI$14*(($B$17+$AI$4)*0.9))-EXP(-$B$16*(($B$17+$AI$4)*0.9)))</f>
        <v/>
      </c>
      <c r="AE113" s="17">
        <f>R113*EXP(-$B$16*(($B$17+$AI$4)*1.0))+S113*$B$16/($B$16-$AI$12)*(EXP(-$AI$12*(($B$17+$AI$4)*1.0))-EXP(-$B$16*(($B$17+$AI$4)*1.0)))+T113*$B$16/($B$16-$AI$13)*(EXP(-$AI$13*(($B$17+$AI$4)*1.0))-EXP(-$B$16*(($B$17+$AI$4)*1.0)))+U113*$B$16/($B$16-$AI$14)*(EXP(-$AI$14*(($B$17+$AI$4)*1.0))-EXP(-$B$16*(($B$17+$AI$4)*1.0)))</f>
        <v/>
      </c>
      <c r="AF113" s="17">
        <f>MIN((G113-V113)/$AI$48,(G113-W113)/$AI$49,(G113-X113)/$AI$50,(G113-Y113)/$AI$51,(G113-Z113)/$AI$52,(G113-AA113)/$AI$53,(G113-AB113)/$AI$54,(G113-AC113)/$AI$55,(G113-AD113)/$AI$56,(G113-AE113)/$AI$57)</f>
        <v/>
      </c>
    </row>
    <row r="114">
      <c r="E114" s="12">
        <f>E113+$B$11</f>
        <v/>
      </c>
      <c r="F114" s="13">
        <f>E114/60</f>
        <v/>
      </c>
      <c r="G114" s="13">
        <f>IF(F114&gt;=$AI$66,$B$27,IF(F114&gt;=$AI$65,$B$26,IF(F114&gt;=$AI$64,$B$25,IF(F114&gt;=$AI$63,$B$24,IF(F114&gt;=$AI$62,$B$23,IF(F114&gt;=$AI$61,$B$22,$B$21))))))</f>
        <v/>
      </c>
      <c r="H114" s="14">
        <f>MAX(0,MIN($AI$59,IF($B$9="Plasma",(G114-(S114*$AI$18+T114*$AI$19+U114*$AI$20))/$AI$46,AF114)))</f>
        <v/>
      </c>
      <c r="I114" s="15">
        <f>H114/10*3600/$B$11</f>
        <v/>
      </c>
      <c r="J114" s="15">
        <f>J113+H114</f>
        <v/>
      </c>
      <c r="K114" s="14">
        <f>$AI$21*K113+$AI$22*L113+$AI$23*M113+$AI$30*H113</f>
        <v/>
      </c>
      <c r="L114" s="14">
        <f>$AI$24*K113+$AI$25*L113+$AI$26*M113+$AI$31*H113</f>
        <v/>
      </c>
      <c r="M114" s="14">
        <f>$AI$27*K113+$AI$28*L113+$AI$29*M113+$AI$32*H113</f>
        <v/>
      </c>
      <c r="N114" s="16">
        <f>R114*$B$38</f>
        <v/>
      </c>
      <c r="O114" s="14">
        <f>K114/$B$30</f>
        <v/>
      </c>
      <c r="P114" s="14">
        <f>L114/$B$31</f>
        <v/>
      </c>
      <c r="Q114" s="14">
        <f>M114/$B$32</f>
        <v/>
      </c>
      <c r="R114" s="14">
        <f>R113*$AI$42+S113*$AI$43+T113*$AI$44+U113*$AI$45+$AI$47*H113</f>
        <v/>
      </c>
      <c r="S114" s="17">
        <f>$AI$33*K114+$AI$34*L114+$AI$35*M114</f>
        <v/>
      </c>
      <c r="T114" s="17">
        <f>$AI$36*K114+$AI$37*L114+$AI$38*M114</f>
        <v/>
      </c>
      <c r="U114" s="17">
        <f>$AI$39*K114+$AI$40*L114+$AI$41*M114</f>
        <v/>
      </c>
      <c r="V114" s="17">
        <f>R114*EXP(-$B$16*(($B$17+$AI$4)*0.1))+S114*$B$16/($B$16-$AI$12)*(EXP(-$AI$12*(($B$17+$AI$4)*0.1))-EXP(-$B$16*(($B$17+$AI$4)*0.1)))+T114*$B$16/($B$16-$AI$13)*(EXP(-$AI$13*(($B$17+$AI$4)*0.1))-EXP(-$B$16*(($B$17+$AI$4)*0.1)))+U114*$B$16/($B$16-$AI$14)*(EXP(-$AI$14*(($B$17+$AI$4)*0.1))-EXP(-$B$16*(($B$17+$AI$4)*0.1)))</f>
        <v/>
      </c>
      <c r="W114" s="17">
        <f>R114*EXP(-$B$16*(($B$17+$AI$4)*0.2))+S114*$B$16/($B$16-$AI$12)*(EXP(-$AI$12*(($B$17+$AI$4)*0.2))-EXP(-$B$16*(($B$17+$AI$4)*0.2)))+T114*$B$16/($B$16-$AI$13)*(EXP(-$AI$13*(($B$17+$AI$4)*0.2))-EXP(-$B$16*(($B$17+$AI$4)*0.2)))+U114*$B$16/($B$16-$AI$14)*(EXP(-$AI$14*(($B$17+$AI$4)*0.2))-EXP(-$B$16*(($B$17+$AI$4)*0.2)))</f>
        <v/>
      </c>
      <c r="X114" s="17">
        <f>R114*EXP(-$B$16*(($B$17+$AI$4)*0.3))+S114*$B$16/($B$16-$AI$12)*(EXP(-$AI$12*(($B$17+$AI$4)*0.3))-EXP(-$B$16*(($B$17+$AI$4)*0.3)))+T114*$B$16/($B$16-$AI$13)*(EXP(-$AI$13*(($B$17+$AI$4)*0.3))-EXP(-$B$16*(($B$17+$AI$4)*0.3)))+U114*$B$16/($B$16-$AI$14)*(EXP(-$AI$14*(($B$17+$AI$4)*0.3))-EXP(-$B$16*(($B$17+$AI$4)*0.3)))</f>
        <v/>
      </c>
      <c r="Y114" s="17">
        <f>R114*EXP(-$B$16*(($B$17+$AI$4)*0.4))+S114*$B$16/($B$16-$AI$12)*(EXP(-$AI$12*(($B$17+$AI$4)*0.4))-EXP(-$B$16*(($B$17+$AI$4)*0.4)))+T114*$B$16/($B$16-$AI$13)*(EXP(-$AI$13*(($B$17+$AI$4)*0.4))-EXP(-$B$16*(($B$17+$AI$4)*0.4)))+U114*$B$16/($B$16-$AI$14)*(EXP(-$AI$14*(($B$17+$AI$4)*0.4))-EXP(-$B$16*(($B$17+$AI$4)*0.4)))</f>
        <v/>
      </c>
      <c r="Z114" s="17">
        <f>R114*EXP(-$B$16*(($B$17+$AI$4)*0.5))+S114*$B$16/($B$16-$AI$12)*(EXP(-$AI$12*(($B$17+$AI$4)*0.5))-EXP(-$B$16*(($B$17+$AI$4)*0.5)))+T114*$B$16/($B$16-$AI$13)*(EXP(-$AI$13*(($B$17+$AI$4)*0.5))-EXP(-$B$16*(($B$17+$AI$4)*0.5)))+U114*$B$16/($B$16-$AI$14)*(EXP(-$AI$14*(($B$17+$AI$4)*0.5))-EXP(-$B$16*(($B$17+$AI$4)*0.5)))</f>
        <v/>
      </c>
      <c r="AA114" s="17">
        <f>R114*EXP(-$B$16*(($B$17+$AI$4)*0.6))+S114*$B$16/($B$16-$AI$12)*(EXP(-$AI$12*(($B$17+$AI$4)*0.6))-EXP(-$B$16*(($B$17+$AI$4)*0.6)))+T114*$B$16/($B$16-$AI$13)*(EXP(-$AI$13*(($B$17+$AI$4)*0.6))-EXP(-$B$16*(($B$17+$AI$4)*0.6)))+U114*$B$16/($B$16-$AI$14)*(EXP(-$AI$14*(($B$17+$AI$4)*0.6))-EXP(-$B$16*(($B$17+$AI$4)*0.6)))</f>
        <v/>
      </c>
      <c r="AB114" s="17">
        <f>R114*EXP(-$B$16*(($B$17+$AI$4)*0.7))+S114*$B$16/($B$16-$AI$12)*(EXP(-$AI$12*(($B$17+$AI$4)*0.7))-EXP(-$B$16*(($B$17+$AI$4)*0.7)))+T114*$B$16/($B$16-$AI$13)*(EXP(-$AI$13*(($B$17+$AI$4)*0.7))-EXP(-$B$16*(($B$17+$AI$4)*0.7)))+U114*$B$16/($B$16-$AI$14)*(EXP(-$AI$14*(($B$17+$AI$4)*0.7))-EXP(-$B$16*(($B$17+$AI$4)*0.7)))</f>
        <v/>
      </c>
      <c r="AC114" s="17">
        <f>R114*EXP(-$B$16*(($B$17+$AI$4)*0.8))+S114*$B$16/($B$16-$AI$12)*(EXP(-$AI$12*(($B$17+$AI$4)*0.8))-EXP(-$B$16*(($B$17+$AI$4)*0.8)))+T114*$B$16/($B$16-$AI$13)*(EXP(-$AI$13*(($B$17+$AI$4)*0.8))-EXP(-$B$16*(($B$17+$AI$4)*0.8)))+U114*$B$16/($B$16-$AI$14)*(EXP(-$AI$14*(($B$17+$AI$4)*0.8))-EXP(-$B$16*(($B$17+$AI$4)*0.8)))</f>
        <v/>
      </c>
      <c r="AD114" s="17">
        <f>R114*EXP(-$B$16*(($B$17+$AI$4)*0.9))+S114*$B$16/($B$16-$AI$12)*(EXP(-$AI$12*(($B$17+$AI$4)*0.9))-EXP(-$B$16*(($B$17+$AI$4)*0.9)))+T114*$B$16/($B$16-$AI$13)*(EXP(-$AI$13*(($B$17+$AI$4)*0.9))-EXP(-$B$16*(($B$17+$AI$4)*0.9)))+U114*$B$16/($B$16-$AI$14)*(EXP(-$AI$14*(($B$17+$AI$4)*0.9))-EXP(-$B$16*(($B$17+$AI$4)*0.9)))</f>
        <v/>
      </c>
      <c r="AE114" s="17">
        <f>R114*EXP(-$B$16*(($B$17+$AI$4)*1.0))+S114*$B$16/($B$16-$AI$12)*(EXP(-$AI$12*(($B$17+$AI$4)*1.0))-EXP(-$B$16*(($B$17+$AI$4)*1.0)))+T114*$B$16/($B$16-$AI$13)*(EXP(-$AI$13*(($B$17+$AI$4)*1.0))-EXP(-$B$16*(($B$17+$AI$4)*1.0)))+U114*$B$16/($B$16-$AI$14)*(EXP(-$AI$14*(($B$17+$AI$4)*1.0))-EXP(-$B$16*(($B$17+$AI$4)*1.0)))</f>
        <v/>
      </c>
      <c r="AF114" s="17">
        <f>MIN((G114-V114)/$AI$48,(G114-W114)/$AI$49,(G114-X114)/$AI$50,(G114-Y114)/$AI$51,(G114-Z114)/$AI$52,(G114-AA114)/$AI$53,(G114-AB114)/$AI$54,(G114-AC114)/$AI$55,(G114-AD114)/$AI$56,(G114-AE114)/$AI$57)</f>
        <v/>
      </c>
    </row>
    <row r="115">
      <c r="E115" s="12">
        <f>E114+$B$11</f>
        <v/>
      </c>
      <c r="F115" s="13">
        <f>E115/60</f>
        <v/>
      </c>
      <c r="G115" s="13">
        <f>IF(F115&gt;=$AI$66,$B$27,IF(F115&gt;=$AI$65,$B$26,IF(F115&gt;=$AI$64,$B$25,IF(F115&gt;=$AI$63,$B$24,IF(F115&gt;=$AI$62,$B$23,IF(F115&gt;=$AI$61,$B$22,$B$21))))))</f>
        <v/>
      </c>
      <c r="H115" s="14">
        <f>MAX(0,MIN($AI$59,IF($B$9="Plasma",(G115-(S115*$AI$18+T115*$AI$19+U115*$AI$20))/$AI$46,AF115)))</f>
        <v/>
      </c>
      <c r="I115" s="15">
        <f>H115/10*3600/$B$11</f>
        <v/>
      </c>
      <c r="J115" s="15">
        <f>J114+H115</f>
        <v/>
      </c>
      <c r="K115" s="14">
        <f>$AI$21*K114+$AI$22*L114+$AI$23*M114+$AI$30*H114</f>
        <v/>
      </c>
      <c r="L115" s="14">
        <f>$AI$24*K114+$AI$25*L114+$AI$26*M114+$AI$31*H114</f>
        <v/>
      </c>
      <c r="M115" s="14">
        <f>$AI$27*K114+$AI$28*L114+$AI$29*M114+$AI$32*H114</f>
        <v/>
      </c>
      <c r="N115" s="16">
        <f>R115*$B$38</f>
        <v/>
      </c>
      <c r="O115" s="14">
        <f>K115/$B$30</f>
        <v/>
      </c>
      <c r="P115" s="14">
        <f>L115/$B$31</f>
        <v/>
      </c>
      <c r="Q115" s="14">
        <f>M115/$B$32</f>
        <v/>
      </c>
      <c r="R115" s="14">
        <f>R114*$AI$42+S114*$AI$43+T114*$AI$44+U114*$AI$45+$AI$47*H114</f>
        <v/>
      </c>
      <c r="S115" s="17">
        <f>$AI$33*K115+$AI$34*L115+$AI$35*M115</f>
        <v/>
      </c>
      <c r="T115" s="17">
        <f>$AI$36*K115+$AI$37*L115+$AI$38*M115</f>
        <v/>
      </c>
      <c r="U115" s="17">
        <f>$AI$39*K115+$AI$40*L115+$AI$41*M115</f>
        <v/>
      </c>
      <c r="V115" s="17">
        <f>R115*EXP(-$B$16*(($B$17+$AI$4)*0.1))+S115*$B$16/($B$16-$AI$12)*(EXP(-$AI$12*(($B$17+$AI$4)*0.1))-EXP(-$B$16*(($B$17+$AI$4)*0.1)))+T115*$B$16/($B$16-$AI$13)*(EXP(-$AI$13*(($B$17+$AI$4)*0.1))-EXP(-$B$16*(($B$17+$AI$4)*0.1)))+U115*$B$16/($B$16-$AI$14)*(EXP(-$AI$14*(($B$17+$AI$4)*0.1))-EXP(-$B$16*(($B$17+$AI$4)*0.1)))</f>
        <v/>
      </c>
      <c r="W115" s="17">
        <f>R115*EXP(-$B$16*(($B$17+$AI$4)*0.2))+S115*$B$16/($B$16-$AI$12)*(EXP(-$AI$12*(($B$17+$AI$4)*0.2))-EXP(-$B$16*(($B$17+$AI$4)*0.2)))+T115*$B$16/($B$16-$AI$13)*(EXP(-$AI$13*(($B$17+$AI$4)*0.2))-EXP(-$B$16*(($B$17+$AI$4)*0.2)))+U115*$B$16/($B$16-$AI$14)*(EXP(-$AI$14*(($B$17+$AI$4)*0.2))-EXP(-$B$16*(($B$17+$AI$4)*0.2)))</f>
        <v/>
      </c>
      <c r="X115" s="17">
        <f>R115*EXP(-$B$16*(($B$17+$AI$4)*0.3))+S115*$B$16/($B$16-$AI$12)*(EXP(-$AI$12*(($B$17+$AI$4)*0.3))-EXP(-$B$16*(($B$17+$AI$4)*0.3)))+T115*$B$16/($B$16-$AI$13)*(EXP(-$AI$13*(($B$17+$AI$4)*0.3))-EXP(-$B$16*(($B$17+$AI$4)*0.3)))+U115*$B$16/($B$16-$AI$14)*(EXP(-$AI$14*(($B$17+$AI$4)*0.3))-EXP(-$B$16*(($B$17+$AI$4)*0.3)))</f>
        <v/>
      </c>
      <c r="Y115" s="17">
        <f>R115*EXP(-$B$16*(($B$17+$AI$4)*0.4))+S115*$B$16/($B$16-$AI$12)*(EXP(-$AI$12*(($B$17+$AI$4)*0.4))-EXP(-$B$16*(($B$17+$AI$4)*0.4)))+T115*$B$16/($B$16-$AI$13)*(EXP(-$AI$13*(($B$17+$AI$4)*0.4))-EXP(-$B$16*(($B$17+$AI$4)*0.4)))+U115*$B$16/($B$16-$AI$14)*(EXP(-$AI$14*(($B$17+$AI$4)*0.4))-EXP(-$B$16*(($B$17+$AI$4)*0.4)))</f>
        <v/>
      </c>
      <c r="Z115" s="17">
        <f>R115*EXP(-$B$16*(($B$17+$AI$4)*0.5))+S115*$B$16/($B$16-$AI$12)*(EXP(-$AI$12*(($B$17+$AI$4)*0.5))-EXP(-$B$16*(($B$17+$AI$4)*0.5)))+T115*$B$16/($B$16-$AI$13)*(EXP(-$AI$13*(($B$17+$AI$4)*0.5))-EXP(-$B$16*(($B$17+$AI$4)*0.5)))+U115*$B$16/($B$16-$AI$14)*(EXP(-$AI$14*(($B$17+$AI$4)*0.5))-EXP(-$B$16*(($B$17+$AI$4)*0.5)))</f>
        <v/>
      </c>
      <c r="AA115" s="17">
        <f>R115*EXP(-$B$16*(($B$17+$AI$4)*0.6))+S115*$B$16/($B$16-$AI$12)*(EXP(-$AI$12*(($B$17+$AI$4)*0.6))-EXP(-$B$16*(($B$17+$AI$4)*0.6)))+T115*$B$16/($B$16-$AI$13)*(EXP(-$AI$13*(($B$17+$AI$4)*0.6))-EXP(-$B$16*(($B$17+$AI$4)*0.6)))+U115*$B$16/($B$16-$AI$14)*(EXP(-$AI$14*(($B$17+$AI$4)*0.6))-EXP(-$B$16*(($B$17+$AI$4)*0.6)))</f>
        <v/>
      </c>
      <c r="AB115" s="17">
        <f>R115*EXP(-$B$16*(($B$17+$AI$4)*0.7))+S115*$B$16/($B$16-$AI$12)*(EXP(-$AI$12*(($B$17+$AI$4)*0.7))-EXP(-$B$16*(($B$17+$AI$4)*0.7)))+T115*$B$16/($B$16-$AI$13)*(EXP(-$AI$13*(($B$17+$AI$4)*0.7))-EXP(-$B$16*(($B$17+$AI$4)*0.7)))+U115*$B$16/($B$16-$AI$14)*(EXP(-$AI$14*(($B$17+$AI$4)*0.7))-EXP(-$B$16*(($B$17+$AI$4)*0.7)))</f>
        <v/>
      </c>
      <c r="AC115" s="17">
        <f>R115*EXP(-$B$16*(($B$17+$AI$4)*0.8))+S115*$B$16/($B$16-$AI$12)*(EXP(-$AI$12*(($B$17+$AI$4)*0.8))-EXP(-$B$16*(($B$17+$AI$4)*0.8)))+T115*$B$16/($B$16-$AI$13)*(EXP(-$AI$13*(($B$17+$AI$4)*0.8))-EXP(-$B$16*(($B$17+$AI$4)*0.8)))+U115*$B$16/($B$16-$AI$14)*(EXP(-$AI$14*(($B$17+$AI$4)*0.8))-EXP(-$B$16*(($B$17+$AI$4)*0.8)))</f>
        <v/>
      </c>
      <c r="AD115" s="17">
        <f>R115*EXP(-$B$16*(($B$17+$AI$4)*0.9))+S115*$B$16/($B$16-$AI$12)*(EXP(-$AI$12*(($B$17+$AI$4)*0.9))-EXP(-$B$16*(($B$17+$AI$4)*0.9)))+T115*$B$16/($B$16-$AI$13)*(EXP(-$AI$13*(($B$17+$AI$4)*0.9))-EXP(-$B$16*(($B$17+$AI$4)*0.9)))+U115*$B$16/($B$16-$AI$14)*(EXP(-$AI$14*(($B$17+$AI$4)*0.9))-EXP(-$B$16*(($B$17+$AI$4)*0.9)))</f>
        <v/>
      </c>
      <c r="AE115" s="17">
        <f>R115*EXP(-$B$16*(($B$17+$AI$4)*1.0))+S115*$B$16/($B$16-$AI$12)*(EXP(-$AI$12*(($B$17+$AI$4)*1.0))-EXP(-$B$16*(($B$17+$AI$4)*1.0)))+T115*$B$16/($B$16-$AI$13)*(EXP(-$AI$13*(($B$17+$AI$4)*1.0))-EXP(-$B$16*(($B$17+$AI$4)*1.0)))+U115*$B$16/($B$16-$AI$14)*(EXP(-$AI$14*(($B$17+$AI$4)*1.0))-EXP(-$B$16*(($B$17+$AI$4)*1.0)))</f>
        <v/>
      </c>
      <c r="AF115" s="17">
        <f>MIN((G115-V115)/$AI$48,(G115-W115)/$AI$49,(G115-X115)/$AI$50,(G115-Y115)/$AI$51,(G115-Z115)/$AI$52,(G115-AA115)/$AI$53,(G115-AB115)/$AI$54,(G115-AC115)/$AI$55,(G115-AD115)/$AI$56,(G115-AE115)/$AI$57)</f>
        <v/>
      </c>
    </row>
    <row r="116">
      <c r="E116" s="12">
        <f>E115+$B$11</f>
        <v/>
      </c>
      <c r="F116" s="13">
        <f>E116/60</f>
        <v/>
      </c>
      <c r="G116" s="13">
        <f>IF(F116&gt;=$AI$66,$B$27,IF(F116&gt;=$AI$65,$B$26,IF(F116&gt;=$AI$64,$B$25,IF(F116&gt;=$AI$63,$B$24,IF(F116&gt;=$AI$62,$B$23,IF(F116&gt;=$AI$61,$B$22,$B$21))))))</f>
        <v/>
      </c>
      <c r="H116" s="14">
        <f>MAX(0,MIN($AI$59,IF($B$9="Plasma",(G116-(S116*$AI$18+T116*$AI$19+U116*$AI$20))/$AI$46,AF116)))</f>
        <v/>
      </c>
      <c r="I116" s="15">
        <f>H116/10*3600/$B$11</f>
        <v/>
      </c>
      <c r="J116" s="15">
        <f>J115+H116</f>
        <v/>
      </c>
      <c r="K116" s="14">
        <f>$AI$21*K115+$AI$22*L115+$AI$23*M115+$AI$30*H115</f>
        <v/>
      </c>
      <c r="L116" s="14">
        <f>$AI$24*K115+$AI$25*L115+$AI$26*M115+$AI$31*H115</f>
        <v/>
      </c>
      <c r="M116" s="14">
        <f>$AI$27*K115+$AI$28*L115+$AI$29*M115+$AI$32*H115</f>
        <v/>
      </c>
      <c r="N116" s="16">
        <f>R116*$B$38</f>
        <v/>
      </c>
      <c r="O116" s="14">
        <f>K116/$B$30</f>
        <v/>
      </c>
      <c r="P116" s="14">
        <f>L116/$B$31</f>
        <v/>
      </c>
      <c r="Q116" s="14">
        <f>M116/$B$32</f>
        <v/>
      </c>
      <c r="R116" s="14">
        <f>R115*$AI$42+S115*$AI$43+T115*$AI$44+U115*$AI$45+$AI$47*H115</f>
        <v/>
      </c>
      <c r="S116" s="17">
        <f>$AI$33*K116+$AI$34*L116+$AI$35*M116</f>
        <v/>
      </c>
      <c r="T116" s="17">
        <f>$AI$36*K116+$AI$37*L116+$AI$38*M116</f>
        <v/>
      </c>
      <c r="U116" s="17">
        <f>$AI$39*K116+$AI$40*L116+$AI$41*M116</f>
        <v/>
      </c>
      <c r="V116" s="17">
        <f>R116*EXP(-$B$16*(($B$17+$AI$4)*0.1))+S116*$B$16/($B$16-$AI$12)*(EXP(-$AI$12*(($B$17+$AI$4)*0.1))-EXP(-$B$16*(($B$17+$AI$4)*0.1)))+T116*$B$16/($B$16-$AI$13)*(EXP(-$AI$13*(($B$17+$AI$4)*0.1))-EXP(-$B$16*(($B$17+$AI$4)*0.1)))+U116*$B$16/($B$16-$AI$14)*(EXP(-$AI$14*(($B$17+$AI$4)*0.1))-EXP(-$B$16*(($B$17+$AI$4)*0.1)))</f>
        <v/>
      </c>
      <c r="W116" s="17">
        <f>R116*EXP(-$B$16*(($B$17+$AI$4)*0.2))+S116*$B$16/($B$16-$AI$12)*(EXP(-$AI$12*(($B$17+$AI$4)*0.2))-EXP(-$B$16*(($B$17+$AI$4)*0.2)))+T116*$B$16/($B$16-$AI$13)*(EXP(-$AI$13*(($B$17+$AI$4)*0.2))-EXP(-$B$16*(($B$17+$AI$4)*0.2)))+U116*$B$16/($B$16-$AI$14)*(EXP(-$AI$14*(($B$17+$AI$4)*0.2))-EXP(-$B$16*(($B$17+$AI$4)*0.2)))</f>
        <v/>
      </c>
      <c r="X116" s="17">
        <f>R116*EXP(-$B$16*(($B$17+$AI$4)*0.3))+S116*$B$16/($B$16-$AI$12)*(EXP(-$AI$12*(($B$17+$AI$4)*0.3))-EXP(-$B$16*(($B$17+$AI$4)*0.3)))+T116*$B$16/($B$16-$AI$13)*(EXP(-$AI$13*(($B$17+$AI$4)*0.3))-EXP(-$B$16*(($B$17+$AI$4)*0.3)))+U116*$B$16/($B$16-$AI$14)*(EXP(-$AI$14*(($B$17+$AI$4)*0.3))-EXP(-$B$16*(($B$17+$AI$4)*0.3)))</f>
        <v/>
      </c>
      <c r="Y116" s="17">
        <f>R116*EXP(-$B$16*(($B$17+$AI$4)*0.4))+S116*$B$16/($B$16-$AI$12)*(EXP(-$AI$12*(($B$17+$AI$4)*0.4))-EXP(-$B$16*(($B$17+$AI$4)*0.4)))+T116*$B$16/($B$16-$AI$13)*(EXP(-$AI$13*(($B$17+$AI$4)*0.4))-EXP(-$B$16*(($B$17+$AI$4)*0.4)))+U116*$B$16/($B$16-$AI$14)*(EXP(-$AI$14*(($B$17+$AI$4)*0.4))-EXP(-$B$16*(($B$17+$AI$4)*0.4)))</f>
        <v/>
      </c>
      <c r="Z116" s="17">
        <f>R116*EXP(-$B$16*(($B$17+$AI$4)*0.5))+S116*$B$16/($B$16-$AI$12)*(EXP(-$AI$12*(($B$17+$AI$4)*0.5))-EXP(-$B$16*(($B$17+$AI$4)*0.5)))+T116*$B$16/($B$16-$AI$13)*(EXP(-$AI$13*(($B$17+$AI$4)*0.5))-EXP(-$B$16*(($B$17+$AI$4)*0.5)))+U116*$B$16/($B$16-$AI$14)*(EXP(-$AI$14*(($B$17+$AI$4)*0.5))-EXP(-$B$16*(($B$17+$AI$4)*0.5)))</f>
        <v/>
      </c>
      <c r="AA116" s="17">
        <f>R116*EXP(-$B$16*(($B$17+$AI$4)*0.6))+S116*$B$16/($B$16-$AI$12)*(EXP(-$AI$12*(($B$17+$AI$4)*0.6))-EXP(-$B$16*(($B$17+$AI$4)*0.6)))+T116*$B$16/($B$16-$AI$13)*(EXP(-$AI$13*(($B$17+$AI$4)*0.6))-EXP(-$B$16*(($B$17+$AI$4)*0.6)))+U116*$B$16/($B$16-$AI$14)*(EXP(-$AI$14*(($B$17+$AI$4)*0.6))-EXP(-$B$16*(($B$17+$AI$4)*0.6)))</f>
        <v/>
      </c>
      <c r="AB116" s="17">
        <f>R116*EXP(-$B$16*(($B$17+$AI$4)*0.7))+S116*$B$16/($B$16-$AI$12)*(EXP(-$AI$12*(($B$17+$AI$4)*0.7))-EXP(-$B$16*(($B$17+$AI$4)*0.7)))+T116*$B$16/($B$16-$AI$13)*(EXP(-$AI$13*(($B$17+$AI$4)*0.7))-EXP(-$B$16*(($B$17+$AI$4)*0.7)))+U116*$B$16/($B$16-$AI$14)*(EXP(-$AI$14*(($B$17+$AI$4)*0.7))-EXP(-$B$16*(($B$17+$AI$4)*0.7)))</f>
        <v/>
      </c>
      <c r="AC116" s="17">
        <f>R116*EXP(-$B$16*(($B$17+$AI$4)*0.8))+S116*$B$16/($B$16-$AI$12)*(EXP(-$AI$12*(($B$17+$AI$4)*0.8))-EXP(-$B$16*(($B$17+$AI$4)*0.8)))+T116*$B$16/($B$16-$AI$13)*(EXP(-$AI$13*(($B$17+$AI$4)*0.8))-EXP(-$B$16*(($B$17+$AI$4)*0.8)))+U116*$B$16/($B$16-$AI$14)*(EXP(-$AI$14*(($B$17+$AI$4)*0.8))-EXP(-$B$16*(($B$17+$AI$4)*0.8)))</f>
        <v/>
      </c>
      <c r="AD116" s="17">
        <f>R116*EXP(-$B$16*(($B$17+$AI$4)*0.9))+S116*$B$16/($B$16-$AI$12)*(EXP(-$AI$12*(($B$17+$AI$4)*0.9))-EXP(-$B$16*(($B$17+$AI$4)*0.9)))+T116*$B$16/($B$16-$AI$13)*(EXP(-$AI$13*(($B$17+$AI$4)*0.9))-EXP(-$B$16*(($B$17+$AI$4)*0.9)))+U116*$B$16/($B$16-$AI$14)*(EXP(-$AI$14*(($B$17+$AI$4)*0.9))-EXP(-$B$16*(($B$17+$AI$4)*0.9)))</f>
        <v/>
      </c>
      <c r="AE116" s="17">
        <f>R116*EXP(-$B$16*(($B$17+$AI$4)*1.0))+S116*$B$16/($B$16-$AI$12)*(EXP(-$AI$12*(($B$17+$AI$4)*1.0))-EXP(-$B$16*(($B$17+$AI$4)*1.0)))+T116*$B$16/($B$16-$AI$13)*(EXP(-$AI$13*(($B$17+$AI$4)*1.0))-EXP(-$B$16*(($B$17+$AI$4)*1.0)))+U116*$B$16/($B$16-$AI$14)*(EXP(-$AI$14*(($B$17+$AI$4)*1.0))-EXP(-$B$16*(($B$17+$AI$4)*1.0)))</f>
        <v/>
      </c>
      <c r="AF116" s="17">
        <f>MIN((G116-V116)/$AI$48,(G116-W116)/$AI$49,(G116-X116)/$AI$50,(G116-Y116)/$AI$51,(G116-Z116)/$AI$52,(G116-AA116)/$AI$53,(G116-AB116)/$AI$54,(G116-AC116)/$AI$55,(G116-AD116)/$AI$56,(G116-AE116)/$AI$57)</f>
        <v/>
      </c>
    </row>
    <row r="117">
      <c r="E117" s="12">
        <f>E116+$B$11</f>
        <v/>
      </c>
      <c r="F117" s="13">
        <f>E117/60</f>
        <v/>
      </c>
      <c r="G117" s="13">
        <f>IF(F117&gt;=$AI$66,$B$27,IF(F117&gt;=$AI$65,$B$26,IF(F117&gt;=$AI$64,$B$25,IF(F117&gt;=$AI$63,$B$24,IF(F117&gt;=$AI$62,$B$23,IF(F117&gt;=$AI$61,$B$22,$B$21))))))</f>
        <v/>
      </c>
      <c r="H117" s="14">
        <f>MAX(0,MIN($AI$59,IF($B$9="Plasma",(G117-(S117*$AI$18+T117*$AI$19+U117*$AI$20))/$AI$46,AF117)))</f>
        <v/>
      </c>
      <c r="I117" s="15">
        <f>H117/10*3600/$B$11</f>
        <v/>
      </c>
      <c r="J117" s="15">
        <f>J116+H117</f>
        <v/>
      </c>
      <c r="K117" s="14">
        <f>$AI$21*K116+$AI$22*L116+$AI$23*M116+$AI$30*H116</f>
        <v/>
      </c>
      <c r="L117" s="14">
        <f>$AI$24*K116+$AI$25*L116+$AI$26*M116+$AI$31*H116</f>
        <v/>
      </c>
      <c r="M117" s="14">
        <f>$AI$27*K116+$AI$28*L116+$AI$29*M116+$AI$32*H116</f>
        <v/>
      </c>
      <c r="N117" s="16">
        <f>R117*$B$38</f>
        <v/>
      </c>
      <c r="O117" s="14">
        <f>K117/$B$30</f>
        <v/>
      </c>
      <c r="P117" s="14">
        <f>L117/$B$31</f>
        <v/>
      </c>
      <c r="Q117" s="14">
        <f>M117/$B$32</f>
        <v/>
      </c>
      <c r="R117" s="14">
        <f>R116*$AI$42+S116*$AI$43+T116*$AI$44+U116*$AI$45+$AI$47*H116</f>
        <v/>
      </c>
      <c r="S117" s="17">
        <f>$AI$33*K117+$AI$34*L117+$AI$35*M117</f>
        <v/>
      </c>
      <c r="T117" s="17">
        <f>$AI$36*K117+$AI$37*L117+$AI$38*M117</f>
        <v/>
      </c>
      <c r="U117" s="17">
        <f>$AI$39*K117+$AI$40*L117+$AI$41*M117</f>
        <v/>
      </c>
      <c r="V117" s="17">
        <f>R117*EXP(-$B$16*(($B$17+$AI$4)*0.1))+S117*$B$16/($B$16-$AI$12)*(EXP(-$AI$12*(($B$17+$AI$4)*0.1))-EXP(-$B$16*(($B$17+$AI$4)*0.1)))+T117*$B$16/($B$16-$AI$13)*(EXP(-$AI$13*(($B$17+$AI$4)*0.1))-EXP(-$B$16*(($B$17+$AI$4)*0.1)))+U117*$B$16/($B$16-$AI$14)*(EXP(-$AI$14*(($B$17+$AI$4)*0.1))-EXP(-$B$16*(($B$17+$AI$4)*0.1)))</f>
        <v/>
      </c>
      <c r="W117" s="17">
        <f>R117*EXP(-$B$16*(($B$17+$AI$4)*0.2))+S117*$B$16/($B$16-$AI$12)*(EXP(-$AI$12*(($B$17+$AI$4)*0.2))-EXP(-$B$16*(($B$17+$AI$4)*0.2)))+T117*$B$16/($B$16-$AI$13)*(EXP(-$AI$13*(($B$17+$AI$4)*0.2))-EXP(-$B$16*(($B$17+$AI$4)*0.2)))+U117*$B$16/($B$16-$AI$14)*(EXP(-$AI$14*(($B$17+$AI$4)*0.2))-EXP(-$B$16*(($B$17+$AI$4)*0.2)))</f>
        <v/>
      </c>
      <c r="X117" s="17">
        <f>R117*EXP(-$B$16*(($B$17+$AI$4)*0.3))+S117*$B$16/($B$16-$AI$12)*(EXP(-$AI$12*(($B$17+$AI$4)*0.3))-EXP(-$B$16*(($B$17+$AI$4)*0.3)))+T117*$B$16/($B$16-$AI$13)*(EXP(-$AI$13*(($B$17+$AI$4)*0.3))-EXP(-$B$16*(($B$17+$AI$4)*0.3)))+U117*$B$16/($B$16-$AI$14)*(EXP(-$AI$14*(($B$17+$AI$4)*0.3))-EXP(-$B$16*(($B$17+$AI$4)*0.3)))</f>
        <v/>
      </c>
      <c r="Y117" s="17">
        <f>R117*EXP(-$B$16*(($B$17+$AI$4)*0.4))+S117*$B$16/($B$16-$AI$12)*(EXP(-$AI$12*(($B$17+$AI$4)*0.4))-EXP(-$B$16*(($B$17+$AI$4)*0.4)))+T117*$B$16/($B$16-$AI$13)*(EXP(-$AI$13*(($B$17+$AI$4)*0.4))-EXP(-$B$16*(($B$17+$AI$4)*0.4)))+U117*$B$16/($B$16-$AI$14)*(EXP(-$AI$14*(($B$17+$AI$4)*0.4))-EXP(-$B$16*(($B$17+$AI$4)*0.4)))</f>
        <v/>
      </c>
      <c r="Z117" s="17">
        <f>R117*EXP(-$B$16*(($B$17+$AI$4)*0.5))+S117*$B$16/($B$16-$AI$12)*(EXP(-$AI$12*(($B$17+$AI$4)*0.5))-EXP(-$B$16*(($B$17+$AI$4)*0.5)))+T117*$B$16/($B$16-$AI$13)*(EXP(-$AI$13*(($B$17+$AI$4)*0.5))-EXP(-$B$16*(($B$17+$AI$4)*0.5)))+U117*$B$16/($B$16-$AI$14)*(EXP(-$AI$14*(($B$17+$AI$4)*0.5))-EXP(-$B$16*(($B$17+$AI$4)*0.5)))</f>
        <v/>
      </c>
      <c r="AA117" s="17">
        <f>R117*EXP(-$B$16*(($B$17+$AI$4)*0.6))+S117*$B$16/($B$16-$AI$12)*(EXP(-$AI$12*(($B$17+$AI$4)*0.6))-EXP(-$B$16*(($B$17+$AI$4)*0.6)))+T117*$B$16/($B$16-$AI$13)*(EXP(-$AI$13*(($B$17+$AI$4)*0.6))-EXP(-$B$16*(($B$17+$AI$4)*0.6)))+U117*$B$16/($B$16-$AI$14)*(EXP(-$AI$14*(($B$17+$AI$4)*0.6))-EXP(-$B$16*(($B$17+$AI$4)*0.6)))</f>
        <v/>
      </c>
      <c r="AB117" s="17">
        <f>R117*EXP(-$B$16*(($B$17+$AI$4)*0.7))+S117*$B$16/($B$16-$AI$12)*(EXP(-$AI$12*(($B$17+$AI$4)*0.7))-EXP(-$B$16*(($B$17+$AI$4)*0.7)))+T117*$B$16/($B$16-$AI$13)*(EXP(-$AI$13*(($B$17+$AI$4)*0.7))-EXP(-$B$16*(($B$17+$AI$4)*0.7)))+U117*$B$16/($B$16-$AI$14)*(EXP(-$AI$14*(($B$17+$AI$4)*0.7))-EXP(-$B$16*(($B$17+$AI$4)*0.7)))</f>
        <v/>
      </c>
      <c r="AC117" s="17">
        <f>R117*EXP(-$B$16*(($B$17+$AI$4)*0.8))+S117*$B$16/($B$16-$AI$12)*(EXP(-$AI$12*(($B$17+$AI$4)*0.8))-EXP(-$B$16*(($B$17+$AI$4)*0.8)))+T117*$B$16/($B$16-$AI$13)*(EXP(-$AI$13*(($B$17+$AI$4)*0.8))-EXP(-$B$16*(($B$17+$AI$4)*0.8)))+U117*$B$16/($B$16-$AI$14)*(EXP(-$AI$14*(($B$17+$AI$4)*0.8))-EXP(-$B$16*(($B$17+$AI$4)*0.8)))</f>
        <v/>
      </c>
      <c r="AD117" s="17">
        <f>R117*EXP(-$B$16*(($B$17+$AI$4)*0.9))+S117*$B$16/($B$16-$AI$12)*(EXP(-$AI$12*(($B$17+$AI$4)*0.9))-EXP(-$B$16*(($B$17+$AI$4)*0.9)))+T117*$B$16/($B$16-$AI$13)*(EXP(-$AI$13*(($B$17+$AI$4)*0.9))-EXP(-$B$16*(($B$17+$AI$4)*0.9)))+U117*$B$16/($B$16-$AI$14)*(EXP(-$AI$14*(($B$17+$AI$4)*0.9))-EXP(-$B$16*(($B$17+$AI$4)*0.9)))</f>
        <v/>
      </c>
      <c r="AE117" s="17">
        <f>R117*EXP(-$B$16*(($B$17+$AI$4)*1.0))+S117*$B$16/($B$16-$AI$12)*(EXP(-$AI$12*(($B$17+$AI$4)*1.0))-EXP(-$B$16*(($B$17+$AI$4)*1.0)))+T117*$B$16/($B$16-$AI$13)*(EXP(-$AI$13*(($B$17+$AI$4)*1.0))-EXP(-$B$16*(($B$17+$AI$4)*1.0)))+U117*$B$16/($B$16-$AI$14)*(EXP(-$AI$14*(($B$17+$AI$4)*1.0))-EXP(-$B$16*(($B$17+$AI$4)*1.0)))</f>
        <v/>
      </c>
      <c r="AF117" s="17">
        <f>MIN((G117-V117)/$AI$48,(G117-W117)/$AI$49,(G117-X117)/$AI$50,(G117-Y117)/$AI$51,(G117-Z117)/$AI$52,(G117-AA117)/$AI$53,(G117-AB117)/$AI$54,(G117-AC117)/$AI$55,(G117-AD117)/$AI$56,(G117-AE117)/$AI$57)</f>
        <v/>
      </c>
    </row>
    <row r="118">
      <c r="E118" s="12">
        <f>E117+$B$11</f>
        <v/>
      </c>
      <c r="F118" s="13">
        <f>E118/60</f>
        <v/>
      </c>
      <c r="G118" s="13">
        <f>IF(F118&gt;=$AI$66,$B$27,IF(F118&gt;=$AI$65,$B$26,IF(F118&gt;=$AI$64,$B$25,IF(F118&gt;=$AI$63,$B$24,IF(F118&gt;=$AI$62,$B$23,IF(F118&gt;=$AI$61,$B$22,$B$21))))))</f>
        <v/>
      </c>
      <c r="H118" s="14">
        <f>MAX(0,MIN($AI$59,IF($B$9="Plasma",(G118-(S118*$AI$18+T118*$AI$19+U118*$AI$20))/$AI$46,AF118)))</f>
        <v/>
      </c>
      <c r="I118" s="15">
        <f>H118/10*3600/$B$11</f>
        <v/>
      </c>
      <c r="J118" s="15">
        <f>J117+H118</f>
        <v/>
      </c>
      <c r="K118" s="14">
        <f>$AI$21*K117+$AI$22*L117+$AI$23*M117+$AI$30*H117</f>
        <v/>
      </c>
      <c r="L118" s="14">
        <f>$AI$24*K117+$AI$25*L117+$AI$26*M117+$AI$31*H117</f>
        <v/>
      </c>
      <c r="M118" s="14">
        <f>$AI$27*K117+$AI$28*L117+$AI$29*M117+$AI$32*H117</f>
        <v/>
      </c>
      <c r="N118" s="16">
        <f>R118*$B$38</f>
        <v/>
      </c>
      <c r="O118" s="14">
        <f>K118/$B$30</f>
        <v/>
      </c>
      <c r="P118" s="14">
        <f>L118/$B$31</f>
        <v/>
      </c>
      <c r="Q118" s="14">
        <f>M118/$B$32</f>
        <v/>
      </c>
      <c r="R118" s="14">
        <f>R117*$AI$42+S117*$AI$43+T117*$AI$44+U117*$AI$45+$AI$47*H117</f>
        <v/>
      </c>
      <c r="S118" s="17">
        <f>$AI$33*K118+$AI$34*L118+$AI$35*M118</f>
        <v/>
      </c>
      <c r="T118" s="17">
        <f>$AI$36*K118+$AI$37*L118+$AI$38*M118</f>
        <v/>
      </c>
      <c r="U118" s="17">
        <f>$AI$39*K118+$AI$40*L118+$AI$41*M118</f>
        <v/>
      </c>
      <c r="V118" s="17">
        <f>R118*EXP(-$B$16*(($B$17+$AI$4)*0.1))+S118*$B$16/($B$16-$AI$12)*(EXP(-$AI$12*(($B$17+$AI$4)*0.1))-EXP(-$B$16*(($B$17+$AI$4)*0.1)))+T118*$B$16/($B$16-$AI$13)*(EXP(-$AI$13*(($B$17+$AI$4)*0.1))-EXP(-$B$16*(($B$17+$AI$4)*0.1)))+U118*$B$16/($B$16-$AI$14)*(EXP(-$AI$14*(($B$17+$AI$4)*0.1))-EXP(-$B$16*(($B$17+$AI$4)*0.1)))</f>
        <v/>
      </c>
      <c r="W118" s="17">
        <f>R118*EXP(-$B$16*(($B$17+$AI$4)*0.2))+S118*$B$16/($B$16-$AI$12)*(EXP(-$AI$12*(($B$17+$AI$4)*0.2))-EXP(-$B$16*(($B$17+$AI$4)*0.2)))+T118*$B$16/($B$16-$AI$13)*(EXP(-$AI$13*(($B$17+$AI$4)*0.2))-EXP(-$B$16*(($B$17+$AI$4)*0.2)))+U118*$B$16/($B$16-$AI$14)*(EXP(-$AI$14*(($B$17+$AI$4)*0.2))-EXP(-$B$16*(($B$17+$AI$4)*0.2)))</f>
        <v/>
      </c>
      <c r="X118" s="17">
        <f>R118*EXP(-$B$16*(($B$17+$AI$4)*0.3))+S118*$B$16/($B$16-$AI$12)*(EXP(-$AI$12*(($B$17+$AI$4)*0.3))-EXP(-$B$16*(($B$17+$AI$4)*0.3)))+T118*$B$16/($B$16-$AI$13)*(EXP(-$AI$13*(($B$17+$AI$4)*0.3))-EXP(-$B$16*(($B$17+$AI$4)*0.3)))+U118*$B$16/($B$16-$AI$14)*(EXP(-$AI$14*(($B$17+$AI$4)*0.3))-EXP(-$B$16*(($B$17+$AI$4)*0.3)))</f>
        <v/>
      </c>
      <c r="Y118" s="17">
        <f>R118*EXP(-$B$16*(($B$17+$AI$4)*0.4))+S118*$B$16/($B$16-$AI$12)*(EXP(-$AI$12*(($B$17+$AI$4)*0.4))-EXP(-$B$16*(($B$17+$AI$4)*0.4)))+T118*$B$16/($B$16-$AI$13)*(EXP(-$AI$13*(($B$17+$AI$4)*0.4))-EXP(-$B$16*(($B$17+$AI$4)*0.4)))+U118*$B$16/($B$16-$AI$14)*(EXP(-$AI$14*(($B$17+$AI$4)*0.4))-EXP(-$B$16*(($B$17+$AI$4)*0.4)))</f>
        <v/>
      </c>
      <c r="Z118" s="17">
        <f>R118*EXP(-$B$16*(($B$17+$AI$4)*0.5))+S118*$B$16/($B$16-$AI$12)*(EXP(-$AI$12*(($B$17+$AI$4)*0.5))-EXP(-$B$16*(($B$17+$AI$4)*0.5)))+T118*$B$16/($B$16-$AI$13)*(EXP(-$AI$13*(($B$17+$AI$4)*0.5))-EXP(-$B$16*(($B$17+$AI$4)*0.5)))+U118*$B$16/($B$16-$AI$14)*(EXP(-$AI$14*(($B$17+$AI$4)*0.5))-EXP(-$B$16*(($B$17+$AI$4)*0.5)))</f>
        <v/>
      </c>
      <c r="AA118" s="17">
        <f>R118*EXP(-$B$16*(($B$17+$AI$4)*0.6))+S118*$B$16/($B$16-$AI$12)*(EXP(-$AI$12*(($B$17+$AI$4)*0.6))-EXP(-$B$16*(($B$17+$AI$4)*0.6)))+T118*$B$16/($B$16-$AI$13)*(EXP(-$AI$13*(($B$17+$AI$4)*0.6))-EXP(-$B$16*(($B$17+$AI$4)*0.6)))+U118*$B$16/($B$16-$AI$14)*(EXP(-$AI$14*(($B$17+$AI$4)*0.6))-EXP(-$B$16*(($B$17+$AI$4)*0.6)))</f>
        <v/>
      </c>
      <c r="AB118" s="17">
        <f>R118*EXP(-$B$16*(($B$17+$AI$4)*0.7))+S118*$B$16/($B$16-$AI$12)*(EXP(-$AI$12*(($B$17+$AI$4)*0.7))-EXP(-$B$16*(($B$17+$AI$4)*0.7)))+T118*$B$16/($B$16-$AI$13)*(EXP(-$AI$13*(($B$17+$AI$4)*0.7))-EXP(-$B$16*(($B$17+$AI$4)*0.7)))+U118*$B$16/($B$16-$AI$14)*(EXP(-$AI$14*(($B$17+$AI$4)*0.7))-EXP(-$B$16*(($B$17+$AI$4)*0.7)))</f>
        <v/>
      </c>
      <c r="AC118" s="17">
        <f>R118*EXP(-$B$16*(($B$17+$AI$4)*0.8))+S118*$B$16/($B$16-$AI$12)*(EXP(-$AI$12*(($B$17+$AI$4)*0.8))-EXP(-$B$16*(($B$17+$AI$4)*0.8)))+T118*$B$16/($B$16-$AI$13)*(EXP(-$AI$13*(($B$17+$AI$4)*0.8))-EXP(-$B$16*(($B$17+$AI$4)*0.8)))+U118*$B$16/($B$16-$AI$14)*(EXP(-$AI$14*(($B$17+$AI$4)*0.8))-EXP(-$B$16*(($B$17+$AI$4)*0.8)))</f>
        <v/>
      </c>
      <c r="AD118" s="17">
        <f>R118*EXP(-$B$16*(($B$17+$AI$4)*0.9))+S118*$B$16/($B$16-$AI$12)*(EXP(-$AI$12*(($B$17+$AI$4)*0.9))-EXP(-$B$16*(($B$17+$AI$4)*0.9)))+T118*$B$16/($B$16-$AI$13)*(EXP(-$AI$13*(($B$17+$AI$4)*0.9))-EXP(-$B$16*(($B$17+$AI$4)*0.9)))+U118*$B$16/($B$16-$AI$14)*(EXP(-$AI$14*(($B$17+$AI$4)*0.9))-EXP(-$B$16*(($B$17+$AI$4)*0.9)))</f>
        <v/>
      </c>
      <c r="AE118" s="17">
        <f>R118*EXP(-$B$16*(($B$17+$AI$4)*1.0))+S118*$B$16/($B$16-$AI$12)*(EXP(-$AI$12*(($B$17+$AI$4)*1.0))-EXP(-$B$16*(($B$17+$AI$4)*1.0)))+T118*$B$16/($B$16-$AI$13)*(EXP(-$AI$13*(($B$17+$AI$4)*1.0))-EXP(-$B$16*(($B$17+$AI$4)*1.0)))+U118*$B$16/($B$16-$AI$14)*(EXP(-$AI$14*(($B$17+$AI$4)*1.0))-EXP(-$B$16*(($B$17+$AI$4)*1.0)))</f>
        <v/>
      </c>
      <c r="AF118" s="17">
        <f>MIN((G118-V118)/$AI$48,(G118-W118)/$AI$49,(G118-X118)/$AI$50,(G118-Y118)/$AI$51,(G118-Z118)/$AI$52,(G118-AA118)/$AI$53,(G118-AB118)/$AI$54,(G118-AC118)/$AI$55,(G118-AD118)/$AI$56,(G118-AE118)/$AI$57)</f>
        <v/>
      </c>
    </row>
    <row r="119">
      <c r="E119" s="12">
        <f>E118+$B$11</f>
        <v/>
      </c>
      <c r="F119" s="13">
        <f>E119/60</f>
        <v/>
      </c>
      <c r="G119" s="13">
        <f>IF(F119&gt;=$AI$66,$B$27,IF(F119&gt;=$AI$65,$B$26,IF(F119&gt;=$AI$64,$B$25,IF(F119&gt;=$AI$63,$B$24,IF(F119&gt;=$AI$62,$B$23,IF(F119&gt;=$AI$61,$B$22,$B$21))))))</f>
        <v/>
      </c>
      <c r="H119" s="14">
        <f>MAX(0,MIN($AI$59,IF($B$9="Plasma",(G119-(S119*$AI$18+T119*$AI$19+U119*$AI$20))/$AI$46,AF119)))</f>
        <v/>
      </c>
      <c r="I119" s="15">
        <f>H119/10*3600/$B$11</f>
        <v/>
      </c>
      <c r="J119" s="15">
        <f>J118+H119</f>
        <v/>
      </c>
      <c r="K119" s="14">
        <f>$AI$21*K118+$AI$22*L118+$AI$23*M118+$AI$30*H118</f>
        <v/>
      </c>
      <c r="L119" s="14">
        <f>$AI$24*K118+$AI$25*L118+$AI$26*M118+$AI$31*H118</f>
        <v/>
      </c>
      <c r="M119" s="14">
        <f>$AI$27*K118+$AI$28*L118+$AI$29*M118+$AI$32*H118</f>
        <v/>
      </c>
      <c r="N119" s="16">
        <f>R119*$B$38</f>
        <v/>
      </c>
      <c r="O119" s="14">
        <f>K119/$B$30</f>
        <v/>
      </c>
      <c r="P119" s="14">
        <f>L119/$B$31</f>
        <v/>
      </c>
      <c r="Q119" s="14">
        <f>M119/$B$32</f>
        <v/>
      </c>
      <c r="R119" s="14">
        <f>R118*$AI$42+S118*$AI$43+T118*$AI$44+U118*$AI$45+$AI$47*H118</f>
        <v/>
      </c>
      <c r="S119" s="17">
        <f>$AI$33*K119+$AI$34*L119+$AI$35*M119</f>
        <v/>
      </c>
      <c r="T119" s="17">
        <f>$AI$36*K119+$AI$37*L119+$AI$38*M119</f>
        <v/>
      </c>
      <c r="U119" s="17">
        <f>$AI$39*K119+$AI$40*L119+$AI$41*M119</f>
        <v/>
      </c>
      <c r="V119" s="17">
        <f>R119*EXP(-$B$16*(($B$17+$AI$4)*0.1))+S119*$B$16/($B$16-$AI$12)*(EXP(-$AI$12*(($B$17+$AI$4)*0.1))-EXP(-$B$16*(($B$17+$AI$4)*0.1)))+T119*$B$16/($B$16-$AI$13)*(EXP(-$AI$13*(($B$17+$AI$4)*0.1))-EXP(-$B$16*(($B$17+$AI$4)*0.1)))+U119*$B$16/($B$16-$AI$14)*(EXP(-$AI$14*(($B$17+$AI$4)*0.1))-EXP(-$B$16*(($B$17+$AI$4)*0.1)))</f>
        <v/>
      </c>
      <c r="W119" s="17">
        <f>R119*EXP(-$B$16*(($B$17+$AI$4)*0.2))+S119*$B$16/($B$16-$AI$12)*(EXP(-$AI$12*(($B$17+$AI$4)*0.2))-EXP(-$B$16*(($B$17+$AI$4)*0.2)))+T119*$B$16/($B$16-$AI$13)*(EXP(-$AI$13*(($B$17+$AI$4)*0.2))-EXP(-$B$16*(($B$17+$AI$4)*0.2)))+U119*$B$16/($B$16-$AI$14)*(EXP(-$AI$14*(($B$17+$AI$4)*0.2))-EXP(-$B$16*(($B$17+$AI$4)*0.2)))</f>
        <v/>
      </c>
      <c r="X119" s="17">
        <f>R119*EXP(-$B$16*(($B$17+$AI$4)*0.3))+S119*$B$16/($B$16-$AI$12)*(EXP(-$AI$12*(($B$17+$AI$4)*0.3))-EXP(-$B$16*(($B$17+$AI$4)*0.3)))+T119*$B$16/($B$16-$AI$13)*(EXP(-$AI$13*(($B$17+$AI$4)*0.3))-EXP(-$B$16*(($B$17+$AI$4)*0.3)))+U119*$B$16/($B$16-$AI$14)*(EXP(-$AI$14*(($B$17+$AI$4)*0.3))-EXP(-$B$16*(($B$17+$AI$4)*0.3)))</f>
        <v/>
      </c>
      <c r="Y119" s="17">
        <f>R119*EXP(-$B$16*(($B$17+$AI$4)*0.4))+S119*$B$16/($B$16-$AI$12)*(EXP(-$AI$12*(($B$17+$AI$4)*0.4))-EXP(-$B$16*(($B$17+$AI$4)*0.4)))+T119*$B$16/($B$16-$AI$13)*(EXP(-$AI$13*(($B$17+$AI$4)*0.4))-EXP(-$B$16*(($B$17+$AI$4)*0.4)))+U119*$B$16/($B$16-$AI$14)*(EXP(-$AI$14*(($B$17+$AI$4)*0.4))-EXP(-$B$16*(($B$17+$AI$4)*0.4)))</f>
        <v/>
      </c>
      <c r="Z119" s="17">
        <f>R119*EXP(-$B$16*(($B$17+$AI$4)*0.5))+S119*$B$16/($B$16-$AI$12)*(EXP(-$AI$12*(($B$17+$AI$4)*0.5))-EXP(-$B$16*(($B$17+$AI$4)*0.5)))+T119*$B$16/($B$16-$AI$13)*(EXP(-$AI$13*(($B$17+$AI$4)*0.5))-EXP(-$B$16*(($B$17+$AI$4)*0.5)))+U119*$B$16/($B$16-$AI$14)*(EXP(-$AI$14*(($B$17+$AI$4)*0.5))-EXP(-$B$16*(($B$17+$AI$4)*0.5)))</f>
        <v/>
      </c>
      <c r="AA119" s="17">
        <f>R119*EXP(-$B$16*(($B$17+$AI$4)*0.6))+S119*$B$16/($B$16-$AI$12)*(EXP(-$AI$12*(($B$17+$AI$4)*0.6))-EXP(-$B$16*(($B$17+$AI$4)*0.6)))+T119*$B$16/($B$16-$AI$13)*(EXP(-$AI$13*(($B$17+$AI$4)*0.6))-EXP(-$B$16*(($B$17+$AI$4)*0.6)))+U119*$B$16/($B$16-$AI$14)*(EXP(-$AI$14*(($B$17+$AI$4)*0.6))-EXP(-$B$16*(($B$17+$AI$4)*0.6)))</f>
        <v/>
      </c>
      <c r="AB119" s="17">
        <f>R119*EXP(-$B$16*(($B$17+$AI$4)*0.7))+S119*$B$16/($B$16-$AI$12)*(EXP(-$AI$12*(($B$17+$AI$4)*0.7))-EXP(-$B$16*(($B$17+$AI$4)*0.7)))+T119*$B$16/($B$16-$AI$13)*(EXP(-$AI$13*(($B$17+$AI$4)*0.7))-EXP(-$B$16*(($B$17+$AI$4)*0.7)))+U119*$B$16/($B$16-$AI$14)*(EXP(-$AI$14*(($B$17+$AI$4)*0.7))-EXP(-$B$16*(($B$17+$AI$4)*0.7)))</f>
        <v/>
      </c>
      <c r="AC119" s="17">
        <f>R119*EXP(-$B$16*(($B$17+$AI$4)*0.8))+S119*$B$16/($B$16-$AI$12)*(EXP(-$AI$12*(($B$17+$AI$4)*0.8))-EXP(-$B$16*(($B$17+$AI$4)*0.8)))+T119*$B$16/($B$16-$AI$13)*(EXP(-$AI$13*(($B$17+$AI$4)*0.8))-EXP(-$B$16*(($B$17+$AI$4)*0.8)))+U119*$B$16/($B$16-$AI$14)*(EXP(-$AI$14*(($B$17+$AI$4)*0.8))-EXP(-$B$16*(($B$17+$AI$4)*0.8)))</f>
        <v/>
      </c>
      <c r="AD119" s="17">
        <f>R119*EXP(-$B$16*(($B$17+$AI$4)*0.9))+S119*$B$16/($B$16-$AI$12)*(EXP(-$AI$12*(($B$17+$AI$4)*0.9))-EXP(-$B$16*(($B$17+$AI$4)*0.9)))+T119*$B$16/($B$16-$AI$13)*(EXP(-$AI$13*(($B$17+$AI$4)*0.9))-EXP(-$B$16*(($B$17+$AI$4)*0.9)))+U119*$B$16/($B$16-$AI$14)*(EXP(-$AI$14*(($B$17+$AI$4)*0.9))-EXP(-$B$16*(($B$17+$AI$4)*0.9)))</f>
        <v/>
      </c>
      <c r="AE119" s="17">
        <f>R119*EXP(-$B$16*(($B$17+$AI$4)*1.0))+S119*$B$16/($B$16-$AI$12)*(EXP(-$AI$12*(($B$17+$AI$4)*1.0))-EXP(-$B$16*(($B$17+$AI$4)*1.0)))+T119*$B$16/($B$16-$AI$13)*(EXP(-$AI$13*(($B$17+$AI$4)*1.0))-EXP(-$B$16*(($B$17+$AI$4)*1.0)))+U119*$B$16/($B$16-$AI$14)*(EXP(-$AI$14*(($B$17+$AI$4)*1.0))-EXP(-$B$16*(($B$17+$AI$4)*1.0)))</f>
        <v/>
      </c>
      <c r="AF119" s="17">
        <f>MIN((G119-V119)/$AI$48,(G119-W119)/$AI$49,(G119-X119)/$AI$50,(G119-Y119)/$AI$51,(G119-Z119)/$AI$52,(G119-AA119)/$AI$53,(G119-AB119)/$AI$54,(G119-AC119)/$AI$55,(G119-AD119)/$AI$56,(G119-AE119)/$AI$57)</f>
        <v/>
      </c>
    </row>
    <row r="120">
      <c r="E120" s="12">
        <f>E119+$B$11</f>
        <v/>
      </c>
      <c r="F120" s="13">
        <f>E120/60</f>
        <v/>
      </c>
      <c r="G120" s="13">
        <f>IF(F120&gt;=$AI$66,$B$27,IF(F120&gt;=$AI$65,$B$26,IF(F120&gt;=$AI$64,$B$25,IF(F120&gt;=$AI$63,$B$24,IF(F120&gt;=$AI$62,$B$23,IF(F120&gt;=$AI$61,$B$22,$B$21))))))</f>
        <v/>
      </c>
      <c r="H120" s="14">
        <f>MAX(0,MIN($AI$59,IF($B$9="Plasma",(G120-(S120*$AI$18+T120*$AI$19+U120*$AI$20))/$AI$46,AF120)))</f>
        <v/>
      </c>
      <c r="I120" s="15">
        <f>H120/10*3600/$B$11</f>
        <v/>
      </c>
      <c r="J120" s="15">
        <f>J119+H120</f>
        <v/>
      </c>
      <c r="K120" s="14">
        <f>$AI$21*K119+$AI$22*L119+$AI$23*M119+$AI$30*H119</f>
        <v/>
      </c>
      <c r="L120" s="14">
        <f>$AI$24*K119+$AI$25*L119+$AI$26*M119+$AI$31*H119</f>
        <v/>
      </c>
      <c r="M120" s="14">
        <f>$AI$27*K119+$AI$28*L119+$AI$29*M119+$AI$32*H119</f>
        <v/>
      </c>
      <c r="N120" s="16">
        <f>R120*$B$38</f>
        <v/>
      </c>
      <c r="O120" s="14">
        <f>K120/$B$30</f>
        <v/>
      </c>
      <c r="P120" s="14">
        <f>L120/$B$31</f>
        <v/>
      </c>
      <c r="Q120" s="14">
        <f>M120/$B$32</f>
        <v/>
      </c>
      <c r="R120" s="14">
        <f>R119*$AI$42+S119*$AI$43+T119*$AI$44+U119*$AI$45+$AI$47*H119</f>
        <v/>
      </c>
      <c r="S120" s="17">
        <f>$AI$33*K120+$AI$34*L120+$AI$35*M120</f>
        <v/>
      </c>
      <c r="T120" s="17">
        <f>$AI$36*K120+$AI$37*L120+$AI$38*M120</f>
        <v/>
      </c>
      <c r="U120" s="17">
        <f>$AI$39*K120+$AI$40*L120+$AI$41*M120</f>
        <v/>
      </c>
      <c r="V120" s="17">
        <f>R120*EXP(-$B$16*(($B$17+$AI$4)*0.1))+S120*$B$16/($B$16-$AI$12)*(EXP(-$AI$12*(($B$17+$AI$4)*0.1))-EXP(-$B$16*(($B$17+$AI$4)*0.1)))+T120*$B$16/($B$16-$AI$13)*(EXP(-$AI$13*(($B$17+$AI$4)*0.1))-EXP(-$B$16*(($B$17+$AI$4)*0.1)))+U120*$B$16/($B$16-$AI$14)*(EXP(-$AI$14*(($B$17+$AI$4)*0.1))-EXP(-$B$16*(($B$17+$AI$4)*0.1)))</f>
        <v/>
      </c>
      <c r="W120" s="17">
        <f>R120*EXP(-$B$16*(($B$17+$AI$4)*0.2))+S120*$B$16/($B$16-$AI$12)*(EXP(-$AI$12*(($B$17+$AI$4)*0.2))-EXP(-$B$16*(($B$17+$AI$4)*0.2)))+T120*$B$16/($B$16-$AI$13)*(EXP(-$AI$13*(($B$17+$AI$4)*0.2))-EXP(-$B$16*(($B$17+$AI$4)*0.2)))+U120*$B$16/($B$16-$AI$14)*(EXP(-$AI$14*(($B$17+$AI$4)*0.2))-EXP(-$B$16*(($B$17+$AI$4)*0.2)))</f>
        <v/>
      </c>
      <c r="X120" s="17">
        <f>R120*EXP(-$B$16*(($B$17+$AI$4)*0.3))+S120*$B$16/($B$16-$AI$12)*(EXP(-$AI$12*(($B$17+$AI$4)*0.3))-EXP(-$B$16*(($B$17+$AI$4)*0.3)))+T120*$B$16/($B$16-$AI$13)*(EXP(-$AI$13*(($B$17+$AI$4)*0.3))-EXP(-$B$16*(($B$17+$AI$4)*0.3)))+U120*$B$16/($B$16-$AI$14)*(EXP(-$AI$14*(($B$17+$AI$4)*0.3))-EXP(-$B$16*(($B$17+$AI$4)*0.3)))</f>
        <v/>
      </c>
      <c r="Y120" s="17">
        <f>R120*EXP(-$B$16*(($B$17+$AI$4)*0.4))+S120*$B$16/($B$16-$AI$12)*(EXP(-$AI$12*(($B$17+$AI$4)*0.4))-EXP(-$B$16*(($B$17+$AI$4)*0.4)))+T120*$B$16/($B$16-$AI$13)*(EXP(-$AI$13*(($B$17+$AI$4)*0.4))-EXP(-$B$16*(($B$17+$AI$4)*0.4)))+U120*$B$16/($B$16-$AI$14)*(EXP(-$AI$14*(($B$17+$AI$4)*0.4))-EXP(-$B$16*(($B$17+$AI$4)*0.4)))</f>
        <v/>
      </c>
      <c r="Z120" s="17">
        <f>R120*EXP(-$B$16*(($B$17+$AI$4)*0.5))+S120*$B$16/($B$16-$AI$12)*(EXP(-$AI$12*(($B$17+$AI$4)*0.5))-EXP(-$B$16*(($B$17+$AI$4)*0.5)))+T120*$B$16/($B$16-$AI$13)*(EXP(-$AI$13*(($B$17+$AI$4)*0.5))-EXP(-$B$16*(($B$17+$AI$4)*0.5)))+U120*$B$16/($B$16-$AI$14)*(EXP(-$AI$14*(($B$17+$AI$4)*0.5))-EXP(-$B$16*(($B$17+$AI$4)*0.5)))</f>
        <v/>
      </c>
      <c r="AA120" s="17">
        <f>R120*EXP(-$B$16*(($B$17+$AI$4)*0.6))+S120*$B$16/($B$16-$AI$12)*(EXP(-$AI$12*(($B$17+$AI$4)*0.6))-EXP(-$B$16*(($B$17+$AI$4)*0.6)))+T120*$B$16/($B$16-$AI$13)*(EXP(-$AI$13*(($B$17+$AI$4)*0.6))-EXP(-$B$16*(($B$17+$AI$4)*0.6)))+U120*$B$16/($B$16-$AI$14)*(EXP(-$AI$14*(($B$17+$AI$4)*0.6))-EXP(-$B$16*(($B$17+$AI$4)*0.6)))</f>
        <v/>
      </c>
      <c r="AB120" s="17">
        <f>R120*EXP(-$B$16*(($B$17+$AI$4)*0.7))+S120*$B$16/($B$16-$AI$12)*(EXP(-$AI$12*(($B$17+$AI$4)*0.7))-EXP(-$B$16*(($B$17+$AI$4)*0.7)))+T120*$B$16/($B$16-$AI$13)*(EXP(-$AI$13*(($B$17+$AI$4)*0.7))-EXP(-$B$16*(($B$17+$AI$4)*0.7)))+U120*$B$16/($B$16-$AI$14)*(EXP(-$AI$14*(($B$17+$AI$4)*0.7))-EXP(-$B$16*(($B$17+$AI$4)*0.7)))</f>
        <v/>
      </c>
      <c r="AC120" s="17">
        <f>R120*EXP(-$B$16*(($B$17+$AI$4)*0.8))+S120*$B$16/($B$16-$AI$12)*(EXP(-$AI$12*(($B$17+$AI$4)*0.8))-EXP(-$B$16*(($B$17+$AI$4)*0.8)))+T120*$B$16/($B$16-$AI$13)*(EXP(-$AI$13*(($B$17+$AI$4)*0.8))-EXP(-$B$16*(($B$17+$AI$4)*0.8)))+U120*$B$16/($B$16-$AI$14)*(EXP(-$AI$14*(($B$17+$AI$4)*0.8))-EXP(-$B$16*(($B$17+$AI$4)*0.8)))</f>
        <v/>
      </c>
      <c r="AD120" s="17">
        <f>R120*EXP(-$B$16*(($B$17+$AI$4)*0.9))+S120*$B$16/($B$16-$AI$12)*(EXP(-$AI$12*(($B$17+$AI$4)*0.9))-EXP(-$B$16*(($B$17+$AI$4)*0.9)))+T120*$B$16/($B$16-$AI$13)*(EXP(-$AI$13*(($B$17+$AI$4)*0.9))-EXP(-$B$16*(($B$17+$AI$4)*0.9)))+U120*$B$16/($B$16-$AI$14)*(EXP(-$AI$14*(($B$17+$AI$4)*0.9))-EXP(-$B$16*(($B$17+$AI$4)*0.9)))</f>
        <v/>
      </c>
      <c r="AE120" s="17">
        <f>R120*EXP(-$B$16*(($B$17+$AI$4)*1.0))+S120*$B$16/($B$16-$AI$12)*(EXP(-$AI$12*(($B$17+$AI$4)*1.0))-EXP(-$B$16*(($B$17+$AI$4)*1.0)))+T120*$B$16/($B$16-$AI$13)*(EXP(-$AI$13*(($B$17+$AI$4)*1.0))-EXP(-$B$16*(($B$17+$AI$4)*1.0)))+U120*$B$16/($B$16-$AI$14)*(EXP(-$AI$14*(($B$17+$AI$4)*1.0))-EXP(-$B$16*(($B$17+$AI$4)*1.0)))</f>
        <v/>
      </c>
      <c r="AF120" s="17">
        <f>MIN((G120-V120)/$AI$48,(G120-W120)/$AI$49,(G120-X120)/$AI$50,(G120-Y120)/$AI$51,(G120-Z120)/$AI$52,(G120-AA120)/$AI$53,(G120-AB120)/$AI$54,(G120-AC120)/$AI$55,(G120-AD120)/$AI$56,(G120-AE120)/$AI$57)</f>
        <v/>
      </c>
    </row>
    <row r="121">
      <c r="E121" s="12">
        <f>E120+$B$11</f>
        <v/>
      </c>
      <c r="F121" s="13">
        <f>E121/60</f>
        <v/>
      </c>
      <c r="G121" s="13">
        <f>IF(F121&gt;=$AI$66,$B$27,IF(F121&gt;=$AI$65,$B$26,IF(F121&gt;=$AI$64,$B$25,IF(F121&gt;=$AI$63,$B$24,IF(F121&gt;=$AI$62,$B$23,IF(F121&gt;=$AI$61,$B$22,$B$21))))))</f>
        <v/>
      </c>
      <c r="H121" s="14">
        <f>MAX(0,MIN($AI$59,IF($B$9="Plasma",(G121-(S121*$AI$18+T121*$AI$19+U121*$AI$20))/$AI$46,AF121)))</f>
        <v/>
      </c>
      <c r="I121" s="15">
        <f>H121/10*3600/$B$11</f>
        <v/>
      </c>
      <c r="J121" s="15">
        <f>J120+H121</f>
        <v/>
      </c>
      <c r="K121" s="14">
        <f>$AI$21*K120+$AI$22*L120+$AI$23*M120+$AI$30*H120</f>
        <v/>
      </c>
      <c r="L121" s="14">
        <f>$AI$24*K120+$AI$25*L120+$AI$26*M120+$AI$31*H120</f>
        <v/>
      </c>
      <c r="M121" s="14">
        <f>$AI$27*K120+$AI$28*L120+$AI$29*M120+$AI$32*H120</f>
        <v/>
      </c>
      <c r="N121" s="16">
        <f>R121*$B$38</f>
        <v/>
      </c>
      <c r="O121" s="14">
        <f>K121/$B$30</f>
        <v/>
      </c>
      <c r="P121" s="14">
        <f>L121/$B$31</f>
        <v/>
      </c>
      <c r="Q121" s="14">
        <f>M121/$B$32</f>
        <v/>
      </c>
      <c r="R121" s="14">
        <f>R120*$AI$42+S120*$AI$43+T120*$AI$44+U120*$AI$45+$AI$47*H120</f>
        <v/>
      </c>
      <c r="S121" s="17">
        <f>$AI$33*K121+$AI$34*L121+$AI$35*M121</f>
        <v/>
      </c>
      <c r="T121" s="17">
        <f>$AI$36*K121+$AI$37*L121+$AI$38*M121</f>
        <v/>
      </c>
      <c r="U121" s="17">
        <f>$AI$39*K121+$AI$40*L121+$AI$41*M121</f>
        <v/>
      </c>
      <c r="V121" s="17">
        <f>R121*EXP(-$B$16*(($B$17+$AI$4)*0.1))+S121*$B$16/($B$16-$AI$12)*(EXP(-$AI$12*(($B$17+$AI$4)*0.1))-EXP(-$B$16*(($B$17+$AI$4)*0.1)))+T121*$B$16/($B$16-$AI$13)*(EXP(-$AI$13*(($B$17+$AI$4)*0.1))-EXP(-$B$16*(($B$17+$AI$4)*0.1)))+U121*$B$16/($B$16-$AI$14)*(EXP(-$AI$14*(($B$17+$AI$4)*0.1))-EXP(-$B$16*(($B$17+$AI$4)*0.1)))</f>
        <v/>
      </c>
      <c r="W121" s="17">
        <f>R121*EXP(-$B$16*(($B$17+$AI$4)*0.2))+S121*$B$16/($B$16-$AI$12)*(EXP(-$AI$12*(($B$17+$AI$4)*0.2))-EXP(-$B$16*(($B$17+$AI$4)*0.2)))+T121*$B$16/($B$16-$AI$13)*(EXP(-$AI$13*(($B$17+$AI$4)*0.2))-EXP(-$B$16*(($B$17+$AI$4)*0.2)))+U121*$B$16/($B$16-$AI$14)*(EXP(-$AI$14*(($B$17+$AI$4)*0.2))-EXP(-$B$16*(($B$17+$AI$4)*0.2)))</f>
        <v/>
      </c>
      <c r="X121" s="17">
        <f>R121*EXP(-$B$16*(($B$17+$AI$4)*0.3))+S121*$B$16/($B$16-$AI$12)*(EXP(-$AI$12*(($B$17+$AI$4)*0.3))-EXP(-$B$16*(($B$17+$AI$4)*0.3)))+T121*$B$16/($B$16-$AI$13)*(EXP(-$AI$13*(($B$17+$AI$4)*0.3))-EXP(-$B$16*(($B$17+$AI$4)*0.3)))+U121*$B$16/($B$16-$AI$14)*(EXP(-$AI$14*(($B$17+$AI$4)*0.3))-EXP(-$B$16*(($B$17+$AI$4)*0.3)))</f>
        <v/>
      </c>
      <c r="Y121" s="17">
        <f>R121*EXP(-$B$16*(($B$17+$AI$4)*0.4))+S121*$B$16/($B$16-$AI$12)*(EXP(-$AI$12*(($B$17+$AI$4)*0.4))-EXP(-$B$16*(($B$17+$AI$4)*0.4)))+T121*$B$16/($B$16-$AI$13)*(EXP(-$AI$13*(($B$17+$AI$4)*0.4))-EXP(-$B$16*(($B$17+$AI$4)*0.4)))+U121*$B$16/($B$16-$AI$14)*(EXP(-$AI$14*(($B$17+$AI$4)*0.4))-EXP(-$B$16*(($B$17+$AI$4)*0.4)))</f>
        <v/>
      </c>
      <c r="Z121" s="17">
        <f>R121*EXP(-$B$16*(($B$17+$AI$4)*0.5))+S121*$B$16/($B$16-$AI$12)*(EXP(-$AI$12*(($B$17+$AI$4)*0.5))-EXP(-$B$16*(($B$17+$AI$4)*0.5)))+T121*$B$16/($B$16-$AI$13)*(EXP(-$AI$13*(($B$17+$AI$4)*0.5))-EXP(-$B$16*(($B$17+$AI$4)*0.5)))+U121*$B$16/($B$16-$AI$14)*(EXP(-$AI$14*(($B$17+$AI$4)*0.5))-EXP(-$B$16*(($B$17+$AI$4)*0.5)))</f>
        <v/>
      </c>
      <c r="AA121" s="17">
        <f>R121*EXP(-$B$16*(($B$17+$AI$4)*0.6))+S121*$B$16/($B$16-$AI$12)*(EXP(-$AI$12*(($B$17+$AI$4)*0.6))-EXP(-$B$16*(($B$17+$AI$4)*0.6)))+T121*$B$16/($B$16-$AI$13)*(EXP(-$AI$13*(($B$17+$AI$4)*0.6))-EXP(-$B$16*(($B$17+$AI$4)*0.6)))+U121*$B$16/($B$16-$AI$14)*(EXP(-$AI$14*(($B$17+$AI$4)*0.6))-EXP(-$B$16*(($B$17+$AI$4)*0.6)))</f>
        <v/>
      </c>
      <c r="AB121" s="17">
        <f>R121*EXP(-$B$16*(($B$17+$AI$4)*0.7))+S121*$B$16/($B$16-$AI$12)*(EXP(-$AI$12*(($B$17+$AI$4)*0.7))-EXP(-$B$16*(($B$17+$AI$4)*0.7)))+T121*$B$16/($B$16-$AI$13)*(EXP(-$AI$13*(($B$17+$AI$4)*0.7))-EXP(-$B$16*(($B$17+$AI$4)*0.7)))+U121*$B$16/($B$16-$AI$14)*(EXP(-$AI$14*(($B$17+$AI$4)*0.7))-EXP(-$B$16*(($B$17+$AI$4)*0.7)))</f>
        <v/>
      </c>
      <c r="AC121" s="17">
        <f>R121*EXP(-$B$16*(($B$17+$AI$4)*0.8))+S121*$B$16/($B$16-$AI$12)*(EXP(-$AI$12*(($B$17+$AI$4)*0.8))-EXP(-$B$16*(($B$17+$AI$4)*0.8)))+T121*$B$16/($B$16-$AI$13)*(EXP(-$AI$13*(($B$17+$AI$4)*0.8))-EXP(-$B$16*(($B$17+$AI$4)*0.8)))+U121*$B$16/($B$16-$AI$14)*(EXP(-$AI$14*(($B$17+$AI$4)*0.8))-EXP(-$B$16*(($B$17+$AI$4)*0.8)))</f>
        <v/>
      </c>
      <c r="AD121" s="17">
        <f>R121*EXP(-$B$16*(($B$17+$AI$4)*0.9))+S121*$B$16/($B$16-$AI$12)*(EXP(-$AI$12*(($B$17+$AI$4)*0.9))-EXP(-$B$16*(($B$17+$AI$4)*0.9)))+T121*$B$16/($B$16-$AI$13)*(EXP(-$AI$13*(($B$17+$AI$4)*0.9))-EXP(-$B$16*(($B$17+$AI$4)*0.9)))+U121*$B$16/($B$16-$AI$14)*(EXP(-$AI$14*(($B$17+$AI$4)*0.9))-EXP(-$B$16*(($B$17+$AI$4)*0.9)))</f>
        <v/>
      </c>
      <c r="AE121" s="17">
        <f>R121*EXP(-$B$16*(($B$17+$AI$4)*1.0))+S121*$B$16/($B$16-$AI$12)*(EXP(-$AI$12*(($B$17+$AI$4)*1.0))-EXP(-$B$16*(($B$17+$AI$4)*1.0)))+T121*$B$16/($B$16-$AI$13)*(EXP(-$AI$13*(($B$17+$AI$4)*1.0))-EXP(-$B$16*(($B$17+$AI$4)*1.0)))+U121*$B$16/($B$16-$AI$14)*(EXP(-$AI$14*(($B$17+$AI$4)*1.0))-EXP(-$B$16*(($B$17+$AI$4)*1.0)))</f>
        <v/>
      </c>
      <c r="AF121" s="17">
        <f>MIN((G121-V121)/$AI$48,(G121-W121)/$AI$49,(G121-X121)/$AI$50,(G121-Y121)/$AI$51,(G121-Z121)/$AI$52,(G121-AA121)/$AI$53,(G121-AB121)/$AI$54,(G121-AC121)/$AI$55,(G121-AD121)/$AI$56,(G121-AE121)/$AI$57)</f>
        <v/>
      </c>
    </row>
    <row r="122">
      <c r="E122" s="12">
        <f>E121+$B$11</f>
        <v/>
      </c>
      <c r="F122" s="13">
        <f>E122/60</f>
        <v/>
      </c>
      <c r="G122" s="13">
        <f>IF(F122&gt;=$AI$66,$B$27,IF(F122&gt;=$AI$65,$B$26,IF(F122&gt;=$AI$64,$B$25,IF(F122&gt;=$AI$63,$B$24,IF(F122&gt;=$AI$62,$B$23,IF(F122&gt;=$AI$61,$B$22,$B$21))))))</f>
        <v/>
      </c>
      <c r="H122" s="14">
        <f>MAX(0,MIN($AI$59,IF($B$9="Plasma",(G122-(S122*$AI$18+T122*$AI$19+U122*$AI$20))/$AI$46,AF122)))</f>
        <v/>
      </c>
      <c r="I122" s="15">
        <f>H122/10*3600/$B$11</f>
        <v/>
      </c>
      <c r="J122" s="15">
        <f>J121+H122</f>
        <v/>
      </c>
      <c r="K122" s="14">
        <f>$AI$21*K121+$AI$22*L121+$AI$23*M121+$AI$30*H121</f>
        <v/>
      </c>
      <c r="L122" s="14">
        <f>$AI$24*K121+$AI$25*L121+$AI$26*M121+$AI$31*H121</f>
        <v/>
      </c>
      <c r="M122" s="14">
        <f>$AI$27*K121+$AI$28*L121+$AI$29*M121+$AI$32*H121</f>
        <v/>
      </c>
      <c r="N122" s="16">
        <f>R122*$B$38</f>
        <v/>
      </c>
      <c r="O122" s="14">
        <f>K122/$B$30</f>
        <v/>
      </c>
      <c r="P122" s="14">
        <f>L122/$B$31</f>
        <v/>
      </c>
      <c r="Q122" s="14">
        <f>M122/$B$32</f>
        <v/>
      </c>
      <c r="R122" s="14">
        <f>R121*$AI$42+S121*$AI$43+T121*$AI$44+U121*$AI$45+$AI$47*H121</f>
        <v/>
      </c>
      <c r="S122" s="17">
        <f>$AI$33*K122+$AI$34*L122+$AI$35*M122</f>
        <v/>
      </c>
      <c r="T122" s="17">
        <f>$AI$36*K122+$AI$37*L122+$AI$38*M122</f>
        <v/>
      </c>
      <c r="U122" s="17">
        <f>$AI$39*K122+$AI$40*L122+$AI$41*M122</f>
        <v/>
      </c>
      <c r="V122" s="17">
        <f>R122*EXP(-$B$16*(($B$17+$AI$4)*0.1))+S122*$B$16/($B$16-$AI$12)*(EXP(-$AI$12*(($B$17+$AI$4)*0.1))-EXP(-$B$16*(($B$17+$AI$4)*0.1)))+T122*$B$16/($B$16-$AI$13)*(EXP(-$AI$13*(($B$17+$AI$4)*0.1))-EXP(-$B$16*(($B$17+$AI$4)*0.1)))+U122*$B$16/($B$16-$AI$14)*(EXP(-$AI$14*(($B$17+$AI$4)*0.1))-EXP(-$B$16*(($B$17+$AI$4)*0.1)))</f>
        <v/>
      </c>
      <c r="W122" s="17">
        <f>R122*EXP(-$B$16*(($B$17+$AI$4)*0.2))+S122*$B$16/($B$16-$AI$12)*(EXP(-$AI$12*(($B$17+$AI$4)*0.2))-EXP(-$B$16*(($B$17+$AI$4)*0.2)))+T122*$B$16/($B$16-$AI$13)*(EXP(-$AI$13*(($B$17+$AI$4)*0.2))-EXP(-$B$16*(($B$17+$AI$4)*0.2)))+U122*$B$16/($B$16-$AI$14)*(EXP(-$AI$14*(($B$17+$AI$4)*0.2))-EXP(-$B$16*(($B$17+$AI$4)*0.2)))</f>
        <v/>
      </c>
      <c r="X122" s="17">
        <f>R122*EXP(-$B$16*(($B$17+$AI$4)*0.3))+S122*$B$16/($B$16-$AI$12)*(EXP(-$AI$12*(($B$17+$AI$4)*0.3))-EXP(-$B$16*(($B$17+$AI$4)*0.3)))+T122*$B$16/($B$16-$AI$13)*(EXP(-$AI$13*(($B$17+$AI$4)*0.3))-EXP(-$B$16*(($B$17+$AI$4)*0.3)))+U122*$B$16/($B$16-$AI$14)*(EXP(-$AI$14*(($B$17+$AI$4)*0.3))-EXP(-$B$16*(($B$17+$AI$4)*0.3)))</f>
        <v/>
      </c>
      <c r="Y122" s="17">
        <f>R122*EXP(-$B$16*(($B$17+$AI$4)*0.4))+S122*$B$16/($B$16-$AI$12)*(EXP(-$AI$12*(($B$17+$AI$4)*0.4))-EXP(-$B$16*(($B$17+$AI$4)*0.4)))+T122*$B$16/($B$16-$AI$13)*(EXP(-$AI$13*(($B$17+$AI$4)*0.4))-EXP(-$B$16*(($B$17+$AI$4)*0.4)))+U122*$B$16/($B$16-$AI$14)*(EXP(-$AI$14*(($B$17+$AI$4)*0.4))-EXP(-$B$16*(($B$17+$AI$4)*0.4)))</f>
        <v/>
      </c>
      <c r="Z122" s="17">
        <f>R122*EXP(-$B$16*(($B$17+$AI$4)*0.5))+S122*$B$16/($B$16-$AI$12)*(EXP(-$AI$12*(($B$17+$AI$4)*0.5))-EXP(-$B$16*(($B$17+$AI$4)*0.5)))+T122*$B$16/($B$16-$AI$13)*(EXP(-$AI$13*(($B$17+$AI$4)*0.5))-EXP(-$B$16*(($B$17+$AI$4)*0.5)))+U122*$B$16/($B$16-$AI$14)*(EXP(-$AI$14*(($B$17+$AI$4)*0.5))-EXP(-$B$16*(($B$17+$AI$4)*0.5)))</f>
        <v/>
      </c>
      <c r="AA122" s="17">
        <f>R122*EXP(-$B$16*(($B$17+$AI$4)*0.6))+S122*$B$16/($B$16-$AI$12)*(EXP(-$AI$12*(($B$17+$AI$4)*0.6))-EXP(-$B$16*(($B$17+$AI$4)*0.6)))+T122*$B$16/($B$16-$AI$13)*(EXP(-$AI$13*(($B$17+$AI$4)*0.6))-EXP(-$B$16*(($B$17+$AI$4)*0.6)))+U122*$B$16/($B$16-$AI$14)*(EXP(-$AI$14*(($B$17+$AI$4)*0.6))-EXP(-$B$16*(($B$17+$AI$4)*0.6)))</f>
        <v/>
      </c>
      <c r="AB122" s="17">
        <f>R122*EXP(-$B$16*(($B$17+$AI$4)*0.7))+S122*$B$16/($B$16-$AI$12)*(EXP(-$AI$12*(($B$17+$AI$4)*0.7))-EXP(-$B$16*(($B$17+$AI$4)*0.7)))+T122*$B$16/($B$16-$AI$13)*(EXP(-$AI$13*(($B$17+$AI$4)*0.7))-EXP(-$B$16*(($B$17+$AI$4)*0.7)))+U122*$B$16/($B$16-$AI$14)*(EXP(-$AI$14*(($B$17+$AI$4)*0.7))-EXP(-$B$16*(($B$17+$AI$4)*0.7)))</f>
        <v/>
      </c>
      <c r="AC122" s="17">
        <f>R122*EXP(-$B$16*(($B$17+$AI$4)*0.8))+S122*$B$16/($B$16-$AI$12)*(EXP(-$AI$12*(($B$17+$AI$4)*0.8))-EXP(-$B$16*(($B$17+$AI$4)*0.8)))+T122*$B$16/($B$16-$AI$13)*(EXP(-$AI$13*(($B$17+$AI$4)*0.8))-EXP(-$B$16*(($B$17+$AI$4)*0.8)))+U122*$B$16/($B$16-$AI$14)*(EXP(-$AI$14*(($B$17+$AI$4)*0.8))-EXP(-$B$16*(($B$17+$AI$4)*0.8)))</f>
        <v/>
      </c>
      <c r="AD122" s="17">
        <f>R122*EXP(-$B$16*(($B$17+$AI$4)*0.9))+S122*$B$16/($B$16-$AI$12)*(EXP(-$AI$12*(($B$17+$AI$4)*0.9))-EXP(-$B$16*(($B$17+$AI$4)*0.9)))+T122*$B$16/($B$16-$AI$13)*(EXP(-$AI$13*(($B$17+$AI$4)*0.9))-EXP(-$B$16*(($B$17+$AI$4)*0.9)))+U122*$B$16/($B$16-$AI$14)*(EXP(-$AI$14*(($B$17+$AI$4)*0.9))-EXP(-$B$16*(($B$17+$AI$4)*0.9)))</f>
        <v/>
      </c>
      <c r="AE122" s="17">
        <f>R122*EXP(-$B$16*(($B$17+$AI$4)*1.0))+S122*$B$16/($B$16-$AI$12)*(EXP(-$AI$12*(($B$17+$AI$4)*1.0))-EXP(-$B$16*(($B$17+$AI$4)*1.0)))+T122*$B$16/($B$16-$AI$13)*(EXP(-$AI$13*(($B$17+$AI$4)*1.0))-EXP(-$B$16*(($B$17+$AI$4)*1.0)))+U122*$B$16/($B$16-$AI$14)*(EXP(-$AI$14*(($B$17+$AI$4)*1.0))-EXP(-$B$16*(($B$17+$AI$4)*1.0)))</f>
        <v/>
      </c>
      <c r="AF122" s="17">
        <f>MIN((G122-V122)/$AI$48,(G122-W122)/$AI$49,(G122-X122)/$AI$50,(G122-Y122)/$AI$51,(G122-Z122)/$AI$52,(G122-AA122)/$AI$53,(G122-AB122)/$AI$54,(G122-AC122)/$AI$55,(G122-AD122)/$AI$56,(G122-AE122)/$AI$57)</f>
        <v/>
      </c>
    </row>
    <row r="123">
      <c r="E123" s="12">
        <f>E122+$B$11</f>
        <v/>
      </c>
      <c r="F123" s="13">
        <f>E123/60</f>
        <v/>
      </c>
      <c r="G123" s="13">
        <f>IF(F123&gt;=$AI$66,$B$27,IF(F123&gt;=$AI$65,$B$26,IF(F123&gt;=$AI$64,$B$25,IF(F123&gt;=$AI$63,$B$24,IF(F123&gt;=$AI$62,$B$23,IF(F123&gt;=$AI$61,$B$22,$B$21))))))</f>
        <v/>
      </c>
      <c r="H123" s="14">
        <f>MAX(0,MIN($AI$59,IF($B$9="Plasma",(G123-(S123*$AI$18+T123*$AI$19+U123*$AI$20))/$AI$46,AF123)))</f>
        <v/>
      </c>
      <c r="I123" s="15">
        <f>H123/10*3600/$B$11</f>
        <v/>
      </c>
      <c r="J123" s="15">
        <f>J122+H123</f>
        <v/>
      </c>
      <c r="K123" s="14">
        <f>$AI$21*K122+$AI$22*L122+$AI$23*M122+$AI$30*H122</f>
        <v/>
      </c>
      <c r="L123" s="14">
        <f>$AI$24*K122+$AI$25*L122+$AI$26*M122+$AI$31*H122</f>
        <v/>
      </c>
      <c r="M123" s="14">
        <f>$AI$27*K122+$AI$28*L122+$AI$29*M122+$AI$32*H122</f>
        <v/>
      </c>
      <c r="N123" s="16">
        <f>R123*$B$38</f>
        <v/>
      </c>
      <c r="O123" s="14">
        <f>K123/$B$30</f>
        <v/>
      </c>
      <c r="P123" s="14">
        <f>L123/$B$31</f>
        <v/>
      </c>
      <c r="Q123" s="14">
        <f>M123/$B$32</f>
        <v/>
      </c>
      <c r="R123" s="14">
        <f>R122*$AI$42+S122*$AI$43+T122*$AI$44+U122*$AI$45+$AI$47*H122</f>
        <v/>
      </c>
      <c r="S123" s="17">
        <f>$AI$33*K123+$AI$34*L123+$AI$35*M123</f>
        <v/>
      </c>
      <c r="T123" s="17">
        <f>$AI$36*K123+$AI$37*L123+$AI$38*M123</f>
        <v/>
      </c>
      <c r="U123" s="17">
        <f>$AI$39*K123+$AI$40*L123+$AI$41*M123</f>
        <v/>
      </c>
      <c r="V123" s="17">
        <f>R123*EXP(-$B$16*(($B$17+$AI$4)*0.1))+S123*$B$16/($B$16-$AI$12)*(EXP(-$AI$12*(($B$17+$AI$4)*0.1))-EXP(-$B$16*(($B$17+$AI$4)*0.1)))+T123*$B$16/($B$16-$AI$13)*(EXP(-$AI$13*(($B$17+$AI$4)*0.1))-EXP(-$B$16*(($B$17+$AI$4)*0.1)))+U123*$B$16/($B$16-$AI$14)*(EXP(-$AI$14*(($B$17+$AI$4)*0.1))-EXP(-$B$16*(($B$17+$AI$4)*0.1)))</f>
        <v/>
      </c>
      <c r="W123" s="17">
        <f>R123*EXP(-$B$16*(($B$17+$AI$4)*0.2))+S123*$B$16/($B$16-$AI$12)*(EXP(-$AI$12*(($B$17+$AI$4)*0.2))-EXP(-$B$16*(($B$17+$AI$4)*0.2)))+T123*$B$16/($B$16-$AI$13)*(EXP(-$AI$13*(($B$17+$AI$4)*0.2))-EXP(-$B$16*(($B$17+$AI$4)*0.2)))+U123*$B$16/($B$16-$AI$14)*(EXP(-$AI$14*(($B$17+$AI$4)*0.2))-EXP(-$B$16*(($B$17+$AI$4)*0.2)))</f>
        <v/>
      </c>
      <c r="X123" s="17">
        <f>R123*EXP(-$B$16*(($B$17+$AI$4)*0.3))+S123*$B$16/($B$16-$AI$12)*(EXP(-$AI$12*(($B$17+$AI$4)*0.3))-EXP(-$B$16*(($B$17+$AI$4)*0.3)))+T123*$B$16/($B$16-$AI$13)*(EXP(-$AI$13*(($B$17+$AI$4)*0.3))-EXP(-$B$16*(($B$17+$AI$4)*0.3)))+U123*$B$16/($B$16-$AI$14)*(EXP(-$AI$14*(($B$17+$AI$4)*0.3))-EXP(-$B$16*(($B$17+$AI$4)*0.3)))</f>
        <v/>
      </c>
      <c r="Y123" s="17">
        <f>R123*EXP(-$B$16*(($B$17+$AI$4)*0.4))+S123*$B$16/($B$16-$AI$12)*(EXP(-$AI$12*(($B$17+$AI$4)*0.4))-EXP(-$B$16*(($B$17+$AI$4)*0.4)))+T123*$B$16/($B$16-$AI$13)*(EXP(-$AI$13*(($B$17+$AI$4)*0.4))-EXP(-$B$16*(($B$17+$AI$4)*0.4)))+U123*$B$16/($B$16-$AI$14)*(EXP(-$AI$14*(($B$17+$AI$4)*0.4))-EXP(-$B$16*(($B$17+$AI$4)*0.4)))</f>
        <v/>
      </c>
      <c r="Z123" s="17">
        <f>R123*EXP(-$B$16*(($B$17+$AI$4)*0.5))+S123*$B$16/($B$16-$AI$12)*(EXP(-$AI$12*(($B$17+$AI$4)*0.5))-EXP(-$B$16*(($B$17+$AI$4)*0.5)))+T123*$B$16/($B$16-$AI$13)*(EXP(-$AI$13*(($B$17+$AI$4)*0.5))-EXP(-$B$16*(($B$17+$AI$4)*0.5)))+U123*$B$16/($B$16-$AI$14)*(EXP(-$AI$14*(($B$17+$AI$4)*0.5))-EXP(-$B$16*(($B$17+$AI$4)*0.5)))</f>
        <v/>
      </c>
      <c r="AA123" s="17">
        <f>R123*EXP(-$B$16*(($B$17+$AI$4)*0.6))+S123*$B$16/($B$16-$AI$12)*(EXP(-$AI$12*(($B$17+$AI$4)*0.6))-EXP(-$B$16*(($B$17+$AI$4)*0.6)))+T123*$B$16/($B$16-$AI$13)*(EXP(-$AI$13*(($B$17+$AI$4)*0.6))-EXP(-$B$16*(($B$17+$AI$4)*0.6)))+U123*$B$16/($B$16-$AI$14)*(EXP(-$AI$14*(($B$17+$AI$4)*0.6))-EXP(-$B$16*(($B$17+$AI$4)*0.6)))</f>
        <v/>
      </c>
      <c r="AB123" s="17">
        <f>R123*EXP(-$B$16*(($B$17+$AI$4)*0.7))+S123*$B$16/($B$16-$AI$12)*(EXP(-$AI$12*(($B$17+$AI$4)*0.7))-EXP(-$B$16*(($B$17+$AI$4)*0.7)))+T123*$B$16/($B$16-$AI$13)*(EXP(-$AI$13*(($B$17+$AI$4)*0.7))-EXP(-$B$16*(($B$17+$AI$4)*0.7)))+U123*$B$16/($B$16-$AI$14)*(EXP(-$AI$14*(($B$17+$AI$4)*0.7))-EXP(-$B$16*(($B$17+$AI$4)*0.7)))</f>
        <v/>
      </c>
      <c r="AC123" s="17">
        <f>R123*EXP(-$B$16*(($B$17+$AI$4)*0.8))+S123*$B$16/($B$16-$AI$12)*(EXP(-$AI$12*(($B$17+$AI$4)*0.8))-EXP(-$B$16*(($B$17+$AI$4)*0.8)))+T123*$B$16/($B$16-$AI$13)*(EXP(-$AI$13*(($B$17+$AI$4)*0.8))-EXP(-$B$16*(($B$17+$AI$4)*0.8)))+U123*$B$16/($B$16-$AI$14)*(EXP(-$AI$14*(($B$17+$AI$4)*0.8))-EXP(-$B$16*(($B$17+$AI$4)*0.8)))</f>
        <v/>
      </c>
      <c r="AD123" s="17">
        <f>R123*EXP(-$B$16*(($B$17+$AI$4)*0.9))+S123*$B$16/($B$16-$AI$12)*(EXP(-$AI$12*(($B$17+$AI$4)*0.9))-EXP(-$B$16*(($B$17+$AI$4)*0.9)))+T123*$B$16/($B$16-$AI$13)*(EXP(-$AI$13*(($B$17+$AI$4)*0.9))-EXP(-$B$16*(($B$17+$AI$4)*0.9)))+U123*$B$16/($B$16-$AI$14)*(EXP(-$AI$14*(($B$17+$AI$4)*0.9))-EXP(-$B$16*(($B$17+$AI$4)*0.9)))</f>
        <v/>
      </c>
      <c r="AE123" s="17">
        <f>R123*EXP(-$B$16*(($B$17+$AI$4)*1.0))+S123*$B$16/($B$16-$AI$12)*(EXP(-$AI$12*(($B$17+$AI$4)*1.0))-EXP(-$B$16*(($B$17+$AI$4)*1.0)))+T123*$B$16/($B$16-$AI$13)*(EXP(-$AI$13*(($B$17+$AI$4)*1.0))-EXP(-$B$16*(($B$17+$AI$4)*1.0)))+U123*$B$16/($B$16-$AI$14)*(EXP(-$AI$14*(($B$17+$AI$4)*1.0))-EXP(-$B$16*(($B$17+$AI$4)*1.0)))</f>
        <v/>
      </c>
      <c r="AF123" s="17">
        <f>MIN((G123-V123)/$AI$48,(G123-W123)/$AI$49,(G123-X123)/$AI$50,(G123-Y123)/$AI$51,(G123-Z123)/$AI$52,(G123-AA123)/$AI$53,(G123-AB123)/$AI$54,(G123-AC123)/$AI$55,(G123-AD123)/$AI$56,(G123-AE123)/$AI$57)</f>
        <v/>
      </c>
    </row>
    <row r="124">
      <c r="E124" s="12">
        <f>E123+$B$11</f>
        <v/>
      </c>
      <c r="F124" s="13">
        <f>E124/60</f>
        <v/>
      </c>
      <c r="G124" s="13">
        <f>IF(F124&gt;=$AI$66,$B$27,IF(F124&gt;=$AI$65,$B$26,IF(F124&gt;=$AI$64,$B$25,IF(F124&gt;=$AI$63,$B$24,IF(F124&gt;=$AI$62,$B$23,IF(F124&gt;=$AI$61,$B$22,$B$21))))))</f>
        <v/>
      </c>
      <c r="H124" s="14">
        <f>MAX(0,MIN($AI$59,IF($B$9="Plasma",(G124-(S124*$AI$18+T124*$AI$19+U124*$AI$20))/$AI$46,AF124)))</f>
        <v/>
      </c>
      <c r="I124" s="15">
        <f>H124/10*3600/$B$11</f>
        <v/>
      </c>
      <c r="J124" s="15">
        <f>J123+H124</f>
        <v/>
      </c>
      <c r="K124" s="14">
        <f>$AI$21*K123+$AI$22*L123+$AI$23*M123+$AI$30*H123</f>
        <v/>
      </c>
      <c r="L124" s="14">
        <f>$AI$24*K123+$AI$25*L123+$AI$26*M123+$AI$31*H123</f>
        <v/>
      </c>
      <c r="M124" s="14">
        <f>$AI$27*K123+$AI$28*L123+$AI$29*M123+$AI$32*H123</f>
        <v/>
      </c>
      <c r="N124" s="16">
        <f>R124*$B$38</f>
        <v/>
      </c>
      <c r="O124" s="14">
        <f>K124/$B$30</f>
        <v/>
      </c>
      <c r="P124" s="14">
        <f>L124/$B$31</f>
        <v/>
      </c>
      <c r="Q124" s="14">
        <f>M124/$B$32</f>
        <v/>
      </c>
      <c r="R124" s="14">
        <f>R123*$AI$42+S123*$AI$43+T123*$AI$44+U123*$AI$45+$AI$47*H123</f>
        <v/>
      </c>
      <c r="S124" s="17">
        <f>$AI$33*K124+$AI$34*L124+$AI$35*M124</f>
        <v/>
      </c>
      <c r="T124" s="17">
        <f>$AI$36*K124+$AI$37*L124+$AI$38*M124</f>
        <v/>
      </c>
      <c r="U124" s="17">
        <f>$AI$39*K124+$AI$40*L124+$AI$41*M124</f>
        <v/>
      </c>
      <c r="V124" s="17">
        <f>R124*EXP(-$B$16*(($B$17+$AI$4)*0.1))+S124*$B$16/($B$16-$AI$12)*(EXP(-$AI$12*(($B$17+$AI$4)*0.1))-EXP(-$B$16*(($B$17+$AI$4)*0.1)))+T124*$B$16/($B$16-$AI$13)*(EXP(-$AI$13*(($B$17+$AI$4)*0.1))-EXP(-$B$16*(($B$17+$AI$4)*0.1)))+U124*$B$16/($B$16-$AI$14)*(EXP(-$AI$14*(($B$17+$AI$4)*0.1))-EXP(-$B$16*(($B$17+$AI$4)*0.1)))</f>
        <v/>
      </c>
      <c r="W124" s="17">
        <f>R124*EXP(-$B$16*(($B$17+$AI$4)*0.2))+S124*$B$16/($B$16-$AI$12)*(EXP(-$AI$12*(($B$17+$AI$4)*0.2))-EXP(-$B$16*(($B$17+$AI$4)*0.2)))+T124*$B$16/($B$16-$AI$13)*(EXP(-$AI$13*(($B$17+$AI$4)*0.2))-EXP(-$B$16*(($B$17+$AI$4)*0.2)))+U124*$B$16/($B$16-$AI$14)*(EXP(-$AI$14*(($B$17+$AI$4)*0.2))-EXP(-$B$16*(($B$17+$AI$4)*0.2)))</f>
        <v/>
      </c>
      <c r="X124" s="17">
        <f>R124*EXP(-$B$16*(($B$17+$AI$4)*0.3))+S124*$B$16/($B$16-$AI$12)*(EXP(-$AI$12*(($B$17+$AI$4)*0.3))-EXP(-$B$16*(($B$17+$AI$4)*0.3)))+T124*$B$16/($B$16-$AI$13)*(EXP(-$AI$13*(($B$17+$AI$4)*0.3))-EXP(-$B$16*(($B$17+$AI$4)*0.3)))+U124*$B$16/($B$16-$AI$14)*(EXP(-$AI$14*(($B$17+$AI$4)*0.3))-EXP(-$B$16*(($B$17+$AI$4)*0.3)))</f>
        <v/>
      </c>
      <c r="Y124" s="17">
        <f>R124*EXP(-$B$16*(($B$17+$AI$4)*0.4))+S124*$B$16/($B$16-$AI$12)*(EXP(-$AI$12*(($B$17+$AI$4)*0.4))-EXP(-$B$16*(($B$17+$AI$4)*0.4)))+T124*$B$16/($B$16-$AI$13)*(EXP(-$AI$13*(($B$17+$AI$4)*0.4))-EXP(-$B$16*(($B$17+$AI$4)*0.4)))+U124*$B$16/($B$16-$AI$14)*(EXP(-$AI$14*(($B$17+$AI$4)*0.4))-EXP(-$B$16*(($B$17+$AI$4)*0.4)))</f>
        <v/>
      </c>
      <c r="Z124" s="17">
        <f>R124*EXP(-$B$16*(($B$17+$AI$4)*0.5))+S124*$B$16/($B$16-$AI$12)*(EXP(-$AI$12*(($B$17+$AI$4)*0.5))-EXP(-$B$16*(($B$17+$AI$4)*0.5)))+T124*$B$16/($B$16-$AI$13)*(EXP(-$AI$13*(($B$17+$AI$4)*0.5))-EXP(-$B$16*(($B$17+$AI$4)*0.5)))+U124*$B$16/($B$16-$AI$14)*(EXP(-$AI$14*(($B$17+$AI$4)*0.5))-EXP(-$B$16*(($B$17+$AI$4)*0.5)))</f>
        <v/>
      </c>
      <c r="AA124" s="17">
        <f>R124*EXP(-$B$16*(($B$17+$AI$4)*0.6))+S124*$B$16/($B$16-$AI$12)*(EXP(-$AI$12*(($B$17+$AI$4)*0.6))-EXP(-$B$16*(($B$17+$AI$4)*0.6)))+T124*$B$16/($B$16-$AI$13)*(EXP(-$AI$13*(($B$17+$AI$4)*0.6))-EXP(-$B$16*(($B$17+$AI$4)*0.6)))+U124*$B$16/($B$16-$AI$14)*(EXP(-$AI$14*(($B$17+$AI$4)*0.6))-EXP(-$B$16*(($B$17+$AI$4)*0.6)))</f>
        <v/>
      </c>
      <c r="AB124" s="17">
        <f>R124*EXP(-$B$16*(($B$17+$AI$4)*0.7))+S124*$B$16/($B$16-$AI$12)*(EXP(-$AI$12*(($B$17+$AI$4)*0.7))-EXP(-$B$16*(($B$17+$AI$4)*0.7)))+T124*$B$16/($B$16-$AI$13)*(EXP(-$AI$13*(($B$17+$AI$4)*0.7))-EXP(-$B$16*(($B$17+$AI$4)*0.7)))+U124*$B$16/($B$16-$AI$14)*(EXP(-$AI$14*(($B$17+$AI$4)*0.7))-EXP(-$B$16*(($B$17+$AI$4)*0.7)))</f>
        <v/>
      </c>
      <c r="AC124" s="17">
        <f>R124*EXP(-$B$16*(($B$17+$AI$4)*0.8))+S124*$B$16/($B$16-$AI$12)*(EXP(-$AI$12*(($B$17+$AI$4)*0.8))-EXP(-$B$16*(($B$17+$AI$4)*0.8)))+T124*$B$16/($B$16-$AI$13)*(EXP(-$AI$13*(($B$17+$AI$4)*0.8))-EXP(-$B$16*(($B$17+$AI$4)*0.8)))+U124*$B$16/($B$16-$AI$14)*(EXP(-$AI$14*(($B$17+$AI$4)*0.8))-EXP(-$B$16*(($B$17+$AI$4)*0.8)))</f>
        <v/>
      </c>
      <c r="AD124" s="17">
        <f>R124*EXP(-$B$16*(($B$17+$AI$4)*0.9))+S124*$B$16/($B$16-$AI$12)*(EXP(-$AI$12*(($B$17+$AI$4)*0.9))-EXP(-$B$16*(($B$17+$AI$4)*0.9)))+T124*$B$16/($B$16-$AI$13)*(EXP(-$AI$13*(($B$17+$AI$4)*0.9))-EXP(-$B$16*(($B$17+$AI$4)*0.9)))+U124*$B$16/($B$16-$AI$14)*(EXP(-$AI$14*(($B$17+$AI$4)*0.9))-EXP(-$B$16*(($B$17+$AI$4)*0.9)))</f>
        <v/>
      </c>
      <c r="AE124" s="17">
        <f>R124*EXP(-$B$16*(($B$17+$AI$4)*1.0))+S124*$B$16/($B$16-$AI$12)*(EXP(-$AI$12*(($B$17+$AI$4)*1.0))-EXP(-$B$16*(($B$17+$AI$4)*1.0)))+T124*$B$16/($B$16-$AI$13)*(EXP(-$AI$13*(($B$17+$AI$4)*1.0))-EXP(-$B$16*(($B$17+$AI$4)*1.0)))+U124*$B$16/($B$16-$AI$14)*(EXP(-$AI$14*(($B$17+$AI$4)*1.0))-EXP(-$B$16*(($B$17+$AI$4)*1.0)))</f>
        <v/>
      </c>
      <c r="AF124" s="17">
        <f>MIN((G124-V124)/$AI$48,(G124-W124)/$AI$49,(G124-X124)/$AI$50,(G124-Y124)/$AI$51,(G124-Z124)/$AI$52,(G124-AA124)/$AI$53,(G124-AB124)/$AI$54,(G124-AC124)/$AI$55,(G124-AD124)/$AI$56,(G124-AE124)/$AI$57)</f>
        <v/>
      </c>
    </row>
    <row r="125">
      <c r="E125" s="12">
        <f>E124+$B$11</f>
        <v/>
      </c>
      <c r="F125" s="13">
        <f>E125/60</f>
        <v/>
      </c>
      <c r="G125" s="13">
        <f>IF(F125&gt;=$AI$66,$B$27,IF(F125&gt;=$AI$65,$B$26,IF(F125&gt;=$AI$64,$B$25,IF(F125&gt;=$AI$63,$B$24,IF(F125&gt;=$AI$62,$B$23,IF(F125&gt;=$AI$61,$B$22,$B$21))))))</f>
        <v/>
      </c>
      <c r="H125" s="14">
        <f>MAX(0,MIN($AI$59,IF($B$9="Plasma",(G125-(S125*$AI$18+T125*$AI$19+U125*$AI$20))/$AI$46,AF125)))</f>
        <v/>
      </c>
      <c r="I125" s="15">
        <f>H125/10*3600/$B$11</f>
        <v/>
      </c>
      <c r="J125" s="15">
        <f>J124+H125</f>
        <v/>
      </c>
      <c r="K125" s="14">
        <f>$AI$21*K124+$AI$22*L124+$AI$23*M124+$AI$30*H124</f>
        <v/>
      </c>
      <c r="L125" s="14">
        <f>$AI$24*K124+$AI$25*L124+$AI$26*M124+$AI$31*H124</f>
        <v/>
      </c>
      <c r="M125" s="14">
        <f>$AI$27*K124+$AI$28*L124+$AI$29*M124+$AI$32*H124</f>
        <v/>
      </c>
      <c r="N125" s="16">
        <f>R125*$B$38</f>
        <v/>
      </c>
      <c r="O125" s="14">
        <f>K125/$B$30</f>
        <v/>
      </c>
      <c r="P125" s="14">
        <f>L125/$B$31</f>
        <v/>
      </c>
      <c r="Q125" s="14">
        <f>M125/$B$32</f>
        <v/>
      </c>
      <c r="R125" s="14">
        <f>R124*$AI$42+S124*$AI$43+T124*$AI$44+U124*$AI$45+$AI$47*H124</f>
        <v/>
      </c>
      <c r="S125" s="17">
        <f>$AI$33*K125+$AI$34*L125+$AI$35*M125</f>
        <v/>
      </c>
      <c r="T125" s="17">
        <f>$AI$36*K125+$AI$37*L125+$AI$38*M125</f>
        <v/>
      </c>
      <c r="U125" s="17">
        <f>$AI$39*K125+$AI$40*L125+$AI$41*M125</f>
        <v/>
      </c>
      <c r="V125" s="17">
        <f>R125*EXP(-$B$16*(($B$17+$AI$4)*0.1))+S125*$B$16/($B$16-$AI$12)*(EXP(-$AI$12*(($B$17+$AI$4)*0.1))-EXP(-$B$16*(($B$17+$AI$4)*0.1)))+T125*$B$16/($B$16-$AI$13)*(EXP(-$AI$13*(($B$17+$AI$4)*0.1))-EXP(-$B$16*(($B$17+$AI$4)*0.1)))+U125*$B$16/($B$16-$AI$14)*(EXP(-$AI$14*(($B$17+$AI$4)*0.1))-EXP(-$B$16*(($B$17+$AI$4)*0.1)))</f>
        <v/>
      </c>
      <c r="W125" s="17">
        <f>R125*EXP(-$B$16*(($B$17+$AI$4)*0.2))+S125*$B$16/($B$16-$AI$12)*(EXP(-$AI$12*(($B$17+$AI$4)*0.2))-EXP(-$B$16*(($B$17+$AI$4)*0.2)))+T125*$B$16/($B$16-$AI$13)*(EXP(-$AI$13*(($B$17+$AI$4)*0.2))-EXP(-$B$16*(($B$17+$AI$4)*0.2)))+U125*$B$16/($B$16-$AI$14)*(EXP(-$AI$14*(($B$17+$AI$4)*0.2))-EXP(-$B$16*(($B$17+$AI$4)*0.2)))</f>
        <v/>
      </c>
      <c r="X125" s="17">
        <f>R125*EXP(-$B$16*(($B$17+$AI$4)*0.3))+S125*$B$16/($B$16-$AI$12)*(EXP(-$AI$12*(($B$17+$AI$4)*0.3))-EXP(-$B$16*(($B$17+$AI$4)*0.3)))+T125*$B$16/($B$16-$AI$13)*(EXP(-$AI$13*(($B$17+$AI$4)*0.3))-EXP(-$B$16*(($B$17+$AI$4)*0.3)))+U125*$B$16/($B$16-$AI$14)*(EXP(-$AI$14*(($B$17+$AI$4)*0.3))-EXP(-$B$16*(($B$17+$AI$4)*0.3)))</f>
        <v/>
      </c>
      <c r="Y125" s="17">
        <f>R125*EXP(-$B$16*(($B$17+$AI$4)*0.4))+S125*$B$16/($B$16-$AI$12)*(EXP(-$AI$12*(($B$17+$AI$4)*0.4))-EXP(-$B$16*(($B$17+$AI$4)*0.4)))+T125*$B$16/($B$16-$AI$13)*(EXP(-$AI$13*(($B$17+$AI$4)*0.4))-EXP(-$B$16*(($B$17+$AI$4)*0.4)))+U125*$B$16/($B$16-$AI$14)*(EXP(-$AI$14*(($B$17+$AI$4)*0.4))-EXP(-$B$16*(($B$17+$AI$4)*0.4)))</f>
        <v/>
      </c>
      <c r="Z125" s="17">
        <f>R125*EXP(-$B$16*(($B$17+$AI$4)*0.5))+S125*$B$16/($B$16-$AI$12)*(EXP(-$AI$12*(($B$17+$AI$4)*0.5))-EXP(-$B$16*(($B$17+$AI$4)*0.5)))+T125*$B$16/($B$16-$AI$13)*(EXP(-$AI$13*(($B$17+$AI$4)*0.5))-EXP(-$B$16*(($B$17+$AI$4)*0.5)))+U125*$B$16/($B$16-$AI$14)*(EXP(-$AI$14*(($B$17+$AI$4)*0.5))-EXP(-$B$16*(($B$17+$AI$4)*0.5)))</f>
        <v/>
      </c>
      <c r="AA125" s="17">
        <f>R125*EXP(-$B$16*(($B$17+$AI$4)*0.6))+S125*$B$16/($B$16-$AI$12)*(EXP(-$AI$12*(($B$17+$AI$4)*0.6))-EXP(-$B$16*(($B$17+$AI$4)*0.6)))+T125*$B$16/($B$16-$AI$13)*(EXP(-$AI$13*(($B$17+$AI$4)*0.6))-EXP(-$B$16*(($B$17+$AI$4)*0.6)))+U125*$B$16/($B$16-$AI$14)*(EXP(-$AI$14*(($B$17+$AI$4)*0.6))-EXP(-$B$16*(($B$17+$AI$4)*0.6)))</f>
        <v/>
      </c>
      <c r="AB125" s="17">
        <f>R125*EXP(-$B$16*(($B$17+$AI$4)*0.7))+S125*$B$16/($B$16-$AI$12)*(EXP(-$AI$12*(($B$17+$AI$4)*0.7))-EXP(-$B$16*(($B$17+$AI$4)*0.7)))+T125*$B$16/($B$16-$AI$13)*(EXP(-$AI$13*(($B$17+$AI$4)*0.7))-EXP(-$B$16*(($B$17+$AI$4)*0.7)))+U125*$B$16/($B$16-$AI$14)*(EXP(-$AI$14*(($B$17+$AI$4)*0.7))-EXP(-$B$16*(($B$17+$AI$4)*0.7)))</f>
        <v/>
      </c>
      <c r="AC125" s="17">
        <f>R125*EXP(-$B$16*(($B$17+$AI$4)*0.8))+S125*$B$16/($B$16-$AI$12)*(EXP(-$AI$12*(($B$17+$AI$4)*0.8))-EXP(-$B$16*(($B$17+$AI$4)*0.8)))+T125*$B$16/($B$16-$AI$13)*(EXP(-$AI$13*(($B$17+$AI$4)*0.8))-EXP(-$B$16*(($B$17+$AI$4)*0.8)))+U125*$B$16/($B$16-$AI$14)*(EXP(-$AI$14*(($B$17+$AI$4)*0.8))-EXP(-$B$16*(($B$17+$AI$4)*0.8)))</f>
        <v/>
      </c>
      <c r="AD125" s="17">
        <f>R125*EXP(-$B$16*(($B$17+$AI$4)*0.9))+S125*$B$16/($B$16-$AI$12)*(EXP(-$AI$12*(($B$17+$AI$4)*0.9))-EXP(-$B$16*(($B$17+$AI$4)*0.9)))+T125*$B$16/($B$16-$AI$13)*(EXP(-$AI$13*(($B$17+$AI$4)*0.9))-EXP(-$B$16*(($B$17+$AI$4)*0.9)))+U125*$B$16/($B$16-$AI$14)*(EXP(-$AI$14*(($B$17+$AI$4)*0.9))-EXP(-$B$16*(($B$17+$AI$4)*0.9)))</f>
        <v/>
      </c>
      <c r="AE125" s="17">
        <f>R125*EXP(-$B$16*(($B$17+$AI$4)*1.0))+S125*$B$16/($B$16-$AI$12)*(EXP(-$AI$12*(($B$17+$AI$4)*1.0))-EXP(-$B$16*(($B$17+$AI$4)*1.0)))+T125*$B$16/($B$16-$AI$13)*(EXP(-$AI$13*(($B$17+$AI$4)*1.0))-EXP(-$B$16*(($B$17+$AI$4)*1.0)))+U125*$B$16/($B$16-$AI$14)*(EXP(-$AI$14*(($B$17+$AI$4)*1.0))-EXP(-$B$16*(($B$17+$AI$4)*1.0)))</f>
        <v/>
      </c>
      <c r="AF125" s="17">
        <f>MIN((G125-V125)/$AI$48,(G125-W125)/$AI$49,(G125-X125)/$AI$50,(G125-Y125)/$AI$51,(G125-Z125)/$AI$52,(G125-AA125)/$AI$53,(G125-AB125)/$AI$54,(G125-AC125)/$AI$55,(G125-AD125)/$AI$56,(G125-AE125)/$AI$57)</f>
        <v/>
      </c>
    </row>
    <row r="126">
      <c r="E126" s="12">
        <f>E125+$B$11</f>
        <v/>
      </c>
      <c r="F126" s="13">
        <f>E126/60</f>
        <v/>
      </c>
      <c r="G126" s="13">
        <f>IF(F126&gt;=$AI$66,$B$27,IF(F126&gt;=$AI$65,$B$26,IF(F126&gt;=$AI$64,$B$25,IF(F126&gt;=$AI$63,$B$24,IF(F126&gt;=$AI$62,$B$23,IF(F126&gt;=$AI$61,$B$22,$B$21))))))</f>
        <v/>
      </c>
      <c r="H126" s="14">
        <f>MAX(0,MIN($AI$59,IF($B$9="Plasma",(G126-(S126*$AI$18+T126*$AI$19+U126*$AI$20))/$AI$46,AF126)))</f>
        <v/>
      </c>
      <c r="I126" s="15">
        <f>H126/10*3600/$B$11</f>
        <v/>
      </c>
      <c r="J126" s="15">
        <f>J125+H126</f>
        <v/>
      </c>
      <c r="K126" s="14">
        <f>$AI$21*K125+$AI$22*L125+$AI$23*M125+$AI$30*H125</f>
        <v/>
      </c>
      <c r="L126" s="14">
        <f>$AI$24*K125+$AI$25*L125+$AI$26*M125+$AI$31*H125</f>
        <v/>
      </c>
      <c r="M126" s="14">
        <f>$AI$27*K125+$AI$28*L125+$AI$29*M125+$AI$32*H125</f>
        <v/>
      </c>
      <c r="N126" s="16">
        <f>R126*$B$38</f>
        <v/>
      </c>
      <c r="O126" s="14">
        <f>K126/$B$30</f>
        <v/>
      </c>
      <c r="P126" s="14">
        <f>L126/$B$31</f>
        <v/>
      </c>
      <c r="Q126" s="14">
        <f>M126/$B$32</f>
        <v/>
      </c>
      <c r="R126" s="14">
        <f>R125*$AI$42+S125*$AI$43+T125*$AI$44+U125*$AI$45+$AI$47*H125</f>
        <v/>
      </c>
      <c r="S126" s="17">
        <f>$AI$33*K126+$AI$34*L126+$AI$35*M126</f>
        <v/>
      </c>
      <c r="T126" s="17">
        <f>$AI$36*K126+$AI$37*L126+$AI$38*M126</f>
        <v/>
      </c>
      <c r="U126" s="17">
        <f>$AI$39*K126+$AI$40*L126+$AI$41*M126</f>
        <v/>
      </c>
      <c r="V126" s="17">
        <f>R126*EXP(-$B$16*(($B$17+$AI$4)*0.1))+S126*$B$16/($B$16-$AI$12)*(EXP(-$AI$12*(($B$17+$AI$4)*0.1))-EXP(-$B$16*(($B$17+$AI$4)*0.1)))+T126*$B$16/($B$16-$AI$13)*(EXP(-$AI$13*(($B$17+$AI$4)*0.1))-EXP(-$B$16*(($B$17+$AI$4)*0.1)))+U126*$B$16/($B$16-$AI$14)*(EXP(-$AI$14*(($B$17+$AI$4)*0.1))-EXP(-$B$16*(($B$17+$AI$4)*0.1)))</f>
        <v/>
      </c>
      <c r="W126" s="17">
        <f>R126*EXP(-$B$16*(($B$17+$AI$4)*0.2))+S126*$B$16/($B$16-$AI$12)*(EXP(-$AI$12*(($B$17+$AI$4)*0.2))-EXP(-$B$16*(($B$17+$AI$4)*0.2)))+T126*$B$16/($B$16-$AI$13)*(EXP(-$AI$13*(($B$17+$AI$4)*0.2))-EXP(-$B$16*(($B$17+$AI$4)*0.2)))+U126*$B$16/($B$16-$AI$14)*(EXP(-$AI$14*(($B$17+$AI$4)*0.2))-EXP(-$B$16*(($B$17+$AI$4)*0.2)))</f>
        <v/>
      </c>
      <c r="X126" s="17">
        <f>R126*EXP(-$B$16*(($B$17+$AI$4)*0.3))+S126*$B$16/($B$16-$AI$12)*(EXP(-$AI$12*(($B$17+$AI$4)*0.3))-EXP(-$B$16*(($B$17+$AI$4)*0.3)))+T126*$B$16/($B$16-$AI$13)*(EXP(-$AI$13*(($B$17+$AI$4)*0.3))-EXP(-$B$16*(($B$17+$AI$4)*0.3)))+U126*$B$16/($B$16-$AI$14)*(EXP(-$AI$14*(($B$17+$AI$4)*0.3))-EXP(-$B$16*(($B$17+$AI$4)*0.3)))</f>
        <v/>
      </c>
      <c r="Y126" s="17">
        <f>R126*EXP(-$B$16*(($B$17+$AI$4)*0.4))+S126*$B$16/($B$16-$AI$12)*(EXP(-$AI$12*(($B$17+$AI$4)*0.4))-EXP(-$B$16*(($B$17+$AI$4)*0.4)))+T126*$B$16/($B$16-$AI$13)*(EXP(-$AI$13*(($B$17+$AI$4)*0.4))-EXP(-$B$16*(($B$17+$AI$4)*0.4)))+U126*$B$16/($B$16-$AI$14)*(EXP(-$AI$14*(($B$17+$AI$4)*0.4))-EXP(-$B$16*(($B$17+$AI$4)*0.4)))</f>
        <v/>
      </c>
      <c r="Z126" s="17">
        <f>R126*EXP(-$B$16*(($B$17+$AI$4)*0.5))+S126*$B$16/($B$16-$AI$12)*(EXP(-$AI$12*(($B$17+$AI$4)*0.5))-EXP(-$B$16*(($B$17+$AI$4)*0.5)))+T126*$B$16/($B$16-$AI$13)*(EXP(-$AI$13*(($B$17+$AI$4)*0.5))-EXP(-$B$16*(($B$17+$AI$4)*0.5)))+U126*$B$16/($B$16-$AI$14)*(EXP(-$AI$14*(($B$17+$AI$4)*0.5))-EXP(-$B$16*(($B$17+$AI$4)*0.5)))</f>
        <v/>
      </c>
      <c r="AA126" s="17">
        <f>R126*EXP(-$B$16*(($B$17+$AI$4)*0.6))+S126*$B$16/($B$16-$AI$12)*(EXP(-$AI$12*(($B$17+$AI$4)*0.6))-EXP(-$B$16*(($B$17+$AI$4)*0.6)))+T126*$B$16/($B$16-$AI$13)*(EXP(-$AI$13*(($B$17+$AI$4)*0.6))-EXP(-$B$16*(($B$17+$AI$4)*0.6)))+U126*$B$16/($B$16-$AI$14)*(EXP(-$AI$14*(($B$17+$AI$4)*0.6))-EXP(-$B$16*(($B$17+$AI$4)*0.6)))</f>
        <v/>
      </c>
      <c r="AB126" s="17">
        <f>R126*EXP(-$B$16*(($B$17+$AI$4)*0.7))+S126*$B$16/($B$16-$AI$12)*(EXP(-$AI$12*(($B$17+$AI$4)*0.7))-EXP(-$B$16*(($B$17+$AI$4)*0.7)))+T126*$B$16/($B$16-$AI$13)*(EXP(-$AI$13*(($B$17+$AI$4)*0.7))-EXP(-$B$16*(($B$17+$AI$4)*0.7)))+U126*$B$16/($B$16-$AI$14)*(EXP(-$AI$14*(($B$17+$AI$4)*0.7))-EXP(-$B$16*(($B$17+$AI$4)*0.7)))</f>
        <v/>
      </c>
      <c r="AC126" s="17">
        <f>R126*EXP(-$B$16*(($B$17+$AI$4)*0.8))+S126*$B$16/($B$16-$AI$12)*(EXP(-$AI$12*(($B$17+$AI$4)*0.8))-EXP(-$B$16*(($B$17+$AI$4)*0.8)))+T126*$B$16/($B$16-$AI$13)*(EXP(-$AI$13*(($B$17+$AI$4)*0.8))-EXP(-$B$16*(($B$17+$AI$4)*0.8)))+U126*$B$16/($B$16-$AI$14)*(EXP(-$AI$14*(($B$17+$AI$4)*0.8))-EXP(-$B$16*(($B$17+$AI$4)*0.8)))</f>
        <v/>
      </c>
      <c r="AD126" s="17">
        <f>R126*EXP(-$B$16*(($B$17+$AI$4)*0.9))+S126*$B$16/($B$16-$AI$12)*(EXP(-$AI$12*(($B$17+$AI$4)*0.9))-EXP(-$B$16*(($B$17+$AI$4)*0.9)))+T126*$B$16/($B$16-$AI$13)*(EXP(-$AI$13*(($B$17+$AI$4)*0.9))-EXP(-$B$16*(($B$17+$AI$4)*0.9)))+U126*$B$16/($B$16-$AI$14)*(EXP(-$AI$14*(($B$17+$AI$4)*0.9))-EXP(-$B$16*(($B$17+$AI$4)*0.9)))</f>
        <v/>
      </c>
      <c r="AE126" s="17">
        <f>R126*EXP(-$B$16*(($B$17+$AI$4)*1.0))+S126*$B$16/($B$16-$AI$12)*(EXP(-$AI$12*(($B$17+$AI$4)*1.0))-EXP(-$B$16*(($B$17+$AI$4)*1.0)))+T126*$B$16/($B$16-$AI$13)*(EXP(-$AI$13*(($B$17+$AI$4)*1.0))-EXP(-$B$16*(($B$17+$AI$4)*1.0)))+U126*$B$16/($B$16-$AI$14)*(EXP(-$AI$14*(($B$17+$AI$4)*1.0))-EXP(-$B$16*(($B$17+$AI$4)*1.0)))</f>
        <v/>
      </c>
      <c r="AF126" s="17">
        <f>MIN((G126-V126)/$AI$48,(G126-W126)/$AI$49,(G126-X126)/$AI$50,(G126-Y126)/$AI$51,(G126-Z126)/$AI$52,(G126-AA126)/$AI$53,(G126-AB126)/$AI$54,(G126-AC126)/$AI$55,(G126-AD126)/$AI$56,(G126-AE126)/$AI$57)</f>
        <v/>
      </c>
    </row>
    <row r="127">
      <c r="E127" s="12">
        <f>E126+$B$11</f>
        <v/>
      </c>
      <c r="F127" s="13">
        <f>E127/60</f>
        <v/>
      </c>
      <c r="G127" s="13">
        <f>IF(F127&gt;=$AI$66,$B$27,IF(F127&gt;=$AI$65,$B$26,IF(F127&gt;=$AI$64,$B$25,IF(F127&gt;=$AI$63,$B$24,IF(F127&gt;=$AI$62,$B$23,IF(F127&gt;=$AI$61,$B$22,$B$21))))))</f>
        <v/>
      </c>
      <c r="H127" s="14">
        <f>MAX(0,MIN($AI$59,IF($B$9="Plasma",(G127-(S127*$AI$18+T127*$AI$19+U127*$AI$20))/$AI$46,AF127)))</f>
        <v/>
      </c>
      <c r="I127" s="15">
        <f>H127/10*3600/$B$11</f>
        <v/>
      </c>
      <c r="J127" s="15">
        <f>J126+H127</f>
        <v/>
      </c>
      <c r="K127" s="14">
        <f>$AI$21*K126+$AI$22*L126+$AI$23*M126+$AI$30*H126</f>
        <v/>
      </c>
      <c r="L127" s="14">
        <f>$AI$24*K126+$AI$25*L126+$AI$26*M126+$AI$31*H126</f>
        <v/>
      </c>
      <c r="M127" s="14">
        <f>$AI$27*K126+$AI$28*L126+$AI$29*M126+$AI$32*H126</f>
        <v/>
      </c>
      <c r="N127" s="16">
        <f>R127*$B$38</f>
        <v/>
      </c>
      <c r="O127" s="14">
        <f>K127/$B$30</f>
        <v/>
      </c>
      <c r="P127" s="14">
        <f>L127/$B$31</f>
        <v/>
      </c>
      <c r="Q127" s="14">
        <f>M127/$B$32</f>
        <v/>
      </c>
      <c r="R127" s="14">
        <f>R126*$AI$42+S126*$AI$43+T126*$AI$44+U126*$AI$45+$AI$47*H126</f>
        <v/>
      </c>
      <c r="S127" s="17">
        <f>$AI$33*K127+$AI$34*L127+$AI$35*M127</f>
        <v/>
      </c>
      <c r="T127" s="17">
        <f>$AI$36*K127+$AI$37*L127+$AI$38*M127</f>
        <v/>
      </c>
      <c r="U127" s="17">
        <f>$AI$39*K127+$AI$40*L127+$AI$41*M127</f>
        <v/>
      </c>
      <c r="V127" s="17">
        <f>R127*EXP(-$B$16*(($B$17+$AI$4)*0.1))+S127*$B$16/($B$16-$AI$12)*(EXP(-$AI$12*(($B$17+$AI$4)*0.1))-EXP(-$B$16*(($B$17+$AI$4)*0.1)))+T127*$B$16/($B$16-$AI$13)*(EXP(-$AI$13*(($B$17+$AI$4)*0.1))-EXP(-$B$16*(($B$17+$AI$4)*0.1)))+U127*$B$16/($B$16-$AI$14)*(EXP(-$AI$14*(($B$17+$AI$4)*0.1))-EXP(-$B$16*(($B$17+$AI$4)*0.1)))</f>
        <v/>
      </c>
      <c r="W127" s="17">
        <f>R127*EXP(-$B$16*(($B$17+$AI$4)*0.2))+S127*$B$16/($B$16-$AI$12)*(EXP(-$AI$12*(($B$17+$AI$4)*0.2))-EXP(-$B$16*(($B$17+$AI$4)*0.2)))+T127*$B$16/($B$16-$AI$13)*(EXP(-$AI$13*(($B$17+$AI$4)*0.2))-EXP(-$B$16*(($B$17+$AI$4)*0.2)))+U127*$B$16/($B$16-$AI$14)*(EXP(-$AI$14*(($B$17+$AI$4)*0.2))-EXP(-$B$16*(($B$17+$AI$4)*0.2)))</f>
        <v/>
      </c>
      <c r="X127" s="17">
        <f>R127*EXP(-$B$16*(($B$17+$AI$4)*0.3))+S127*$B$16/($B$16-$AI$12)*(EXP(-$AI$12*(($B$17+$AI$4)*0.3))-EXP(-$B$16*(($B$17+$AI$4)*0.3)))+T127*$B$16/($B$16-$AI$13)*(EXP(-$AI$13*(($B$17+$AI$4)*0.3))-EXP(-$B$16*(($B$17+$AI$4)*0.3)))+U127*$B$16/($B$16-$AI$14)*(EXP(-$AI$14*(($B$17+$AI$4)*0.3))-EXP(-$B$16*(($B$17+$AI$4)*0.3)))</f>
        <v/>
      </c>
      <c r="Y127" s="17">
        <f>R127*EXP(-$B$16*(($B$17+$AI$4)*0.4))+S127*$B$16/($B$16-$AI$12)*(EXP(-$AI$12*(($B$17+$AI$4)*0.4))-EXP(-$B$16*(($B$17+$AI$4)*0.4)))+T127*$B$16/($B$16-$AI$13)*(EXP(-$AI$13*(($B$17+$AI$4)*0.4))-EXP(-$B$16*(($B$17+$AI$4)*0.4)))+U127*$B$16/($B$16-$AI$14)*(EXP(-$AI$14*(($B$17+$AI$4)*0.4))-EXP(-$B$16*(($B$17+$AI$4)*0.4)))</f>
        <v/>
      </c>
      <c r="Z127" s="17">
        <f>R127*EXP(-$B$16*(($B$17+$AI$4)*0.5))+S127*$B$16/($B$16-$AI$12)*(EXP(-$AI$12*(($B$17+$AI$4)*0.5))-EXP(-$B$16*(($B$17+$AI$4)*0.5)))+T127*$B$16/($B$16-$AI$13)*(EXP(-$AI$13*(($B$17+$AI$4)*0.5))-EXP(-$B$16*(($B$17+$AI$4)*0.5)))+U127*$B$16/($B$16-$AI$14)*(EXP(-$AI$14*(($B$17+$AI$4)*0.5))-EXP(-$B$16*(($B$17+$AI$4)*0.5)))</f>
        <v/>
      </c>
      <c r="AA127" s="17">
        <f>R127*EXP(-$B$16*(($B$17+$AI$4)*0.6))+S127*$B$16/($B$16-$AI$12)*(EXP(-$AI$12*(($B$17+$AI$4)*0.6))-EXP(-$B$16*(($B$17+$AI$4)*0.6)))+T127*$B$16/($B$16-$AI$13)*(EXP(-$AI$13*(($B$17+$AI$4)*0.6))-EXP(-$B$16*(($B$17+$AI$4)*0.6)))+U127*$B$16/($B$16-$AI$14)*(EXP(-$AI$14*(($B$17+$AI$4)*0.6))-EXP(-$B$16*(($B$17+$AI$4)*0.6)))</f>
        <v/>
      </c>
      <c r="AB127" s="17">
        <f>R127*EXP(-$B$16*(($B$17+$AI$4)*0.7))+S127*$B$16/($B$16-$AI$12)*(EXP(-$AI$12*(($B$17+$AI$4)*0.7))-EXP(-$B$16*(($B$17+$AI$4)*0.7)))+T127*$B$16/($B$16-$AI$13)*(EXP(-$AI$13*(($B$17+$AI$4)*0.7))-EXP(-$B$16*(($B$17+$AI$4)*0.7)))+U127*$B$16/($B$16-$AI$14)*(EXP(-$AI$14*(($B$17+$AI$4)*0.7))-EXP(-$B$16*(($B$17+$AI$4)*0.7)))</f>
        <v/>
      </c>
      <c r="AC127" s="17">
        <f>R127*EXP(-$B$16*(($B$17+$AI$4)*0.8))+S127*$B$16/($B$16-$AI$12)*(EXP(-$AI$12*(($B$17+$AI$4)*0.8))-EXP(-$B$16*(($B$17+$AI$4)*0.8)))+T127*$B$16/($B$16-$AI$13)*(EXP(-$AI$13*(($B$17+$AI$4)*0.8))-EXP(-$B$16*(($B$17+$AI$4)*0.8)))+U127*$B$16/($B$16-$AI$14)*(EXP(-$AI$14*(($B$17+$AI$4)*0.8))-EXP(-$B$16*(($B$17+$AI$4)*0.8)))</f>
        <v/>
      </c>
      <c r="AD127" s="17">
        <f>R127*EXP(-$B$16*(($B$17+$AI$4)*0.9))+S127*$B$16/($B$16-$AI$12)*(EXP(-$AI$12*(($B$17+$AI$4)*0.9))-EXP(-$B$16*(($B$17+$AI$4)*0.9)))+T127*$B$16/($B$16-$AI$13)*(EXP(-$AI$13*(($B$17+$AI$4)*0.9))-EXP(-$B$16*(($B$17+$AI$4)*0.9)))+U127*$B$16/($B$16-$AI$14)*(EXP(-$AI$14*(($B$17+$AI$4)*0.9))-EXP(-$B$16*(($B$17+$AI$4)*0.9)))</f>
        <v/>
      </c>
      <c r="AE127" s="17">
        <f>R127*EXP(-$B$16*(($B$17+$AI$4)*1.0))+S127*$B$16/($B$16-$AI$12)*(EXP(-$AI$12*(($B$17+$AI$4)*1.0))-EXP(-$B$16*(($B$17+$AI$4)*1.0)))+T127*$B$16/($B$16-$AI$13)*(EXP(-$AI$13*(($B$17+$AI$4)*1.0))-EXP(-$B$16*(($B$17+$AI$4)*1.0)))+U127*$B$16/($B$16-$AI$14)*(EXP(-$AI$14*(($B$17+$AI$4)*1.0))-EXP(-$B$16*(($B$17+$AI$4)*1.0)))</f>
        <v/>
      </c>
      <c r="AF127" s="17">
        <f>MIN((G127-V127)/$AI$48,(G127-W127)/$AI$49,(G127-X127)/$AI$50,(G127-Y127)/$AI$51,(G127-Z127)/$AI$52,(G127-AA127)/$AI$53,(G127-AB127)/$AI$54,(G127-AC127)/$AI$55,(G127-AD127)/$AI$56,(G127-AE127)/$AI$57)</f>
        <v/>
      </c>
    </row>
    <row r="128">
      <c r="E128" s="12">
        <f>E127+$B$11</f>
        <v/>
      </c>
      <c r="F128" s="13">
        <f>E128/60</f>
        <v/>
      </c>
      <c r="G128" s="13">
        <f>IF(F128&gt;=$AI$66,$B$27,IF(F128&gt;=$AI$65,$B$26,IF(F128&gt;=$AI$64,$B$25,IF(F128&gt;=$AI$63,$B$24,IF(F128&gt;=$AI$62,$B$23,IF(F128&gt;=$AI$61,$B$22,$B$21))))))</f>
        <v/>
      </c>
      <c r="H128" s="14">
        <f>MAX(0,MIN($AI$59,IF($B$9="Plasma",(G128-(S128*$AI$18+T128*$AI$19+U128*$AI$20))/$AI$46,AF128)))</f>
        <v/>
      </c>
      <c r="I128" s="15">
        <f>H128/10*3600/$B$11</f>
        <v/>
      </c>
      <c r="J128" s="15">
        <f>J127+H128</f>
        <v/>
      </c>
      <c r="K128" s="14">
        <f>$AI$21*K127+$AI$22*L127+$AI$23*M127+$AI$30*H127</f>
        <v/>
      </c>
      <c r="L128" s="14">
        <f>$AI$24*K127+$AI$25*L127+$AI$26*M127+$AI$31*H127</f>
        <v/>
      </c>
      <c r="M128" s="14">
        <f>$AI$27*K127+$AI$28*L127+$AI$29*M127+$AI$32*H127</f>
        <v/>
      </c>
      <c r="N128" s="16">
        <f>R128*$B$38</f>
        <v/>
      </c>
      <c r="O128" s="14">
        <f>K128/$B$30</f>
        <v/>
      </c>
      <c r="P128" s="14">
        <f>L128/$B$31</f>
        <v/>
      </c>
      <c r="Q128" s="14">
        <f>M128/$B$32</f>
        <v/>
      </c>
      <c r="R128" s="14">
        <f>R127*$AI$42+S127*$AI$43+T127*$AI$44+U127*$AI$45+$AI$47*H127</f>
        <v/>
      </c>
      <c r="S128" s="17">
        <f>$AI$33*K128+$AI$34*L128+$AI$35*M128</f>
        <v/>
      </c>
      <c r="T128" s="17">
        <f>$AI$36*K128+$AI$37*L128+$AI$38*M128</f>
        <v/>
      </c>
      <c r="U128" s="17">
        <f>$AI$39*K128+$AI$40*L128+$AI$41*M128</f>
        <v/>
      </c>
      <c r="V128" s="17">
        <f>R128*EXP(-$B$16*(($B$17+$AI$4)*0.1))+S128*$B$16/($B$16-$AI$12)*(EXP(-$AI$12*(($B$17+$AI$4)*0.1))-EXP(-$B$16*(($B$17+$AI$4)*0.1)))+T128*$B$16/($B$16-$AI$13)*(EXP(-$AI$13*(($B$17+$AI$4)*0.1))-EXP(-$B$16*(($B$17+$AI$4)*0.1)))+U128*$B$16/($B$16-$AI$14)*(EXP(-$AI$14*(($B$17+$AI$4)*0.1))-EXP(-$B$16*(($B$17+$AI$4)*0.1)))</f>
        <v/>
      </c>
      <c r="W128" s="17">
        <f>R128*EXP(-$B$16*(($B$17+$AI$4)*0.2))+S128*$B$16/($B$16-$AI$12)*(EXP(-$AI$12*(($B$17+$AI$4)*0.2))-EXP(-$B$16*(($B$17+$AI$4)*0.2)))+T128*$B$16/($B$16-$AI$13)*(EXP(-$AI$13*(($B$17+$AI$4)*0.2))-EXP(-$B$16*(($B$17+$AI$4)*0.2)))+U128*$B$16/($B$16-$AI$14)*(EXP(-$AI$14*(($B$17+$AI$4)*0.2))-EXP(-$B$16*(($B$17+$AI$4)*0.2)))</f>
        <v/>
      </c>
      <c r="X128" s="17">
        <f>R128*EXP(-$B$16*(($B$17+$AI$4)*0.3))+S128*$B$16/($B$16-$AI$12)*(EXP(-$AI$12*(($B$17+$AI$4)*0.3))-EXP(-$B$16*(($B$17+$AI$4)*0.3)))+T128*$B$16/($B$16-$AI$13)*(EXP(-$AI$13*(($B$17+$AI$4)*0.3))-EXP(-$B$16*(($B$17+$AI$4)*0.3)))+U128*$B$16/($B$16-$AI$14)*(EXP(-$AI$14*(($B$17+$AI$4)*0.3))-EXP(-$B$16*(($B$17+$AI$4)*0.3)))</f>
        <v/>
      </c>
      <c r="Y128" s="17">
        <f>R128*EXP(-$B$16*(($B$17+$AI$4)*0.4))+S128*$B$16/($B$16-$AI$12)*(EXP(-$AI$12*(($B$17+$AI$4)*0.4))-EXP(-$B$16*(($B$17+$AI$4)*0.4)))+T128*$B$16/($B$16-$AI$13)*(EXP(-$AI$13*(($B$17+$AI$4)*0.4))-EXP(-$B$16*(($B$17+$AI$4)*0.4)))+U128*$B$16/($B$16-$AI$14)*(EXP(-$AI$14*(($B$17+$AI$4)*0.4))-EXP(-$B$16*(($B$17+$AI$4)*0.4)))</f>
        <v/>
      </c>
      <c r="Z128" s="17">
        <f>R128*EXP(-$B$16*(($B$17+$AI$4)*0.5))+S128*$B$16/($B$16-$AI$12)*(EXP(-$AI$12*(($B$17+$AI$4)*0.5))-EXP(-$B$16*(($B$17+$AI$4)*0.5)))+T128*$B$16/($B$16-$AI$13)*(EXP(-$AI$13*(($B$17+$AI$4)*0.5))-EXP(-$B$16*(($B$17+$AI$4)*0.5)))+U128*$B$16/($B$16-$AI$14)*(EXP(-$AI$14*(($B$17+$AI$4)*0.5))-EXP(-$B$16*(($B$17+$AI$4)*0.5)))</f>
        <v/>
      </c>
      <c r="AA128" s="17">
        <f>R128*EXP(-$B$16*(($B$17+$AI$4)*0.6))+S128*$B$16/($B$16-$AI$12)*(EXP(-$AI$12*(($B$17+$AI$4)*0.6))-EXP(-$B$16*(($B$17+$AI$4)*0.6)))+T128*$B$16/($B$16-$AI$13)*(EXP(-$AI$13*(($B$17+$AI$4)*0.6))-EXP(-$B$16*(($B$17+$AI$4)*0.6)))+U128*$B$16/($B$16-$AI$14)*(EXP(-$AI$14*(($B$17+$AI$4)*0.6))-EXP(-$B$16*(($B$17+$AI$4)*0.6)))</f>
        <v/>
      </c>
      <c r="AB128" s="17">
        <f>R128*EXP(-$B$16*(($B$17+$AI$4)*0.7))+S128*$B$16/($B$16-$AI$12)*(EXP(-$AI$12*(($B$17+$AI$4)*0.7))-EXP(-$B$16*(($B$17+$AI$4)*0.7)))+T128*$B$16/($B$16-$AI$13)*(EXP(-$AI$13*(($B$17+$AI$4)*0.7))-EXP(-$B$16*(($B$17+$AI$4)*0.7)))+U128*$B$16/($B$16-$AI$14)*(EXP(-$AI$14*(($B$17+$AI$4)*0.7))-EXP(-$B$16*(($B$17+$AI$4)*0.7)))</f>
        <v/>
      </c>
      <c r="AC128" s="17">
        <f>R128*EXP(-$B$16*(($B$17+$AI$4)*0.8))+S128*$B$16/($B$16-$AI$12)*(EXP(-$AI$12*(($B$17+$AI$4)*0.8))-EXP(-$B$16*(($B$17+$AI$4)*0.8)))+T128*$B$16/($B$16-$AI$13)*(EXP(-$AI$13*(($B$17+$AI$4)*0.8))-EXP(-$B$16*(($B$17+$AI$4)*0.8)))+U128*$B$16/($B$16-$AI$14)*(EXP(-$AI$14*(($B$17+$AI$4)*0.8))-EXP(-$B$16*(($B$17+$AI$4)*0.8)))</f>
        <v/>
      </c>
      <c r="AD128" s="17">
        <f>R128*EXP(-$B$16*(($B$17+$AI$4)*0.9))+S128*$B$16/($B$16-$AI$12)*(EXP(-$AI$12*(($B$17+$AI$4)*0.9))-EXP(-$B$16*(($B$17+$AI$4)*0.9)))+T128*$B$16/($B$16-$AI$13)*(EXP(-$AI$13*(($B$17+$AI$4)*0.9))-EXP(-$B$16*(($B$17+$AI$4)*0.9)))+U128*$B$16/($B$16-$AI$14)*(EXP(-$AI$14*(($B$17+$AI$4)*0.9))-EXP(-$B$16*(($B$17+$AI$4)*0.9)))</f>
        <v/>
      </c>
      <c r="AE128" s="17">
        <f>R128*EXP(-$B$16*(($B$17+$AI$4)*1.0))+S128*$B$16/($B$16-$AI$12)*(EXP(-$AI$12*(($B$17+$AI$4)*1.0))-EXP(-$B$16*(($B$17+$AI$4)*1.0)))+T128*$B$16/($B$16-$AI$13)*(EXP(-$AI$13*(($B$17+$AI$4)*1.0))-EXP(-$B$16*(($B$17+$AI$4)*1.0)))+U128*$B$16/($B$16-$AI$14)*(EXP(-$AI$14*(($B$17+$AI$4)*1.0))-EXP(-$B$16*(($B$17+$AI$4)*1.0)))</f>
        <v/>
      </c>
      <c r="AF128" s="17">
        <f>MIN((G128-V128)/$AI$48,(G128-W128)/$AI$49,(G128-X128)/$AI$50,(G128-Y128)/$AI$51,(G128-Z128)/$AI$52,(G128-AA128)/$AI$53,(G128-AB128)/$AI$54,(G128-AC128)/$AI$55,(G128-AD128)/$AI$56,(G128-AE128)/$AI$57)</f>
        <v/>
      </c>
    </row>
    <row r="129">
      <c r="E129" s="12">
        <f>E128+$B$11</f>
        <v/>
      </c>
      <c r="F129" s="13">
        <f>E129/60</f>
        <v/>
      </c>
      <c r="G129" s="13">
        <f>IF(F129&gt;=$AI$66,$B$27,IF(F129&gt;=$AI$65,$B$26,IF(F129&gt;=$AI$64,$B$25,IF(F129&gt;=$AI$63,$B$24,IF(F129&gt;=$AI$62,$B$23,IF(F129&gt;=$AI$61,$B$22,$B$21))))))</f>
        <v/>
      </c>
      <c r="H129" s="14">
        <f>MAX(0,MIN($AI$59,IF($B$9="Plasma",(G129-(S129*$AI$18+T129*$AI$19+U129*$AI$20))/$AI$46,AF129)))</f>
        <v/>
      </c>
      <c r="I129" s="15">
        <f>H129/10*3600/$B$11</f>
        <v/>
      </c>
      <c r="J129" s="15">
        <f>J128+H129</f>
        <v/>
      </c>
      <c r="K129" s="14">
        <f>$AI$21*K128+$AI$22*L128+$AI$23*M128+$AI$30*H128</f>
        <v/>
      </c>
      <c r="L129" s="14">
        <f>$AI$24*K128+$AI$25*L128+$AI$26*M128+$AI$31*H128</f>
        <v/>
      </c>
      <c r="M129" s="14">
        <f>$AI$27*K128+$AI$28*L128+$AI$29*M128+$AI$32*H128</f>
        <v/>
      </c>
      <c r="N129" s="16">
        <f>R129*$B$38</f>
        <v/>
      </c>
      <c r="O129" s="14">
        <f>K129/$B$30</f>
        <v/>
      </c>
      <c r="P129" s="14">
        <f>L129/$B$31</f>
        <v/>
      </c>
      <c r="Q129" s="14">
        <f>M129/$B$32</f>
        <v/>
      </c>
      <c r="R129" s="14">
        <f>R128*$AI$42+S128*$AI$43+T128*$AI$44+U128*$AI$45+$AI$47*H128</f>
        <v/>
      </c>
      <c r="S129" s="17">
        <f>$AI$33*K129+$AI$34*L129+$AI$35*M129</f>
        <v/>
      </c>
      <c r="T129" s="17">
        <f>$AI$36*K129+$AI$37*L129+$AI$38*M129</f>
        <v/>
      </c>
      <c r="U129" s="17">
        <f>$AI$39*K129+$AI$40*L129+$AI$41*M129</f>
        <v/>
      </c>
      <c r="V129" s="17">
        <f>R129*EXP(-$B$16*(($B$17+$AI$4)*0.1))+S129*$B$16/($B$16-$AI$12)*(EXP(-$AI$12*(($B$17+$AI$4)*0.1))-EXP(-$B$16*(($B$17+$AI$4)*0.1)))+T129*$B$16/($B$16-$AI$13)*(EXP(-$AI$13*(($B$17+$AI$4)*0.1))-EXP(-$B$16*(($B$17+$AI$4)*0.1)))+U129*$B$16/($B$16-$AI$14)*(EXP(-$AI$14*(($B$17+$AI$4)*0.1))-EXP(-$B$16*(($B$17+$AI$4)*0.1)))</f>
        <v/>
      </c>
      <c r="W129" s="17">
        <f>R129*EXP(-$B$16*(($B$17+$AI$4)*0.2))+S129*$B$16/($B$16-$AI$12)*(EXP(-$AI$12*(($B$17+$AI$4)*0.2))-EXP(-$B$16*(($B$17+$AI$4)*0.2)))+T129*$B$16/($B$16-$AI$13)*(EXP(-$AI$13*(($B$17+$AI$4)*0.2))-EXP(-$B$16*(($B$17+$AI$4)*0.2)))+U129*$B$16/($B$16-$AI$14)*(EXP(-$AI$14*(($B$17+$AI$4)*0.2))-EXP(-$B$16*(($B$17+$AI$4)*0.2)))</f>
        <v/>
      </c>
      <c r="X129" s="17">
        <f>R129*EXP(-$B$16*(($B$17+$AI$4)*0.3))+S129*$B$16/($B$16-$AI$12)*(EXP(-$AI$12*(($B$17+$AI$4)*0.3))-EXP(-$B$16*(($B$17+$AI$4)*0.3)))+T129*$B$16/($B$16-$AI$13)*(EXP(-$AI$13*(($B$17+$AI$4)*0.3))-EXP(-$B$16*(($B$17+$AI$4)*0.3)))+U129*$B$16/($B$16-$AI$14)*(EXP(-$AI$14*(($B$17+$AI$4)*0.3))-EXP(-$B$16*(($B$17+$AI$4)*0.3)))</f>
        <v/>
      </c>
      <c r="Y129" s="17">
        <f>R129*EXP(-$B$16*(($B$17+$AI$4)*0.4))+S129*$B$16/($B$16-$AI$12)*(EXP(-$AI$12*(($B$17+$AI$4)*0.4))-EXP(-$B$16*(($B$17+$AI$4)*0.4)))+T129*$B$16/($B$16-$AI$13)*(EXP(-$AI$13*(($B$17+$AI$4)*0.4))-EXP(-$B$16*(($B$17+$AI$4)*0.4)))+U129*$B$16/($B$16-$AI$14)*(EXP(-$AI$14*(($B$17+$AI$4)*0.4))-EXP(-$B$16*(($B$17+$AI$4)*0.4)))</f>
        <v/>
      </c>
      <c r="Z129" s="17">
        <f>R129*EXP(-$B$16*(($B$17+$AI$4)*0.5))+S129*$B$16/($B$16-$AI$12)*(EXP(-$AI$12*(($B$17+$AI$4)*0.5))-EXP(-$B$16*(($B$17+$AI$4)*0.5)))+T129*$B$16/($B$16-$AI$13)*(EXP(-$AI$13*(($B$17+$AI$4)*0.5))-EXP(-$B$16*(($B$17+$AI$4)*0.5)))+U129*$B$16/($B$16-$AI$14)*(EXP(-$AI$14*(($B$17+$AI$4)*0.5))-EXP(-$B$16*(($B$17+$AI$4)*0.5)))</f>
        <v/>
      </c>
      <c r="AA129" s="17">
        <f>R129*EXP(-$B$16*(($B$17+$AI$4)*0.6))+S129*$B$16/($B$16-$AI$12)*(EXP(-$AI$12*(($B$17+$AI$4)*0.6))-EXP(-$B$16*(($B$17+$AI$4)*0.6)))+T129*$B$16/($B$16-$AI$13)*(EXP(-$AI$13*(($B$17+$AI$4)*0.6))-EXP(-$B$16*(($B$17+$AI$4)*0.6)))+U129*$B$16/($B$16-$AI$14)*(EXP(-$AI$14*(($B$17+$AI$4)*0.6))-EXP(-$B$16*(($B$17+$AI$4)*0.6)))</f>
        <v/>
      </c>
      <c r="AB129" s="17">
        <f>R129*EXP(-$B$16*(($B$17+$AI$4)*0.7))+S129*$B$16/($B$16-$AI$12)*(EXP(-$AI$12*(($B$17+$AI$4)*0.7))-EXP(-$B$16*(($B$17+$AI$4)*0.7)))+T129*$B$16/($B$16-$AI$13)*(EXP(-$AI$13*(($B$17+$AI$4)*0.7))-EXP(-$B$16*(($B$17+$AI$4)*0.7)))+U129*$B$16/($B$16-$AI$14)*(EXP(-$AI$14*(($B$17+$AI$4)*0.7))-EXP(-$B$16*(($B$17+$AI$4)*0.7)))</f>
        <v/>
      </c>
      <c r="AC129" s="17">
        <f>R129*EXP(-$B$16*(($B$17+$AI$4)*0.8))+S129*$B$16/($B$16-$AI$12)*(EXP(-$AI$12*(($B$17+$AI$4)*0.8))-EXP(-$B$16*(($B$17+$AI$4)*0.8)))+T129*$B$16/($B$16-$AI$13)*(EXP(-$AI$13*(($B$17+$AI$4)*0.8))-EXP(-$B$16*(($B$17+$AI$4)*0.8)))+U129*$B$16/($B$16-$AI$14)*(EXP(-$AI$14*(($B$17+$AI$4)*0.8))-EXP(-$B$16*(($B$17+$AI$4)*0.8)))</f>
        <v/>
      </c>
      <c r="AD129" s="17">
        <f>R129*EXP(-$B$16*(($B$17+$AI$4)*0.9))+S129*$B$16/($B$16-$AI$12)*(EXP(-$AI$12*(($B$17+$AI$4)*0.9))-EXP(-$B$16*(($B$17+$AI$4)*0.9)))+T129*$B$16/($B$16-$AI$13)*(EXP(-$AI$13*(($B$17+$AI$4)*0.9))-EXP(-$B$16*(($B$17+$AI$4)*0.9)))+U129*$B$16/($B$16-$AI$14)*(EXP(-$AI$14*(($B$17+$AI$4)*0.9))-EXP(-$B$16*(($B$17+$AI$4)*0.9)))</f>
        <v/>
      </c>
      <c r="AE129" s="17">
        <f>R129*EXP(-$B$16*(($B$17+$AI$4)*1.0))+S129*$B$16/($B$16-$AI$12)*(EXP(-$AI$12*(($B$17+$AI$4)*1.0))-EXP(-$B$16*(($B$17+$AI$4)*1.0)))+T129*$B$16/($B$16-$AI$13)*(EXP(-$AI$13*(($B$17+$AI$4)*1.0))-EXP(-$B$16*(($B$17+$AI$4)*1.0)))+U129*$B$16/($B$16-$AI$14)*(EXP(-$AI$14*(($B$17+$AI$4)*1.0))-EXP(-$B$16*(($B$17+$AI$4)*1.0)))</f>
        <v/>
      </c>
      <c r="AF129" s="17">
        <f>MIN((G129-V129)/$AI$48,(G129-W129)/$AI$49,(G129-X129)/$AI$50,(G129-Y129)/$AI$51,(G129-Z129)/$AI$52,(G129-AA129)/$AI$53,(G129-AB129)/$AI$54,(G129-AC129)/$AI$55,(G129-AD129)/$AI$56,(G129-AE129)/$AI$57)</f>
        <v/>
      </c>
    </row>
    <row r="130">
      <c r="E130" s="12">
        <f>E129+$B$11</f>
        <v/>
      </c>
      <c r="F130" s="13">
        <f>E130/60</f>
        <v/>
      </c>
      <c r="G130" s="13">
        <f>IF(F130&gt;=$AI$66,$B$27,IF(F130&gt;=$AI$65,$B$26,IF(F130&gt;=$AI$64,$B$25,IF(F130&gt;=$AI$63,$B$24,IF(F130&gt;=$AI$62,$B$23,IF(F130&gt;=$AI$61,$B$22,$B$21))))))</f>
        <v/>
      </c>
      <c r="H130" s="14">
        <f>MAX(0,MIN($AI$59,IF($B$9="Plasma",(G130-(S130*$AI$18+T130*$AI$19+U130*$AI$20))/$AI$46,AF130)))</f>
        <v/>
      </c>
      <c r="I130" s="15">
        <f>H130/10*3600/$B$11</f>
        <v/>
      </c>
      <c r="J130" s="15">
        <f>J129+H130</f>
        <v/>
      </c>
      <c r="K130" s="14">
        <f>$AI$21*K129+$AI$22*L129+$AI$23*M129+$AI$30*H129</f>
        <v/>
      </c>
      <c r="L130" s="14">
        <f>$AI$24*K129+$AI$25*L129+$AI$26*M129+$AI$31*H129</f>
        <v/>
      </c>
      <c r="M130" s="14">
        <f>$AI$27*K129+$AI$28*L129+$AI$29*M129+$AI$32*H129</f>
        <v/>
      </c>
      <c r="N130" s="16">
        <f>R130*$B$38</f>
        <v/>
      </c>
      <c r="O130" s="14">
        <f>K130/$B$30</f>
        <v/>
      </c>
      <c r="P130" s="14">
        <f>L130/$B$31</f>
        <v/>
      </c>
      <c r="Q130" s="14">
        <f>M130/$B$32</f>
        <v/>
      </c>
      <c r="R130" s="14">
        <f>R129*$AI$42+S129*$AI$43+T129*$AI$44+U129*$AI$45+$AI$47*H129</f>
        <v/>
      </c>
      <c r="S130" s="17">
        <f>$AI$33*K130+$AI$34*L130+$AI$35*M130</f>
        <v/>
      </c>
      <c r="T130" s="17">
        <f>$AI$36*K130+$AI$37*L130+$AI$38*M130</f>
        <v/>
      </c>
      <c r="U130" s="17">
        <f>$AI$39*K130+$AI$40*L130+$AI$41*M130</f>
        <v/>
      </c>
      <c r="V130" s="17">
        <f>R130*EXP(-$B$16*(($B$17+$AI$4)*0.1))+S130*$B$16/($B$16-$AI$12)*(EXP(-$AI$12*(($B$17+$AI$4)*0.1))-EXP(-$B$16*(($B$17+$AI$4)*0.1)))+T130*$B$16/($B$16-$AI$13)*(EXP(-$AI$13*(($B$17+$AI$4)*0.1))-EXP(-$B$16*(($B$17+$AI$4)*0.1)))+U130*$B$16/($B$16-$AI$14)*(EXP(-$AI$14*(($B$17+$AI$4)*0.1))-EXP(-$B$16*(($B$17+$AI$4)*0.1)))</f>
        <v/>
      </c>
      <c r="W130" s="17">
        <f>R130*EXP(-$B$16*(($B$17+$AI$4)*0.2))+S130*$B$16/($B$16-$AI$12)*(EXP(-$AI$12*(($B$17+$AI$4)*0.2))-EXP(-$B$16*(($B$17+$AI$4)*0.2)))+T130*$B$16/($B$16-$AI$13)*(EXP(-$AI$13*(($B$17+$AI$4)*0.2))-EXP(-$B$16*(($B$17+$AI$4)*0.2)))+U130*$B$16/($B$16-$AI$14)*(EXP(-$AI$14*(($B$17+$AI$4)*0.2))-EXP(-$B$16*(($B$17+$AI$4)*0.2)))</f>
        <v/>
      </c>
      <c r="X130" s="17">
        <f>R130*EXP(-$B$16*(($B$17+$AI$4)*0.3))+S130*$B$16/($B$16-$AI$12)*(EXP(-$AI$12*(($B$17+$AI$4)*0.3))-EXP(-$B$16*(($B$17+$AI$4)*0.3)))+T130*$B$16/($B$16-$AI$13)*(EXP(-$AI$13*(($B$17+$AI$4)*0.3))-EXP(-$B$16*(($B$17+$AI$4)*0.3)))+U130*$B$16/($B$16-$AI$14)*(EXP(-$AI$14*(($B$17+$AI$4)*0.3))-EXP(-$B$16*(($B$17+$AI$4)*0.3)))</f>
        <v/>
      </c>
      <c r="Y130" s="17">
        <f>R130*EXP(-$B$16*(($B$17+$AI$4)*0.4))+S130*$B$16/($B$16-$AI$12)*(EXP(-$AI$12*(($B$17+$AI$4)*0.4))-EXP(-$B$16*(($B$17+$AI$4)*0.4)))+T130*$B$16/($B$16-$AI$13)*(EXP(-$AI$13*(($B$17+$AI$4)*0.4))-EXP(-$B$16*(($B$17+$AI$4)*0.4)))+U130*$B$16/($B$16-$AI$14)*(EXP(-$AI$14*(($B$17+$AI$4)*0.4))-EXP(-$B$16*(($B$17+$AI$4)*0.4)))</f>
        <v/>
      </c>
      <c r="Z130" s="17">
        <f>R130*EXP(-$B$16*(($B$17+$AI$4)*0.5))+S130*$B$16/($B$16-$AI$12)*(EXP(-$AI$12*(($B$17+$AI$4)*0.5))-EXP(-$B$16*(($B$17+$AI$4)*0.5)))+T130*$B$16/($B$16-$AI$13)*(EXP(-$AI$13*(($B$17+$AI$4)*0.5))-EXP(-$B$16*(($B$17+$AI$4)*0.5)))+U130*$B$16/($B$16-$AI$14)*(EXP(-$AI$14*(($B$17+$AI$4)*0.5))-EXP(-$B$16*(($B$17+$AI$4)*0.5)))</f>
        <v/>
      </c>
      <c r="AA130" s="17">
        <f>R130*EXP(-$B$16*(($B$17+$AI$4)*0.6))+S130*$B$16/($B$16-$AI$12)*(EXP(-$AI$12*(($B$17+$AI$4)*0.6))-EXP(-$B$16*(($B$17+$AI$4)*0.6)))+T130*$B$16/($B$16-$AI$13)*(EXP(-$AI$13*(($B$17+$AI$4)*0.6))-EXP(-$B$16*(($B$17+$AI$4)*0.6)))+U130*$B$16/($B$16-$AI$14)*(EXP(-$AI$14*(($B$17+$AI$4)*0.6))-EXP(-$B$16*(($B$17+$AI$4)*0.6)))</f>
        <v/>
      </c>
      <c r="AB130" s="17">
        <f>R130*EXP(-$B$16*(($B$17+$AI$4)*0.7))+S130*$B$16/($B$16-$AI$12)*(EXP(-$AI$12*(($B$17+$AI$4)*0.7))-EXP(-$B$16*(($B$17+$AI$4)*0.7)))+T130*$B$16/($B$16-$AI$13)*(EXP(-$AI$13*(($B$17+$AI$4)*0.7))-EXP(-$B$16*(($B$17+$AI$4)*0.7)))+U130*$B$16/($B$16-$AI$14)*(EXP(-$AI$14*(($B$17+$AI$4)*0.7))-EXP(-$B$16*(($B$17+$AI$4)*0.7)))</f>
        <v/>
      </c>
      <c r="AC130" s="17">
        <f>R130*EXP(-$B$16*(($B$17+$AI$4)*0.8))+S130*$B$16/($B$16-$AI$12)*(EXP(-$AI$12*(($B$17+$AI$4)*0.8))-EXP(-$B$16*(($B$17+$AI$4)*0.8)))+T130*$B$16/($B$16-$AI$13)*(EXP(-$AI$13*(($B$17+$AI$4)*0.8))-EXP(-$B$16*(($B$17+$AI$4)*0.8)))+U130*$B$16/($B$16-$AI$14)*(EXP(-$AI$14*(($B$17+$AI$4)*0.8))-EXP(-$B$16*(($B$17+$AI$4)*0.8)))</f>
        <v/>
      </c>
      <c r="AD130" s="17">
        <f>R130*EXP(-$B$16*(($B$17+$AI$4)*0.9))+S130*$B$16/($B$16-$AI$12)*(EXP(-$AI$12*(($B$17+$AI$4)*0.9))-EXP(-$B$16*(($B$17+$AI$4)*0.9)))+T130*$B$16/($B$16-$AI$13)*(EXP(-$AI$13*(($B$17+$AI$4)*0.9))-EXP(-$B$16*(($B$17+$AI$4)*0.9)))+U130*$B$16/($B$16-$AI$14)*(EXP(-$AI$14*(($B$17+$AI$4)*0.9))-EXP(-$B$16*(($B$17+$AI$4)*0.9)))</f>
        <v/>
      </c>
      <c r="AE130" s="17">
        <f>R130*EXP(-$B$16*(($B$17+$AI$4)*1.0))+S130*$B$16/($B$16-$AI$12)*(EXP(-$AI$12*(($B$17+$AI$4)*1.0))-EXP(-$B$16*(($B$17+$AI$4)*1.0)))+T130*$B$16/($B$16-$AI$13)*(EXP(-$AI$13*(($B$17+$AI$4)*1.0))-EXP(-$B$16*(($B$17+$AI$4)*1.0)))+U130*$B$16/($B$16-$AI$14)*(EXP(-$AI$14*(($B$17+$AI$4)*1.0))-EXP(-$B$16*(($B$17+$AI$4)*1.0)))</f>
        <v/>
      </c>
      <c r="AF130" s="17">
        <f>MIN((G130-V130)/$AI$48,(G130-W130)/$AI$49,(G130-X130)/$AI$50,(G130-Y130)/$AI$51,(G130-Z130)/$AI$52,(G130-AA130)/$AI$53,(G130-AB130)/$AI$54,(G130-AC130)/$AI$55,(G130-AD130)/$AI$56,(G130-AE130)/$AI$57)</f>
        <v/>
      </c>
    </row>
    <row r="131">
      <c r="E131" s="12">
        <f>E130+$B$11</f>
        <v/>
      </c>
      <c r="F131" s="13">
        <f>E131/60</f>
        <v/>
      </c>
      <c r="G131" s="13">
        <f>IF(F131&gt;=$AI$66,$B$27,IF(F131&gt;=$AI$65,$B$26,IF(F131&gt;=$AI$64,$B$25,IF(F131&gt;=$AI$63,$B$24,IF(F131&gt;=$AI$62,$B$23,IF(F131&gt;=$AI$61,$B$22,$B$21))))))</f>
        <v/>
      </c>
      <c r="H131" s="14">
        <f>MAX(0,MIN($AI$59,IF($B$9="Plasma",(G131-(S131*$AI$18+T131*$AI$19+U131*$AI$20))/$AI$46,AF131)))</f>
        <v/>
      </c>
      <c r="I131" s="15">
        <f>H131/10*3600/$B$11</f>
        <v/>
      </c>
      <c r="J131" s="15">
        <f>J130+H131</f>
        <v/>
      </c>
      <c r="K131" s="14">
        <f>$AI$21*K130+$AI$22*L130+$AI$23*M130+$AI$30*H130</f>
        <v/>
      </c>
      <c r="L131" s="14">
        <f>$AI$24*K130+$AI$25*L130+$AI$26*M130+$AI$31*H130</f>
        <v/>
      </c>
      <c r="M131" s="14">
        <f>$AI$27*K130+$AI$28*L130+$AI$29*M130+$AI$32*H130</f>
        <v/>
      </c>
      <c r="N131" s="16">
        <f>R131*$B$38</f>
        <v/>
      </c>
      <c r="O131" s="14">
        <f>K131/$B$30</f>
        <v/>
      </c>
      <c r="P131" s="14">
        <f>L131/$B$31</f>
        <v/>
      </c>
      <c r="Q131" s="14">
        <f>M131/$B$32</f>
        <v/>
      </c>
      <c r="R131" s="14">
        <f>R130*$AI$42+S130*$AI$43+T130*$AI$44+U130*$AI$45+$AI$47*H130</f>
        <v/>
      </c>
      <c r="S131" s="17">
        <f>$AI$33*K131+$AI$34*L131+$AI$35*M131</f>
        <v/>
      </c>
      <c r="T131" s="17">
        <f>$AI$36*K131+$AI$37*L131+$AI$38*M131</f>
        <v/>
      </c>
      <c r="U131" s="17">
        <f>$AI$39*K131+$AI$40*L131+$AI$41*M131</f>
        <v/>
      </c>
      <c r="V131" s="17">
        <f>R131*EXP(-$B$16*(($B$17+$AI$4)*0.1))+S131*$B$16/($B$16-$AI$12)*(EXP(-$AI$12*(($B$17+$AI$4)*0.1))-EXP(-$B$16*(($B$17+$AI$4)*0.1)))+T131*$B$16/($B$16-$AI$13)*(EXP(-$AI$13*(($B$17+$AI$4)*0.1))-EXP(-$B$16*(($B$17+$AI$4)*0.1)))+U131*$B$16/($B$16-$AI$14)*(EXP(-$AI$14*(($B$17+$AI$4)*0.1))-EXP(-$B$16*(($B$17+$AI$4)*0.1)))</f>
        <v/>
      </c>
      <c r="W131" s="17">
        <f>R131*EXP(-$B$16*(($B$17+$AI$4)*0.2))+S131*$B$16/($B$16-$AI$12)*(EXP(-$AI$12*(($B$17+$AI$4)*0.2))-EXP(-$B$16*(($B$17+$AI$4)*0.2)))+T131*$B$16/($B$16-$AI$13)*(EXP(-$AI$13*(($B$17+$AI$4)*0.2))-EXP(-$B$16*(($B$17+$AI$4)*0.2)))+U131*$B$16/($B$16-$AI$14)*(EXP(-$AI$14*(($B$17+$AI$4)*0.2))-EXP(-$B$16*(($B$17+$AI$4)*0.2)))</f>
        <v/>
      </c>
      <c r="X131" s="17">
        <f>R131*EXP(-$B$16*(($B$17+$AI$4)*0.3))+S131*$B$16/($B$16-$AI$12)*(EXP(-$AI$12*(($B$17+$AI$4)*0.3))-EXP(-$B$16*(($B$17+$AI$4)*0.3)))+T131*$B$16/($B$16-$AI$13)*(EXP(-$AI$13*(($B$17+$AI$4)*0.3))-EXP(-$B$16*(($B$17+$AI$4)*0.3)))+U131*$B$16/($B$16-$AI$14)*(EXP(-$AI$14*(($B$17+$AI$4)*0.3))-EXP(-$B$16*(($B$17+$AI$4)*0.3)))</f>
        <v/>
      </c>
      <c r="Y131" s="17">
        <f>R131*EXP(-$B$16*(($B$17+$AI$4)*0.4))+S131*$B$16/($B$16-$AI$12)*(EXP(-$AI$12*(($B$17+$AI$4)*0.4))-EXP(-$B$16*(($B$17+$AI$4)*0.4)))+T131*$B$16/($B$16-$AI$13)*(EXP(-$AI$13*(($B$17+$AI$4)*0.4))-EXP(-$B$16*(($B$17+$AI$4)*0.4)))+U131*$B$16/($B$16-$AI$14)*(EXP(-$AI$14*(($B$17+$AI$4)*0.4))-EXP(-$B$16*(($B$17+$AI$4)*0.4)))</f>
        <v/>
      </c>
      <c r="Z131" s="17">
        <f>R131*EXP(-$B$16*(($B$17+$AI$4)*0.5))+S131*$B$16/($B$16-$AI$12)*(EXP(-$AI$12*(($B$17+$AI$4)*0.5))-EXP(-$B$16*(($B$17+$AI$4)*0.5)))+T131*$B$16/($B$16-$AI$13)*(EXP(-$AI$13*(($B$17+$AI$4)*0.5))-EXP(-$B$16*(($B$17+$AI$4)*0.5)))+U131*$B$16/($B$16-$AI$14)*(EXP(-$AI$14*(($B$17+$AI$4)*0.5))-EXP(-$B$16*(($B$17+$AI$4)*0.5)))</f>
        <v/>
      </c>
      <c r="AA131" s="17">
        <f>R131*EXP(-$B$16*(($B$17+$AI$4)*0.6))+S131*$B$16/($B$16-$AI$12)*(EXP(-$AI$12*(($B$17+$AI$4)*0.6))-EXP(-$B$16*(($B$17+$AI$4)*0.6)))+T131*$B$16/($B$16-$AI$13)*(EXP(-$AI$13*(($B$17+$AI$4)*0.6))-EXP(-$B$16*(($B$17+$AI$4)*0.6)))+U131*$B$16/($B$16-$AI$14)*(EXP(-$AI$14*(($B$17+$AI$4)*0.6))-EXP(-$B$16*(($B$17+$AI$4)*0.6)))</f>
        <v/>
      </c>
      <c r="AB131" s="17">
        <f>R131*EXP(-$B$16*(($B$17+$AI$4)*0.7))+S131*$B$16/($B$16-$AI$12)*(EXP(-$AI$12*(($B$17+$AI$4)*0.7))-EXP(-$B$16*(($B$17+$AI$4)*0.7)))+T131*$B$16/($B$16-$AI$13)*(EXP(-$AI$13*(($B$17+$AI$4)*0.7))-EXP(-$B$16*(($B$17+$AI$4)*0.7)))+U131*$B$16/($B$16-$AI$14)*(EXP(-$AI$14*(($B$17+$AI$4)*0.7))-EXP(-$B$16*(($B$17+$AI$4)*0.7)))</f>
        <v/>
      </c>
      <c r="AC131" s="17">
        <f>R131*EXP(-$B$16*(($B$17+$AI$4)*0.8))+S131*$B$16/($B$16-$AI$12)*(EXP(-$AI$12*(($B$17+$AI$4)*0.8))-EXP(-$B$16*(($B$17+$AI$4)*0.8)))+T131*$B$16/($B$16-$AI$13)*(EXP(-$AI$13*(($B$17+$AI$4)*0.8))-EXP(-$B$16*(($B$17+$AI$4)*0.8)))+U131*$B$16/($B$16-$AI$14)*(EXP(-$AI$14*(($B$17+$AI$4)*0.8))-EXP(-$B$16*(($B$17+$AI$4)*0.8)))</f>
        <v/>
      </c>
      <c r="AD131" s="17">
        <f>R131*EXP(-$B$16*(($B$17+$AI$4)*0.9))+S131*$B$16/($B$16-$AI$12)*(EXP(-$AI$12*(($B$17+$AI$4)*0.9))-EXP(-$B$16*(($B$17+$AI$4)*0.9)))+T131*$B$16/($B$16-$AI$13)*(EXP(-$AI$13*(($B$17+$AI$4)*0.9))-EXP(-$B$16*(($B$17+$AI$4)*0.9)))+U131*$B$16/($B$16-$AI$14)*(EXP(-$AI$14*(($B$17+$AI$4)*0.9))-EXP(-$B$16*(($B$17+$AI$4)*0.9)))</f>
        <v/>
      </c>
      <c r="AE131" s="17">
        <f>R131*EXP(-$B$16*(($B$17+$AI$4)*1.0))+S131*$B$16/($B$16-$AI$12)*(EXP(-$AI$12*(($B$17+$AI$4)*1.0))-EXP(-$B$16*(($B$17+$AI$4)*1.0)))+T131*$B$16/($B$16-$AI$13)*(EXP(-$AI$13*(($B$17+$AI$4)*1.0))-EXP(-$B$16*(($B$17+$AI$4)*1.0)))+U131*$B$16/($B$16-$AI$14)*(EXP(-$AI$14*(($B$17+$AI$4)*1.0))-EXP(-$B$16*(($B$17+$AI$4)*1.0)))</f>
        <v/>
      </c>
      <c r="AF131" s="17">
        <f>MIN((G131-V131)/$AI$48,(G131-W131)/$AI$49,(G131-X131)/$AI$50,(G131-Y131)/$AI$51,(G131-Z131)/$AI$52,(G131-AA131)/$AI$53,(G131-AB131)/$AI$54,(G131-AC131)/$AI$55,(G131-AD131)/$AI$56,(G131-AE131)/$AI$57)</f>
        <v/>
      </c>
    </row>
    <row r="132">
      <c r="E132" s="12">
        <f>E131+$B$11</f>
        <v/>
      </c>
      <c r="F132" s="13">
        <f>E132/60</f>
        <v/>
      </c>
      <c r="G132" s="13">
        <f>IF(F132&gt;=$AI$66,$B$27,IF(F132&gt;=$AI$65,$B$26,IF(F132&gt;=$AI$64,$B$25,IF(F132&gt;=$AI$63,$B$24,IF(F132&gt;=$AI$62,$B$23,IF(F132&gt;=$AI$61,$B$22,$B$21))))))</f>
        <v/>
      </c>
      <c r="H132" s="14">
        <f>MAX(0,MIN($AI$59,IF($B$9="Plasma",(G132-(S132*$AI$18+T132*$AI$19+U132*$AI$20))/$AI$46,AF132)))</f>
        <v/>
      </c>
      <c r="I132" s="15">
        <f>H132/10*3600/$B$11</f>
        <v/>
      </c>
      <c r="J132" s="15">
        <f>J131+H132</f>
        <v/>
      </c>
      <c r="K132" s="14">
        <f>$AI$21*K131+$AI$22*L131+$AI$23*M131+$AI$30*H131</f>
        <v/>
      </c>
      <c r="L132" s="14">
        <f>$AI$24*K131+$AI$25*L131+$AI$26*M131+$AI$31*H131</f>
        <v/>
      </c>
      <c r="M132" s="14">
        <f>$AI$27*K131+$AI$28*L131+$AI$29*M131+$AI$32*H131</f>
        <v/>
      </c>
      <c r="N132" s="16">
        <f>R132*$B$38</f>
        <v/>
      </c>
      <c r="O132" s="14">
        <f>K132/$B$30</f>
        <v/>
      </c>
      <c r="P132" s="14">
        <f>L132/$B$31</f>
        <v/>
      </c>
      <c r="Q132" s="14">
        <f>M132/$B$32</f>
        <v/>
      </c>
      <c r="R132" s="14">
        <f>R131*$AI$42+S131*$AI$43+T131*$AI$44+U131*$AI$45+$AI$47*H131</f>
        <v/>
      </c>
      <c r="S132" s="17">
        <f>$AI$33*K132+$AI$34*L132+$AI$35*M132</f>
        <v/>
      </c>
      <c r="T132" s="17">
        <f>$AI$36*K132+$AI$37*L132+$AI$38*M132</f>
        <v/>
      </c>
      <c r="U132" s="17">
        <f>$AI$39*K132+$AI$40*L132+$AI$41*M132</f>
        <v/>
      </c>
      <c r="V132" s="17">
        <f>R132*EXP(-$B$16*(($B$17+$AI$4)*0.1))+S132*$B$16/($B$16-$AI$12)*(EXP(-$AI$12*(($B$17+$AI$4)*0.1))-EXP(-$B$16*(($B$17+$AI$4)*0.1)))+T132*$B$16/($B$16-$AI$13)*(EXP(-$AI$13*(($B$17+$AI$4)*0.1))-EXP(-$B$16*(($B$17+$AI$4)*0.1)))+U132*$B$16/($B$16-$AI$14)*(EXP(-$AI$14*(($B$17+$AI$4)*0.1))-EXP(-$B$16*(($B$17+$AI$4)*0.1)))</f>
        <v/>
      </c>
      <c r="W132" s="17">
        <f>R132*EXP(-$B$16*(($B$17+$AI$4)*0.2))+S132*$B$16/($B$16-$AI$12)*(EXP(-$AI$12*(($B$17+$AI$4)*0.2))-EXP(-$B$16*(($B$17+$AI$4)*0.2)))+T132*$B$16/($B$16-$AI$13)*(EXP(-$AI$13*(($B$17+$AI$4)*0.2))-EXP(-$B$16*(($B$17+$AI$4)*0.2)))+U132*$B$16/($B$16-$AI$14)*(EXP(-$AI$14*(($B$17+$AI$4)*0.2))-EXP(-$B$16*(($B$17+$AI$4)*0.2)))</f>
        <v/>
      </c>
      <c r="X132" s="17">
        <f>R132*EXP(-$B$16*(($B$17+$AI$4)*0.3))+S132*$B$16/($B$16-$AI$12)*(EXP(-$AI$12*(($B$17+$AI$4)*0.3))-EXP(-$B$16*(($B$17+$AI$4)*0.3)))+T132*$B$16/($B$16-$AI$13)*(EXP(-$AI$13*(($B$17+$AI$4)*0.3))-EXP(-$B$16*(($B$17+$AI$4)*0.3)))+U132*$B$16/($B$16-$AI$14)*(EXP(-$AI$14*(($B$17+$AI$4)*0.3))-EXP(-$B$16*(($B$17+$AI$4)*0.3)))</f>
        <v/>
      </c>
      <c r="Y132" s="17">
        <f>R132*EXP(-$B$16*(($B$17+$AI$4)*0.4))+S132*$B$16/($B$16-$AI$12)*(EXP(-$AI$12*(($B$17+$AI$4)*0.4))-EXP(-$B$16*(($B$17+$AI$4)*0.4)))+T132*$B$16/($B$16-$AI$13)*(EXP(-$AI$13*(($B$17+$AI$4)*0.4))-EXP(-$B$16*(($B$17+$AI$4)*0.4)))+U132*$B$16/($B$16-$AI$14)*(EXP(-$AI$14*(($B$17+$AI$4)*0.4))-EXP(-$B$16*(($B$17+$AI$4)*0.4)))</f>
        <v/>
      </c>
      <c r="Z132" s="17">
        <f>R132*EXP(-$B$16*(($B$17+$AI$4)*0.5))+S132*$B$16/($B$16-$AI$12)*(EXP(-$AI$12*(($B$17+$AI$4)*0.5))-EXP(-$B$16*(($B$17+$AI$4)*0.5)))+T132*$B$16/($B$16-$AI$13)*(EXP(-$AI$13*(($B$17+$AI$4)*0.5))-EXP(-$B$16*(($B$17+$AI$4)*0.5)))+U132*$B$16/($B$16-$AI$14)*(EXP(-$AI$14*(($B$17+$AI$4)*0.5))-EXP(-$B$16*(($B$17+$AI$4)*0.5)))</f>
        <v/>
      </c>
      <c r="AA132" s="17">
        <f>R132*EXP(-$B$16*(($B$17+$AI$4)*0.6))+S132*$B$16/($B$16-$AI$12)*(EXP(-$AI$12*(($B$17+$AI$4)*0.6))-EXP(-$B$16*(($B$17+$AI$4)*0.6)))+T132*$B$16/($B$16-$AI$13)*(EXP(-$AI$13*(($B$17+$AI$4)*0.6))-EXP(-$B$16*(($B$17+$AI$4)*0.6)))+U132*$B$16/($B$16-$AI$14)*(EXP(-$AI$14*(($B$17+$AI$4)*0.6))-EXP(-$B$16*(($B$17+$AI$4)*0.6)))</f>
        <v/>
      </c>
      <c r="AB132" s="17">
        <f>R132*EXP(-$B$16*(($B$17+$AI$4)*0.7))+S132*$B$16/($B$16-$AI$12)*(EXP(-$AI$12*(($B$17+$AI$4)*0.7))-EXP(-$B$16*(($B$17+$AI$4)*0.7)))+T132*$B$16/($B$16-$AI$13)*(EXP(-$AI$13*(($B$17+$AI$4)*0.7))-EXP(-$B$16*(($B$17+$AI$4)*0.7)))+U132*$B$16/($B$16-$AI$14)*(EXP(-$AI$14*(($B$17+$AI$4)*0.7))-EXP(-$B$16*(($B$17+$AI$4)*0.7)))</f>
        <v/>
      </c>
      <c r="AC132" s="17">
        <f>R132*EXP(-$B$16*(($B$17+$AI$4)*0.8))+S132*$B$16/($B$16-$AI$12)*(EXP(-$AI$12*(($B$17+$AI$4)*0.8))-EXP(-$B$16*(($B$17+$AI$4)*0.8)))+T132*$B$16/($B$16-$AI$13)*(EXP(-$AI$13*(($B$17+$AI$4)*0.8))-EXP(-$B$16*(($B$17+$AI$4)*0.8)))+U132*$B$16/($B$16-$AI$14)*(EXP(-$AI$14*(($B$17+$AI$4)*0.8))-EXP(-$B$16*(($B$17+$AI$4)*0.8)))</f>
        <v/>
      </c>
      <c r="AD132" s="17">
        <f>R132*EXP(-$B$16*(($B$17+$AI$4)*0.9))+S132*$B$16/($B$16-$AI$12)*(EXP(-$AI$12*(($B$17+$AI$4)*0.9))-EXP(-$B$16*(($B$17+$AI$4)*0.9)))+T132*$B$16/($B$16-$AI$13)*(EXP(-$AI$13*(($B$17+$AI$4)*0.9))-EXP(-$B$16*(($B$17+$AI$4)*0.9)))+U132*$B$16/($B$16-$AI$14)*(EXP(-$AI$14*(($B$17+$AI$4)*0.9))-EXP(-$B$16*(($B$17+$AI$4)*0.9)))</f>
        <v/>
      </c>
      <c r="AE132" s="17">
        <f>R132*EXP(-$B$16*(($B$17+$AI$4)*1.0))+S132*$B$16/($B$16-$AI$12)*(EXP(-$AI$12*(($B$17+$AI$4)*1.0))-EXP(-$B$16*(($B$17+$AI$4)*1.0)))+T132*$B$16/($B$16-$AI$13)*(EXP(-$AI$13*(($B$17+$AI$4)*1.0))-EXP(-$B$16*(($B$17+$AI$4)*1.0)))+U132*$B$16/($B$16-$AI$14)*(EXP(-$AI$14*(($B$17+$AI$4)*1.0))-EXP(-$B$16*(($B$17+$AI$4)*1.0)))</f>
        <v/>
      </c>
      <c r="AF132" s="17">
        <f>MIN((G132-V132)/$AI$48,(G132-W132)/$AI$49,(G132-X132)/$AI$50,(G132-Y132)/$AI$51,(G132-Z132)/$AI$52,(G132-AA132)/$AI$53,(G132-AB132)/$AI$54,(G132-AC132)/$AI$55,(G132-AD132)/$AI$56,(G132-AE132)/$AI$57)</f>
        <v/>
      </c>
    </row>
    <row r="133">
      <c r="E133" s="12">
        <f>E132+$B$11</f>
        <v/>
      </c>
      <c r="F133" s="13">
        <f>E133/60</f>
        <v/>
      </c>
      <c r="G133" s="13">
        <f>IF(F133&gt;=$AI$66,$B$27,IF(F133&gt;=$AI$65,$B$26,IF(F133&gt;=$AI$64,$B$25,IF(F133&gt;=$AI$63,$B$24,IF(F133&gt;=$AI$62,$B$23,IF(F133&gt;=$AI$61,$B$22,$B$21))))))</f>
        <v/>
      </c>
      <c r="H133" s="14">
        <f>MAX(0,MIN($AI$59,IF($B$9="Plasma",(G133-(S133*$AI$18+T133*$AI$19+U133*$AI$20))/$AI$46,AF133)))</f>
        <v/>
      </c>
      <c r="I133" s="15">
        <f>H133/10*3600/$B$11</f>
        <v/>
      </c>
      <c r="J133" s="15">
        <f>J132+H133</f>
        <v/>
      </c>
      <c r="K133" s="14">
        <f>$AI$21*K132+$AI$22*L132+$AI$23*M132+$AI$30*H132</f>
        <v/>
      </c>
      <c r="L133" s="14">
        <f>$AI$24*K132+$AI$25*L132+$AI$26*M132+$AI$31*H132</f>
        <v/>
      </c>
      <c r="M133" s="14">
        <f>$AI$27*K132+$AI$28*L132+$AI$29*M132+$AI$32*H132</f>
        <v/>
      </c>
      <c r="N133" s="16">
        <f>R133*$B$38</f>
        <v/>
      </c>
      <c r="O133" s="14">
        <f>K133/$B$30</f>
        <v/>
      </c>
      <c r="P133" s="14">
        <f>L133/$B$31</f>
        <v/>
      </c>
      <c r="Q133" s="14">
        <f>M133/$B$32</f>
        <v/>
      </c>
      <c r="R133" s="14">
        <f>R132*$AI$42+S132*$AI$43+T132*$AI$44+U132*$AI$45+$AI$47*H132</f>
        <v/>
      </c>
      <c r="S133" s="17">
        <f>$AI$33*K133+$AI$34*L133+$AI$35*M133</f>
        <v/>
      </c>
      <c r="T133" s="17">
        <f>$AI$36*K133+$AI$37*L133+$AI$38*M133</f>
        <v/>
      </c>
      <c r="U133" s="17">
        <f>$AI$39*K133+$AI$40*L133+$AI$41*M133</f>
        <v/>
      </c>
      <c r="V133" s="17">
        <f>R133*EXP(-$B$16*(($B$17+$AI$4)*0.1))+S133*$B$16/($B$16-$AI$12)*(EXP(-$AI$12*(($B$17+$AI$4)*0.1))-EXP(-$B$16*(($B$17+$AI$4)*0.1)))+T133*$B$16/($B$16-$AI$13)*(EXP(-$AI$13*(($B$17+$AI$4)*0.1))-EXP(-$B$16*(($B$17+$AI$4)*0.1)))+U133*$B$16/($B$16-$AI$14)*(EXP(-$AI$14*(($B$17+$AI$4)*0.1))-EXP(-$B$16*(($B$17+$AI$4)*0.1)))</f>
        <v/>
      </c>
      <c r="W133" s="17">
        <f>R133*EXP(-$B$16*(($B$17+$AI$4)*0.2))+S133*$B$16/($B$16-$AI$12)*(EXP(-$AI$12*(($B$17+$AI$4)*0.2))-EXP(-$B$16*(($B$17+$AI$4)*0.2)))+T133*$B$16/($B$16-$AI$13)*(EXP(-$AI$13*(($B$17+$AI$4)*0.2))-EXP(-$B$16*(($B$17+$AI$4)*0.2)))+U133*$B$16/($B$16-$AI$14)*(EXP(-$AI$14*(($B$17+$AI$4)*0.2))-EXP(-$B$16*(($B$17+$AI$4)*0.2)))</f>
        <v/>
      </c>
      <c r="X133" s="17">
        <f>R133*EXP(-$B$16*(($B$17+$AI$4)*0.3))+S133*$B$16/($B$16-$AI$12)*(EXP(-$AI$12*(($B$17+$AI$4)*0.3))-EXP(-$B$16*(($B$17+$AI$4)*0.3)))+T133*$B$16/($B$16-$AI$13)*(EXP(-$AI$13*(($B$17+$AI$4)*0.3))-EXP(-$B$16*(($B$17+$AI$4)*0.3)))+U133*$B$16/($B$16-$AI$14)*(EXP(-$AI$14*(($B$17+$AI$4)*0.3))-EXP(-$B$16*(($B$17+$AI$4)*0.3)))</f>
        <v/>
      </c>
      <c r="Y133" s="17">
        <f>R133*EXP(-$B$16*(($B$17+$AI$4)*0.4))+S133*$B$16/($B$16-$AI$12)*(EXP(-$AI$12*(($B$17+$AI$4)*0.4))-EXP(-$B$16*(($B$17+$AI$4)*0.4)))+T133*$B$16/($B$16-$AI$13)*(EXP(-$AI$13*(($B$17+$AI$4)*0.4))-EXP(-$B$16*(($B$17+$AI$4)*0.4)))+U133*$B$16/($B$16-$AI$14)*(EXP(-$AI$14*(($B$17+$AI$4)*0.4))-EXP(-$B$16*(($B$17+$AI$4)*0.4)))</f>
        <v/>
      </c>
      <c r="Z133" s="17">
        <f>R133*EXP(-$B$16*(($B$17+$AI$4)*0.5))+S133*$B$16/($B$16-$AI$12)*(EXP(-$AI$12*(($B$17+$AI$4)*0.5))-EXP(-$B$16*(($B$17+$AI$4)*0.5)))+T133*$B$16/($B$16-$AI$13)*(EXP(-$AI$13*(($B$17+$AI$4)*0.5))-EXP(-$B$16*(($B$17+$AI$4)*0.5)))+U133*$B$16/($B$16-$AI$14)*(EXP(-$AI$14*(($B$17+$AI$4)*0.5))-EXP(-$B$16*(($B$17+$AI$4)*0.5)))</f>
        <v/>
      </c>
      <c r="AA133" s="17">
        <f>R133*EXP(-$B$16*(($B$17+$AI$4)*0.6))+S133*$B$16/($B$16-$AI$12)*(EXP(-$AI$12*(($B$17+$AI$4)*0.6))-EXP(-$B$16*(($B$17+$AI$4)*0.6)))+T133*$B$16/($B$16-$AI$13)*(EXP(-$AI$13*(($B$17+$AI$4)*0.6))-EXP(-$B$16*(($B$17+$AI$4)*0.6)))+U133*$B$16/($B$16-$AI$14)*(EXP(-$AI$14*(($B$17+$AI$4)*0.6))-EXP(-$B$16*(($B$17+$AI$4)*0.6)))</f>
        <v/>
      </c>
      <c r="AB133" s="17">
        <f>R133*EXP(-$B$16*(($B$17+$AI$4)*0.7))+S133*$B$16/($B$16-$AI$12)*(EXP(-$AI$12*(($B$17+$AI$4)*0.7))-EXP(-$B$16*(($B$17+$AI$4)*0.7)))+T133*$B$16/($B$16-$AI$13)*(EXP(-$AI$13*(($B$17+$AI$4)*0.7))-EXP(-$B$16*(($B$17+$AI$4)*0.7)))+U133*$B$16/($B$16-$AI$14)*(EXP(-$AI$14*(($B$17+$AI$4)*0.7))-EXP(-$B$16*(($B$17+$AI$4)*0.7)))</f>
        <v/>
      </c>
      <c r="AC133" s="17">
        <f>R133*EXP(-$B$16*(($B$17+$AI$4)*0.8))+S133*$B$16/($B$16-$AI$12)*(EXP(-$AI$12*(($B$17+$AI$4)*0.8))-EXP(-$B$16*(($B$17+$AI$4)*0.8)))+T133*$B$16/($B$16-$AI$13)*(EXP(-$AI$13*(($B$17+$AI$4)*0.8))-EXP(-$B$16*(($B$17+$AI$4)*0.8)))+U133*$B$16/($B$16-$AI$14)*(EXP(-$AI$14*(($B$17+$AI$4)*0.8))-EXP(-$B$16*(($B$17+$AI$4)*0.8)))</f>
        <v/>
      </c>
      <c r="AD133" s="17">
        <f>R133*EXP(-$B$16*(($B$17+$AI$4)*0.9))+S133*$B$16/($B$16-$AI$12)*(EXP(-$AI$12*(($B$17+$AI$4)*0.9))-EXP(-$B$16*(($B$17+$AI$4)*0.9)))+T133*$B$16/($B$16-$AI$13)*(EXP(-$AI$13*(($B$17+$AI$4)*0.9))-EXP(-$B$16*(($B$17+$AI$4)*0.9)))+U133*$B$16/($B$16-$AI$14)*(EXP(-$AI$14*(($B$17+$AI$4)*0.9))-EXP(-$B$16*(($B$17+$AI$4)*0.9)))</f>
        <v/>
      </c>
      <c r="AE133" s="17">
        <f>R133*EXP(-$B$16*(($B$17+$AI$4)*1.0))+S133*$B$16/($B$16-$AI$12)*(EXP(-$AI$12*(($B$17+$AI$4)*1.0))-EXP(-$B$16*(($B$17+$AI$4)*1.0)))+T133*$B$16/($B$16-$AI$13)*(EXP(-$AI$13*(($B$17+$AI$4)*1.0))-EXP(-$B$16*(($B$17+$AI$4)*1.0)))+U133*$B$16/($B$16-$AI$14)*(EXP(-$AI$14*(($B$17+$AI$4)*1.0))-EXP(-$B$16*(($B$17+$AI$4)*1.0)))</f>
        <v/>
      </c>
      <c r="AF133" s="17">
        <f>MIN((G133-V133)/$AI$48,(G133-W133)/$AI$49,(G133-X133)/$AI$50,(G133-Y133)/$AI$51,(G133-Z133)/$AI$52,(G133-AA133)/$AI$53,(G133-AB133)/$AI$54,(G133-AC133)/$AI$55,(G133-AD133)/$AI$56,(G133-AE133)/$AI$57)</f>
        <v/>
      </c>
    </row>
    <row r="134">
      <c r="E134" s="12">
        <f>E133+$B$11</f>
        <v/>
      </c>
      <c r="F134" s="13">
        <f>E134/60</f>
        <v/>
      </c>
      <c r="G134" s="13">
        <f>IF(F134&gt;=$AI$66,$B$27,IF(F134&gt;=$AI$65,$B$26,IF(F134&gt;=$AI$64,$B$25,IF(F134&gt;=$AI$63,$B$24,IF(F134&gt;=$AI$62,$B$23,IF(F134&gt;=$AI$61,$B$22,$B$21))))))</f>
        <v/>
      </c>
      <c r="H134" s="14">
        <f>MAX(0,MIN($AI$59,IF($B$9="Plasma",(G134-(S134*$AI$18+T134*$AI$19+U134*$AI$20))/$AI$46,AF134)))</f>
        <v/>
      </c>
      <c r="I134" s="15">
        <f>H134/10*3600/$B$11</f>
        <v/>
      </c>
      <c r="J134" s="15">
        <f>J133+H134</f>
        <v/>
      </c>
      <c r="K134" s="14">
        <f>$AI$21*K133+$AI$22*L133+$AI$23*M133+$AI$30*H133</f>
        <v/>
      </c>
      <c r="L134" s="14">
        <f>$AI$24*K133+$AI$25*L133+$AI$26*M133+$AI$31*H133</f>
        <v/>
      </c>
      <c r="M134" s="14">
        <f>$AI$27*K133+$AI$28*L133+$AI$29*M133+$AI$32*H133</f>
        <v/>
      </c>
      <c r="N134" s="16">
        <f>R134*$B$38</f>
        <v/>
      </c>
      <c r="O134" s="14">
        <f>K134/$B$30</f>
        <v/>
      </c>
      <c r="P134" s="14">
        <f>L134/$B$31</f>
        <v/>
      </c>
      <c r="Q134" s="14">
        <f>M134/$B$32</f>
        <v/>
      </c>
      <c r="R134" s="14">
        <f>R133*$AI$42+S133*$AI$43+T133*$AI$44+U133*$AI$45+$AI$47*H133</f>
        <v/>
      </c>
      <c r="S134" s="17">
        <f>$AI$33*K134+$AI$34*L134+$AI$35*M134</f>
        <v/>
      </c>
      <c r="T134" s="17">
        <f>$AI$36*K134+$AI$37*L134+$AI$38*M134</f>
        <v/>
      </c>
      <c r="U134" s="17">
        <f>$AI$39*K134+$AI$40*L134+$AI$41*M134</f>
        <v/>
      </c>
      <c r="V134" s="17">
        <f>R134*EXP(-$B$16*(($B$17+$AI$4)*0.1))+S134*$B$16/($B$16-$AI$12)*(EXP(-$AI$12*(($B$17+$AI$4)*0.1))-EXP(-$B$16*(($B$17+$AI$4)*0.1)))+T134*$B$16/($B$16-$AI$13)*(EXP(-$AI$13*(($B$17+$AI$4)*0.1))-EXP(-$B$16*(($B$17+$AI$4)*0.1)))+U134*$B$16/($B$16-$AI$14)*(EXP(-$AI$14*(($B$17+$AI$4)*0.1))-EXP(-$B$16*(($B$17+$AI$4)*0.1)))</f>
        <v/>
      </c>
      <c r="W134" s="17">
        <f>R134*EXP(-$B$16*(($B$17+$AI$4)*0.2))+S134*$B$16/($B$16-$AI$12)*(EXP(-$AI$12*(($B$17+$AI$4)*0.2))-EXP(-$B$16*(($B$17+$AI$4)*0.2)))+T134*$B$16/($B$16-$AI$13)*(EXP(-$AI$13*(($B$17+$AI$4)*0.2))-EXP(-$B$16*(($B$17+$AI$4)*0.2)))+U134*$B$16/($B$16-$AI$14)*(EXP(-$AI$14*(($B$17+$AI$4)*0.2))-EXP(-$B$16*(($B$17+$AI$4)*0.2)))</f>
        <v/>
      </c>
      <c r="X134" s="17">
        <f>R134*EXP(-$B$16*(($B$17+$AI$4)*0.3))+S134*$B$16/($B$16-$AI$12)*(EXP(-$AI$12*(($B$17+$AI$4)*0.3))-EXP(-$B$16*(($B$17+$AI$4)*0.3)))+T134*$B$16/($B$16-$AI$13)*(EXP(-$AI$13*(($B$17+$AI$4)*0.3))-EXP(-$B$16*(($B$17+$AI$4)*0.3)))+U134*$B$16/($B$16-$AI$14)*(EXP(-$AI$14*(($B$17+$AI$4)*0.3))-EXP(-$B$16*(($B$17+$AI$4)*0.3)))</f>
        <v/>
      </c>
      <c r="Y134" s="17">
        <f>R134*EXP(-$B$16*(($B$17+$AI$4)*0.4))+S134*$B$16/($B$16-$AI$12)*(EXP(-$AI$12*(($B$17+$AI$4)*0.4))-EXP(-$B$16*(($B$17+$AI$4)*0.4)))+T134*$B$16/($B$16-$AI$13)*(EXP(-$AI$13*(($B$17+$AI$4)*0.4))-EXP(-$B$16*(($B$17+$AI$4)*0.4)))+U134*$B$16/($B$16-$AI$14)*(EXP(-$AI$14*(($B$17+$AI$4)*0.4))-EXP(-$B$16*(($B$17+$AI$4)*0.4)))</f>
        <v/>
      </c>
      <c r="Z134" s="17">
        <f>R134*EXP(-$B$16*(($B$17+$AI$4)*0.5))+S134*$B$16/($B$16-$AI$12)*(EXP(-$AI$12*(($B$17+$AI$4)*0.5))-EXP(-$B$16*(($B$17+$AI$4)*0.5)))+T134*$B$16/($B$16-$AI$13)*(EXP(-$AI$13*(($B$17+$AI$4)*0.5))-EXP(-$B$16*(($B$17+$AI$4)*0.5)))+U134*$B$16/($B$16-$AI$14)*(EXP(-$AI$14*(($B$17+$AI$4)*0.5))-EXP(-$B$16*(($B$17+$AI$4)*0.5)))</f>
        <v/>
      </c>
      <c r="AA134" s="17">
        <f>R134*EXP(-$B$16*(($B$17+$AI$4)*0.6))+S134*$B$16/($B$16-$AI$12)*(EXP(-$AI$12*(($B$17+$AI$4)*0.6))-EXP(-$B$16*(($B$17+$AI$4)*0.6)))+T134*$B$16/($B$16-$AI$13)*(EXP(-$AI$13*(($B$17+$AI$4)*0.6))-EXP(-$B$16*(($B$17+$AI$4)*0.6)))+U134*$B$16/($B$16-$AI$14)*(EXP(-$AI$14*(($B$17+$AI$4)*0.6))-EXP(-$B$16*(($B$17+$AI$4)*0.6)))</f>
        <v/>
      </c>
      <c r="AB134" s="17">
        <f>R134*EXP(-$B$16*(($B$17+$AI$4)*0.7))+S134*$B$16/($B$16-$AI$12)*(EXP(-$AI$12*(($B$17+$AI$4)*0.7))-EXP(-$B$16*(($B$17+$AI$4)*0.7)))+T134*$B$16/($B$16-$AI$13)*(EXP(-$AI$13*(($B$17+$AI$4)*0.7))-EXP(-$B$16*(($B$17+$AI$4)*0.7)))+U134*$B$16/($B$16-$AI$14)*(EXP(-$AI$14*(($B$17+$AI$4)*0.7))-EXP(-$B$16*(($B$17+$AI$4)*0.7)))</f>
        <v/>
      </c>
      <c r="AC134" s="17">
        <f>R134*EXP(-$B$16*(($B$17+$AI$4)*0.8))+S134*$B$16/($B$16-$AI$12)*(EXP(-$AI$12*(($B$17+$AI$4)*0.8))-EXP(-$B$16*(($B$17+$AI$4)*0.8)))+T134*$B$16/($B$16-$AI$13)*(EXP(-$AI$13*(($B$17+$AI$4)*0.8))-EXP(-$B$16*(($B$17+$AI$4)*0.8)))+U134*$B$16/($B$16-$AI$14)*(EXP(-$AI$14*(($B$17+$AI$4)*0.8))-EXP(-$B$16*(($B$17+$AI$4)*0.8)))</f>
        <v/>
      </c>
      <c r="AD134" s="17">
        <f>R134*EXP(-$B$16*(($B$17+$AI$4)*0.9))+S134*$B$16/($B$16-$AI$12)*(EXP(-$AI$12*(($B$17+$AI$4)*0.9))-EXP(-$B$16*(($B$17+$AI$4)*0.9)))+T134*$B$16/($B$16-$AI$13)*(EXP(-$AI$13*(($B$17+$AI$4)*0.9))-EXP(-$B$16*(($B$17+$AI$4)*0.9)))+U134*$B$16/($B$16-$AI$14)*(EXP(-$AI$14*(($B$17+$AI$4)*0.9))-EXP(-$B$16*(($B$17+$AI$4)*0.9)))</f>
        <v/>
      </c>
      <c r="AE134" s="17">
        <f>R134*EXP(-$B$16*(($B$17+$AI$4)*1.0))+S134*$B$16/($B$16-$AI$12)*(EXP(-$AI$12*(($B$17+$AI$4)*1.0))-EXP(-$B$16*(($B$17+$AI$4)*1.0)))+T134*$B$16/($B$16-$AI$13)*(EXP(-$AI$13*(($B$17+$AI$4)*1.0))-EXP(-$B$16*(($B$17+$AI$4)*1.0)))+U134*$B$16/($B$16-$AI$14)*(EXP(-$AI$14*(($B$17+$AI$4)*1.0))-EXP(-$B$16*(($B$17+$AI$4)*1.0)))</f>
        <v/>
      </c>
      <c r="AF134" s="17">
        <f>MIN((G134-V134)/$AI$48,(G134-W134)/$AI$49,(G134-X134)/$AI$50,(G134-Y134)/$AI$51,(G134-Z134)/$AI$52,(G134-AA134)/$AI$53,(G134-AB134)/$AI$54,(G134-AC134)/$AI$55,(G134-AD134)/$AI$56,(G134-AE134)/$AI$57)</f>
        <v/>
      </c>
    </row>
    <row r="135">
      <c r="E135" s="12">
        <f>E134+$B$11</f>
        <v/>
      </c>
      <c r="F135" s="13">
        <f>E135/60</f>
        <v/>
      </c>
      <c r="G135" s="13">
        <f>IF(F135&gt;=$AI$66,$B$27,IF(F135&gt;=$AI$65,$B$26,IF(F135&gt;=$AI$64,$B$25,IF(F135&gt;=$AI$63,$B$24,IF(F135&gt;=$AI$62,$B$23,IF(F135&gt;=$AI$61,$B$22,$B$21))))))</f>
        <v/>
      </c>
      <c r="H135" s="14">
        <f>MAX(0,MIN($AI$59,IF($B$9="Plasma",(G135-(S135*$AI$18+T135*$AI$19+U135*$AI$20))/$AI$46,AF135)))</f>
        <v/>
      </c>
      <c r="I135" s="15">
        <f>H135/10*3600/$B$11</f>
        <v/>
      </c>
      <c r="J135" s="15">
        <f>J134+H135</f>
        <v/>
      </c>
      <c r="K135" s="14">
        <f>$AI$21*K134+$AI$22*L134+$AI$23*M134+$AI$30*H134</f>
        <v/>
      </c>
      <c r="L135" s="14">
        <f>$AI$24*K134+$AI$25*L134+$AI$26*M134+$AI$31*H134</f>
        <v/>
      </c>
      <c r="M135" s="14">
        <f>$AI$27*K134+$AI$28*L134+$AI$29*M134+$AI$32*H134</f>
        <v/>
      </c>
      <c r="N135" s="16">
        <f>R135*$B$38</f>
        <v/>
      </c>
      <c r="O135" s="14">
        <f>K135/$B$30</f>
        <v/>
      </c>
      <c r="P135" s="14">
        <f>L135/$B$31</f>
        <v/>
      </c>
      <c r="Q135" s="14">
        <f>M135/$B$32</f>
        <v/>
      </c>
      <c r="R135" s="14">
        <f>R134*$AI$42+S134*$AI$43+T134*$AI$44+U134*$AI$45+$AI$47*H134</f>
        <v/>
      </c>
      <c r="S135" s="17">
        <f>$AI$33*K135+$AI$34*L135+$AI$35*M135</f>
        <v/>
      </c>
      <c r="T135" s="17">
        <f>$AI$36*K135+$AI$37*L135+$AI$38*M135</f>
        <v/>
      </c>
      <c r="U135" s="17">
        <f>$AI$39*K135+$AI$40*L135+$AI$41*M135</f>
        <v/>
      </c>
      <c r="V135" s="17">
        <f>R135*EXP(-$B$16*(($B$17+$AI$4)*0.1))+S135*$B$16/($B$16-$AI$12)*(EXP(-$AI$12*(($B$17+$AI$4)*0.1))-EXP(-$B$16*(($B$17+$AI$4)*0.1)))+T135*$B$16/($B$16-$AI$13)*(EXP(-$AI$13*(($B$17+$AI$4)*0.1))-EXP(-$B$16*(($B$17+$AI$4)*0.1)))+U135*$B$16/($B$16-$AI$14)*(EXP(-$AI$14*(($B$17+$AI$4)*0.1))-EXP(-$B$16*(($B$17+$AI$4)*0.1)))</f>
        <v/>
      </c>
      <c r="W135" s="17">
        <f>R135*EXP(-$B$16*(($B$17+$AI$4)*0.2))+S135*$B$16/($B$16-$AI$12)*(EXP(-$AI$12*(($B$17+$AI$4)*0.2))-EXP(-$B$16*(($B$17+$AI$4)*0.2)))+T135*$B$16/($B$16-$AI$13)*(EXP(-$AI$13*(($B$17+$AI$4)*0.2))-EXP(-$B$16*(($B$17+$AI$4)*0.2)))+U135*$B$16/($B$16-$AI$14)*(EXP(-$AI$14*(($B$17+$AI$4)*0.2))-EXP(-$B$16*(($B$17+$AI$4)*0.2)))</f>
        <v/>
      </c>
      <c r="X135" s="17">
        <f>R135*EXP(-$B$16*(($B$17+$AI$4)*0.3))+S135*$B$16/($B$16-$AI$12)*(EXP(-$AI$12*(($B$17+$AI$4)*0.3))-EXP(-$B$16*(($B$17+$AI$4)*0.3)))+T135*$B$16/($B$16-$AI$13)*(EXP(-$AI$13*(($B$17+$AI$4)*0.3))-EXP(-$B$16*(($B$17+$AI$4)*0.3)))+U135*$B$16/($B$16-$AI$14)*(EXP(-$AI$14*(($B$17+$AI$4)*0.3))-EXP(-$B$16*(($B$17+$AI$4)*0.3)))</f>
        <v/>
      </c>
      <c r="Y135" s="17">
        <f>R135*EXP(-$B$16*(($B$17+$AI$4)*0.4))+S135*$B$16/($B$16-$AI$12)*(EXP(-$AI$12*(($B$17+$AI$4)*0.4))-EXP(-$B$16*(($B$17+$AI$4)*0.4)))+T135*$B$16/($B$16-$AI$13)*(EXP(-$AI$13*(($B$17+$AI$4)*0.4))-EXP(-$B$16*(($B$17+$AI$4)*0.4)))+U135*$B$16/($B$16-$AI$14)*(EXP(-$AI$14*(($B$17+$AI$4)*0.4))-EXP(-$B$16*(($B$17+$AI$4)*0.4)))</f>
        <v/>
      </c>
      <c r="Z135" s="17">
        <f>R135*EXP(-$B$16*(($B$17+$AI$4)*0.5))+S135*$B$16/($B$16-$AI$12)*(EXP(-$AI$12*(($B$17+$AI$4)*0.5))-EXP(-$B$16*(($B$17+$AI$4)*0.5)))+T135*$B$16/($B$16-$AI$13)*(EXP(-$AI$13*(($B$17+$AI$4)*0.5))-EXP(-$B$16*(($B$17+$AI$4)*0.5)))+U135*$B$16/($B$16-$AI$14)*(EXP(-$AI$14*(($B$17+$AI$4)*0.5))-EXP(-$B$16*(($B$17+$AI$4)*0.5)))</f>
        <v/>
      </c>
      <c r="AA135" s="17">
        <f>R135*EXP(-$B$16*(($B$17+$AI$4)*0.6))+S135*$B$16/($B$16-$AI$12)*(EXP(-$AI$12*(($B$17+$AI$4)*0.6))-EXP(-$B$16*(($B$17+$AI$4)*0.6)))+T135*$B$16/($B$16-$AI$13)*(EXP(-$AI$13*(($B$17+$AI$4)*0.6))-EXP(-$B$16*(($B$17+$AI$4)*0.6)))+U135*$B$16/($B$16-$AI$14)*(EXP(-$AI$14*(($B$17+$AI$4)*0.6))-EXP(-$B$16*(($B$17+$AI$4)*0.6)))</f>
        <v/>
      </c>
      <c r="AB135" s="17">
        <f>R135*EXP(-$B$16*(($B$17+$AI$4)*0.7))+S135*$B$16/($B$16-$AI$12)*(EXP(-$AI$12*(($B$17+$AI$4)*0.7))-EXP(-$B$16*(($B$17+$AI$4)*0.7)))+T135*$B$16/($B$16-$AI$13)*(EXP(-$AI$13*(($B$17+$AI$4)*0.7))-EXP(-$B$16*(($B$17+$AI$4)*0.7)))+U135*$B$16/($B$16-$AI$14)*(EXP(-$AI$14*(($B$17+$AI$4)*0.7))-EXP(-$B$16*(($B$17+$AI$4)*0.7)))</f>
        <v/>
      </c>
      <c r="AC135" s="17">
        <f>R135*EXP(-$B$16*(($B$17+$AI$4)*0.8))+S135*$B$16/($B$16-$AI$12)*(EXP(-$AI$12*(($B$17+$AI$4)*0.8))-EXP(-$B$16*(($B$17+$AI$4)*0.8)))+T135*$B$16/($B$16-$AI$13)*(EXP(-$AI$13*(($B$17+$AI$4)*0.8))-EXP(-$B$16*(($B$17+$AI$4)*0.8)))+U135*$B$16/($B$16-$AI$14)*(EXP(-$AI$14*(($B$17+$AI$4)*0.8))-EXP(-$B$16*(($B$17+$AI$4)*0.8)))</f>
        <v/>
      </c>
      <c r="AD135" s="17">
        <f>R135*EXP(-$B$16*(($B$17+$AI$4)*0.9))+S135*$B$16/($B$16-$AI$12)*(EXP(-$AI$12*(($B$17+$AI$4)*0.9))-EXP(-$B$16*(($B$17+$AI$4)*0.9)))+T135*$B$16/($B$16-$AI$13)*(EXP(-$AI$13*(($B$17+$AI$4)*0.9))-EXP(-$B$16*(($B$17+$AI$4)*0.9)))+U135*$B$16/($B$16-$AI$14)*(EXP(-$AI$14*(($B$17+$AI$4)*0.9))-EXP(-$B$16*(($B$17+$AI$4)*0.9)))</f>
        <v/>
      </c>
      <c r="AE135" s="17">
        <f>R135*EXP(-$B$16*(($B$17+$AI$4)*1.0))+S135*$B$16/($B$16-$AI$12)*(EXP(-$AI$12*(($B$17+$AI$4)*1.0))-EXP(-$B$16*(($B$17+$AI$4)*1.0)))+T135*$B$16/($B$16-$AI$13)*(EXP(-$AI$13*(($B$17+$AI$4)*1.0))-EXP(-$B$16*(($B$17+$AI$4)*1.0)))+U135*$B$16/($B$16-$AI$14)*(EXP(-$AI$14*(($B$17+$AI$4)*1.0))-EXP(-$B$16*(($B$17+$AI$4)*1.0)))</f>
        <v/>
      </c>
      <c r="AF135" s="17">
        <f>MIN((G135-V135)/$AI$48,(G135-W135)/$AI$49,(G135-X135)/$AI$50,(G135-Y135)/$AI$51,(G135-Z135)/$AI$52,(G135-AA135)/$AI$53,(G135-AB135)/$AI$54,(G135-AC135)/$AI$55,(G135-AD135)/$AI$56,(G135-AE135)/$AI$57)</f>
        <v/>
      </c>
    </row>
    <row r="136">
      <c r="E136" s="12">
        <f>E135+$B$11</f>
        <v/>
      </c>
      <c r="F136" s="13">
        <f>E136/60</f>
        <v/>
      </c>
      <c r="G136" s="13">
        <f>IF(F136&gt;=$AI$66,$B$27,IF(F136&gt;=$AI$65,$B$26,IF(F136&gt;=$AI$64,$B$25,IF(F136&gt;=$AI$63,$B$24,IF(F136&gt;=$AI$62,$B$23,IF(F136&gt;=$AI$61,$B$22,$B$21))))))</f>
        <v/>
      </c>
      <c r="H136" s="14">
        <f>MAX(0,MIN($AI$59,IF($B$9="Plasma",(G136-(S136*$AI$18+T136*$AI$19+U136*$AI$20))/$AI$46,AF136)))</f>
        <v/>
      </c>
      <c r="I136" s="15">
        <f>H136/10*3600/$B$11</f>
        <v/>
      </c>
      <c r="J136" s="15">
        <f>J135+H136</f>
        <v/>
      </c>
      <c r="K136" s="14">
        <f>$AI$21*K135+$AI$22*L135+$AI$23*M135+$AI$30*H135</f>
        <v/>
      </c>
      <c r="L136" s="14">
        <f>$AI$24*K135+$AI$25*L135+$AI$26*M135+$AI$31*H135</f>
        <v/>
      </c>
      <c r="M136" s="14">
        <f>$AI$27*K135+$AI$28*L135+$AI$29*M135+$AI$32*H135</f>
        <v/>
      </c>
      <c r="N136" s="16">
        <f>R136*$B$38</f>
        <v/>
      </c>
      <c r="O136" s="14">
        <f>K136/$B$30</f>
        <v/>
      </c>
      <c r="P136" s="14">
        <f>L136/$B$31</f>
        <v/>
      </c>
      <c r="Q136" s="14">
        <f>M136/$B$32</f>
        <v/>
      </c>
      <c r="R136" s="14">
        <f>R135*$AI$42+S135*$AI$43+T135*$AI$44+U135*$AI$45+$AI$47*H135</f>
        <v/>
      </c>
      <c r="S136" s="17">
        <f>$AI$33*K136+$AI$34*L136+$AI$35*M136</f>
        <v/>
      </c>
      <c r="T136" s="17">
        <f>$AI$36*K136+$AI$37*L136+$AI$38*M136</f>
        <v/>
      </c>
      <c r="U136" s="17">
        <f>$AI$39*K136+$AI$40*L136+$AI$41*M136</f>
        <v/>
      </c>
      <c r="V136" s="17">
        <f>R136*EXP(-$B$16*(($B$17+$AI$4)*0.1))+S136*$B$16/($B$16-$AI$12)*(EXP(-$AI$12*(($B$17+$AI$4)*0.1))-EXP(-$B$16*(($B$17+$AI$4)*0.1)))+T136*$B$16/($B$16-$AI$13)*(EXP(-$AI$13*(($B$17+$AI$4)*0.1))-EXP(-$B$16*(($B$17+$AI$4)*0.1)))+U136*$B$16/($B$16-$AI$14)*(EXP(-$AI$14*(($B$17+$AI$4)*0.1))-EXP(-$B$16*(($B$17+$AI$4)*0.1)))</f>
        <v/>
      </c>
      <c r="W136" s="17">
        <f>R136*EXP(-$B$16*(($B$17+$AI$4)*0.2))+S136*$B$16/($B$16-$AI$12)*(EXP(-$AI$12*(($B$17+$AI$4)*0.2))-EXP(-$B$16*(($B$17+$AI$4)*0.2)))+T136*$B$16/($B$16-$AI$13)*(EXP(-$AI$13*(($B$17+$AI$4)*0.2))-EXP(-$B$16*(($B$17+$AI$4)*0.2)))+U136*$B$16/($B$16-$AI$14)*(EXP(-$AI$14*(($B$17+$AI$4)*0.2))-EXP(-$B$16*(($B$17+$AI$4)*0.2)))</f>
        <v/>
      </c>
      <c r="X136" s="17">
        <f>R136*EXP(-$B$16*(($B$17+$AI$4)*0.3))+S136*$B$16/($B$16-$AI$12)*(EXP(-$AI$12*(($B$17+$AI$4)*0.3))-EXP(-$B$16*(($B$17+$AI$4)*0.3)))+T136*$B$16/($B$16-$AI$13)*(EXP(-$AI$13*(($B$17+$AI$4)*0.3))-EXP(-$B$16*(($B$17+$AI$4)*0.3)))+U136*$B$16/($B$16-$AI$14)*(EXP(-$AI$14*(($B$17+$AI$4)*0.3))-EXP(-$B$16*(($B$17+$AI$4)*0.3)))</f>
        <v/>
      </c>
      <c r="Y136" s="17">
        <f>R136*EXP(-$B$16*(($B$17+$AI$4)*0.4))+S136*$B$16/($B$16-$AI$12)*(EXP(-$AI$12*(($B$17+$AI$4)*0.4))-EXP(-$B$16*(($B$17+$AI$4)*0.4)))+T136*$B$16/($B$16-$AI$13)*(EXP(-$AI$13*(($B$17+$AI$4)*0.4))-EXP(-$B$16*(($B$17+$AI$4)*0.4)))+U136*$B$16/($B$16-$AI$14)*(EXP(-$AI$14*(($B$17+$AI$4)*0.4))-EXP(-$B$16*(($B$17+$AI$4)*0.4)))</f>
        <v/>
      </c>
      <c r="Z136" s="17">
        <f>R136*EXP(-$B$16*(($B$17+$AI$4)*0.5))+S136*$B$16/($B$16-$AI$12)*(EXP(-$AI$12*(($B$17+$AI$4)*0.5))-EXP(-$B$16*(($B$17+$AI$4)*0.5)))+T136*$B$16/($B$16-$AI$13)*(EXP(-$AI$13*(($B$17+$AI$4)*0.5))-EXP(-$B$16*(($B$17+$AI$4)*0.5)))+U136*$B$16/($B$16-$AI$14)*(EXP(-$AI$14*(($B$17+$AI$4)*0.5))-EXP(-$B$16*(($B$17+$AI$4)*0.5)))</f>
        <v/>
      </c>
      <c r="AA136" s="17">
        <f>R136*EXP(-$B$16*(($B$17+$AI$4)*0.6))+S136*$B$16/($B$16-$AI$12)*(EXP(-$AI$12*(($B$17+$AI$4)*0.6))-EXP(-$B$16*(($B$17+$AI$4)*0.6)))+T136*$B$16/($B$16-$AI$13)*(EXP(-$AI$13*(($B$17+$AI$4)*0.6))-EXP(-$B$16*(($B$17+$AI$4)*0.6)))+U136*$B$16/($B$16-$AI$14)*(EXP(-$AI$14*(($B$17+$AI$4)*0.6))-EXP(-$B$16*(($B$17+$AI$4)*0.6)))</f>
        <v/>
      </c>
      <c r="AB136" s="17">
        <f>R136*EXP(-$B$16*(($B$17+$AI$4)*0.7))+S136*$B$16/($B$16-$AI$12)*(EXP(-$AI$12*(($B$17+$AI$4)*0.7))-EXP(-$B$16*(($B$17+$AI$4)*0.7)))+T136*$B$16/($B$16-$AI$13)*(EXP(-$AI$13*(($B$17+$AI$4)*0.7))-EXP(-$B$16*(($B$17+$AI$4)*0.7)))+U136*$B$16/($B$16-$AI$14)*(EXP(-$AI$14*(($B$17+$AI$4)*0.7))-EXP(-$B$16*(($B$17+$AI$4)*0.7)))</f>
        <v/>
      </c>
      <c r="AC136" s="17">
        <f>R136*EXP(-$B$16*(($B$17+$AI$4)*0.8))+S136*$B$16/($B$16-$AI$12)*(EXP(-$AI$12*(($B$17+$AI$4)*0.8))-EXP(-$B$16*(($B$17+$AI$4)*0.8)))+T136*$B$16/($B$16-$AI$13)*(EXP(-$AI$13*(($B$17+$AI$4)*0.8))-EXP(-$B$16*(($B$17+$AI$4)*0.8)))+U136*$B$16/($B$16-$AI$14)*(EXP(-$AI$14*(($B$17+$AI$4)*0.8))-EXP(-$B$16*(($B$17+$AI$4)*0.8)))</f>
        <v/>
      </c>
      <c r="AD136" s="17">
        <f>R136*EXP(-$B$16*(($B$17+$AI$4)*0.9))+S136*$B$16/($B$16-$AI$12)*(EXP(-$AI$12*(($B$17+$AI$4)*0.9))-EXP(-$B$16*(($B$17+$AI$4)*0.9)))+T136*$B$16/($B$16-$AI$13)*(EXP(-$AI$13*(($B$17+$AI$4)*0.9))-EXP(-$B$16*(($B$17+$AI$4)*0.9)))+U136*$B$16/($B$16-$AI$14)*(EXP(-$AI$14*(($B$17+$AI$4)*0.9))-EXP(-$B$16*(($B$17+$AI$4)*0.9)))</f>
        <v/>
      </c>
      <c r="AE136" s="17">
        <f>R136*EXP(-$B$16*(($B$17+$AI$4)*1.0))+S136*$B$16/($B$16-$AI$12)*(EXP(-$AI$12*(($B$17+$AI$4)*1.0))-EXP(-$B$16*(($B$17+$AI$4)*1.0)))+T136*$B$16/($B$16-$AI$13)*(EXP(-$AI$13*(($B$17+$AI$4)*1.0))-EXP(-$B$16*(($B$17+$AI$4)*1.0)))+U136*$B$16/($B$16-$AI$14)*(EXP(-$AI$14*(($B$17+$AI$4)*1.0))-EXP(-$B$16*(($B$17+$AI$4)*1.0)))</f>
        <v/>
      </c>
      <c r="AF136" s="17">
        <f>MIN((G136-V136)/$AI$48,(G136-W136)/$AI$49,(G136-X136)/$AI$50,(G136-Y136)/$AI$51,(G136-Z136)/$AI$52,(G136-AA136)/$AI$53,(G136-AB136)/$AI$54,(G136-AC136)/$AI$55,(G136-AD136)/$AI$56,(G136-AE136)/$AI$57)</f>
        <v/>
      </c>
    </row>
    <row r="137">
      <c r="E137" s="12">
        <f>E136+$B$11</f>
        <v/>
      </c>
      <c r="F137" s="13">
        <f>E137/60</f>
        <v/>
      </c>
      <c r="G137" s="13">
        <f>IF(F137&gt;=$AI$66,$B$27,IF(F137&gt;=$AI$65,$B$26,IF(F137&gt;=$AI$64,$B$25,IF(F137&gt;=$AI$63,$B$24,IF(F137&gt;=$AI$62,$B$23,IF(F137&gt;=$AI$61,$B$22,$B$21))))))</f>
        <v/>
      </c>
      <c r="H137" s="14">
        <f>MAX(0,MIN($AI$59,IF($B$9="Plasma",(G137-(S137*$AI$18+T137*$AI$19+U137*$AI$20))/$AI$46,AF137)))</f>
        <v/>
      </c>
      <c r="I137" s="15">
        <f>H137/10*3600/$B$11</f>
        <v/>
      </c>
      <c r="J137" s="15">
        <f>J136+H137</f>
        <v/>
      </c>
      <c r="K137" s="14">
        <f>$AI$21*K136+$AI$22*L136+$AI$23*M136+$AI$30*H136</f>
        <v/>
      </c>
      <c r="L137" s="14">
        <f>$AI$24*K136+$AI$25*L136+$AI$26*M136+$AI$31*H136</f>
        <v/>
      </c>
      <c r="M137" s="14">
        <f>$AI$27*K136+$AI$28*L136+$AI$29*M136+$AI$32*H136</f>
        <v/>
      </c>
      <c r="N137" s="16">
        <f>R137*$B$38</f>
        <v/>
      </c>
      <c r="O137" s="14">
        <f>K137/$B$30</f>
        <v/>
      </c>
      <c r="P137" s="14">
        <f>L137/$B$31</f>
        <v/>
      </c>
      <c r="Q137" s="14">
        <f>M137/$B$32</f>
        <v/>
      </c>
      <c r="R137" s="14">
        <f>R136*$AI$42+S136*$AI$43+T136*$AI$44+U136*$AI$45+$AI$47*H136</f>
        <v/>
      </c>
      <c r="S137" s="17">
        <f>$AI$33*K137+$AI$34*L137+$AI$35*M137</f>
        <v/>
      </c>
      <c r="T137" s="17">
        <f>$AI$36*K137+$AI$37*L137+$AI$38*M137</f>
        <v/>
      </c>
      <c r="U137" s="17">
        <f>$AI$39*K137+$AI$40*L137+$AI$41*M137</f>
        <v/>
      </c>
      <c r="V137" s="17">
        <f>R137*EXP(-$B$16*(($B$17+$AI$4)*0.1))+S137*$B$16/($B$16-$AI$12)*(EXP(-$AI$12*(($B$17+$AI$4)*0.1))-EXP(-$B$16*(($B$17+$AI$4)*0.1)))+T137*$B$16/($B$16-$AI$13)*(EXP(-$AI$13*(($B$17+$AI$4)*0.1))-EXP(-$B$16*(($B$17+$AI$4)*0.1)))+U137*$B$16/($B$16-$AI$14)*(EXP(-$AI$14*(($B$17+$AI$4)*0.1))-EXP(-$B$16*(($B$17+$AI$4)*0.1)))</f>
        <v/>
      </c>
      <c r="W137" s="17">
        <f>R137*EXP(-$B$16*(($B$17+$AI$4)*0.2))+S137*$B$16/($B$16-$AI$12)*(EXP(-$AI$12*(($B$17+$AI$4)*0.2))-EXP(-$B$16*(($B$17+$AI$4)*0.2)))+T137*$B$16/($B$16-$AI$13)*(EXP(-$AI$13*(($B$17+$AI$4)*0.2))-EXP(-$B$16*(($B$17+$AI$4)*0.2)))+U137*$B$16/($B$16-$AI$14)*(EXP(-$AI$14*(($B$17+$AI$4)*0.2))-EXP(-$B$16*(($B$17+$AI$4)*0.2)))</f>
        <v/>
      </c>
      <c r="X137" s="17">
        <f>R137*EXP(-$B$16*(($B$17+$AI$4)*0.3))+S137*$B$16/($B$16-$AI$12)*(EXP(-$AI$12*(($B$17+$AI$4)*0.3))-EXP(-$B$16*(($B$17+$AI$4)*0.3)))+T137*$B$16/($B$16-$AI$13)*(EXP(-$AI$13*(($B$17+$AI$4)*0.3))-EXP(-$B$16*(($B$17+$AI$4)*0.3)))+U137*$B$16/($B$16-$AI$14)*(EXP(-$AI$14*(($B$17+$AI$4)*0.3))-EXP(-$B$16*(($B$17+$AI$4)*0.3)))</f>
        <v/>
      </c>
      <c r="Y137" s="17">
        <f>R137*EXP(-$B$16*(($B$17+$AI$4)*0.4))+S137*$B$16/($B$16-$AI$12)*(EXP(-$AI$12*(($B$17+$AI$4)*0.4))-EXP(-$B$16*(($B$17+$AI$4)*0.4)))+T137*$B$16/($B$16-$AI$13)*(EXP(-$AI$13*(($B$17+$AI$4)*0.4))-EXP(-$B$16*(($B$17+$AI$4)*0.4)))+U137*$B$16/($B$16-$AI$14)*(EXP(-$AI$14*(($B$17+$AI$4)*0.4))-EXP(-$B$16*(($B$17+$AI$4)*0.4)))</f>
        <v/>
      </c>
      <c r="Z137" s="17">
        <f>R137*EXP(-$B$16*(($B$17+$AI$4)*0.5))+S137*$B$16/($B$16-$AI$12)*(EXP(-$AI$12*(($B$17+$AI$4)*0.5))-EXP(-$B$16*(($B$17+$AI$4)*0.5)))+T137*$B$16/($B$16-$AI$13)*(EXP(-$AI$13*(($B$17+$AI$4)*0.5))-EXP(-$B$16*(($B$17+$AI$4)*0.5)))+U137*$B$16/($B$16-$AI$14)*(EXP(-$AI$14*(($B$17+$AI$4)*0.5))-EXP(-$B$16*(($B$17+$AI$4)*0.5)))</f>
        <v/>
      </c>
      <c r="AA137" s="17">
        <f>R137*EXP(-$B$16*(($B$17+$AI$4)*0.6))+S137*$B$16/($B$16-$AI$12)*(EXP(-$AI$12*(($B$17+$AI$4)*0.6))-EXP(-$B$16*(($B$17+$AI$4)*0.6)))+T137*$B$16/($B$16-$AI$13)*(EXP(-$AI$13*(($B$17+$AI$4)*0.6))-EXP(-$B$16*(($B$17+$AI$4)*0.6)))+U137*$B$16/($B$16-$AI$14)*(EXP(-$AI$14*(($B$17+$AI$4)*0.6))-EXP(-$B$16*(($B$17+$AI$4)*0.6)))</f>
        <v/>
      </c>
      <c r="AB137" s="17">
        <f>R137*EXP(-$B$16*(($B$17+$AI$4)*0.7))+S137*$B$16/($B$16-$AI$12)*(EXP(-$AI$12*(($B$17+$AI$4)*0.7))-EXP(-$B$16*(($B$17+$AI$4)*0.7)))+T137*$B$16/($B$16-$AI$13)*(EXP(-$AI$13*(($B$17+$AI$4)*0.7))-EXP(-$B$16*(($B$17+$AI$4)*0.7)))+U137*$B$16/($B$16-$AI$14)*(EXP(-$AI$14*(($B$17+$AI$4)*0.7))-EXP(-$B$16*(($B$17+$AI$4)*0.7)))</f>
        <v/>
      </c>
      <c r="AC137" s="17">
        <f>R137*EXP(-$B$16*(($B$17+$AI$4)*0.8))+S137*$B$16/($B$16-$AI$12)*(EXP(-$AI$12*(($B$17+$AI$4)*0.8))-EXP(-$B$16*(($B$17+$AI$4)*0.8)))+T137*$B$16/($B$16-$AI$13)*(EXP(-$AI$13*(($B$17+$AI$4)*0.8))-EXP(-$B$16*(($B$17+$AI$4)*0.8)))+U137*$B$16/($B$16-$AI$14)*(EXP(-$AI$14*(($B$17+$AI$4)*0.8))-EXP(-$B$16*(($B$17+$AI$4)*0.8)))</f>
        <v/>
      </c>
      <c r="AD137" s="17">
        <f>R137*EXP(-$B$16*(($B$17+$AI$4)*0.9))+S137*$B$16/($B$16-$AI$12)*(EXP(-$AI$12*(($B$17+$AI$4)*0.9))-EXP(-$B$16*(($B$17+$AI$4)*0.9)))+T137*$B$16/($B$16-$AI$13)*(EXP(-$AI$13*(($B$17+$AI$4)*0.9))-EXP(-$B$16*(($B$17+$AI$4)*0.9)))+U137*$B$16/($B$16-$AI$14)*(EXP(-$AI$14*(($B$17+$AI$4)*0.9))-EXP(-$B$16*(($B$17+$AI$4)*0.9)))</f>
        <v/>
      </c>
      <c r="AE137" s="17">
        <f>R137*EXP(-$B$16*(($B$17+$AI$4)*1.0))+S137*$B$16/($B$16-$AI$12)*(EXP(-$AI$12*(($B$17+$AI$4)*1.0))-EXP(-$B$16*(($B$17+$AI$4)*1.0)))+T137*$B$16/($B$16-$AI$13)*(EXP(-$AI$13*(($B$17+$AI$4)*1.0))-EXP(-$B$16*(($B$17+$AI$4)*1.0)))+U137*$B$16/($B$16-$AI$14)*(EXP(-$AI$14*(($B$17+$AI$4)*1.0))-EXP(-$B$16*(($B$17+$AI$4)*1.0)))</f>
        <v/>
      </c>
      <c r="AF137" s="17">
        <f>MIN((G137-V137)/$AI$48,(G137-W137)/$AI$49,(G137-X137)/$AI$50,(G137-Y137)/$AI$51,(G137-Z137)/$AI$52,(G137-AA137)/$AI$53,(G137-AB137)/$AI$54,(G137-AC137)/$AI$55,(G137-AD137)/$AI$56,(G137-AE137)/$AI$57)</f>
        <v/>
      </c>
    </row>
    <row r="138">
      <c r="E138" s="12">
        <f>E137+$B$11</f>
        <v/>
      </c>
      <c r="F138" s="13">
        <f>E138/60</f>
        <v/>
      </c>
      <c r="G138" s="13">
        <f>IF(F138&gt;=$AI$66,$B$27,IF(F138&gt;=$AI$65,$B$26,IF(F138&gt;=$AI$64,$B$25,IF(F138&gt;=$AI$63,$B$24,IF(F138&gt;=$AI$62,$B$23,IF(F138&gt;=$AI$61,$B$22,$B$21))))))</f>
        <v/>
      </c>
      <c r="H138" s="14">
        <f>MAX(0,MIN($AI$59,IF($B$9="Plasma",(G138-(S138*$AI$18+T138*$AI$19+U138*$AI$20))/$AI$46,AF138)))</f>
        <v/>
      </c>
      <c r="I138" s="15">
        <f>H138/10*3600/$B$11</f>
        <v/>
      </c>
      <c r="J138" s="15">
        <f>J137+H138</f>
        <v/>
      </c>
      <c r="K138" s="14">
        <f>$AI$21*K137+$AI$22*L137+$AI$23*M137+$AI$30*H137</f>
        <v/>
      </c>
      <c r="L138" s="14">
        <f>$AI$24*K137+$AI$25*L137+$AI$26*M137+$AI$31*H137</f>
        <v/>
      </c>
      <c r="M138" s="14">
        <f>$AI$27*K137+$AI$28*L137+$AI$29*M137+$AI$32*H137</f>
        <v/>
      </c>
      <c r="N138" s="16">
        <f>R138*$B$38</f>
        <v/>
      </c>
      <c r="O138" s="14">
        <f>K138/$B$30</f>
        <v/>
      </c>
      <c r="P138" s="14">
        <f>L138/$B$31</f>
        <v/>
      </c>
      <c r="Q138" s="14">
        <f>M138/$B$32</f>
        <v/>
      </c>
      <c r="R138" s="14">
        <f>R137*$AI$42+S137*$AI$43+T137*$AI$44+U137*$AI$45+$AI$47*H137</f>
        <v/>
      </c>
      <c r="S138" s="17">
        <f>$AI$33*K138+$AI$34*L138+$AI$35*M138</f>
        <v/>
      </c>
      <c r="T138" s="17">
        <f>$AI$36*K138+$AI$37*L138+$AI$38*M138</f>
        <v/>
      </c>
      <c r="U138" s="17">
        <f>$AI$39*K138+$AI$40*L138+$AI$41*M138</f>
        <v/>
      </c>
      <c r="V138" s="17">
        <f>R138*EXP(-$B$16*(($B$17+$AI$4)*0.1))+S138*$B$16/($B$16-$AI$12)*(EXP(-$AI$12*(($B$17+$AI$4)*0.1))-EXP(-$B$16*(($B$17+$AI$4)*0.1)))+T138*$B$16/($B$16-$AI$13)*(EXP(-$AI$13*(($B$17+$AI$4)*0.1))-EXP(-$B$16*(($B$17+$AI$4)*0.1)))+U138*$B$16/($B$16-$AI$14)*(EXP(-$AI$14*(($B$17+$AI$4)*0.1))-EXP(-$B$16*(($B$17+$AI$4)*0.1)))</f>
        <v/>
      </c>
      <c r="W138" s="17">
        <f>R138*EXP(-$B$16*(($B$17+$AI$4)*0.2))+S138*$B$16/($B$16-$AI$12)*(EXP(-$AI$12*(($B$17+$AI$4)*0.2))-EXP(-$B$16*(($B$17+$AI$4)*0.2)))+T138*$B$16/($B$16-$AI$13)*(EXP(-$AI$13*(($B$17+$AI$4)*0.2))-EXP(-$B$16*(($B$17+$AI$4)*0.2)))+U138*$B$16/($B$16-$AI$14)*(EXP(-$AI$14*(($B$17+$AI$4)*0.2))-EXP(-$B$16*(($B$17+$AI$4)*0.2)))</f>
        <v/>
      </c>
      <c r="X138" s="17">
        <f>R138*EXP(-$B$16*(($B$17+$AI$4)*0.3))+S138*$B$16/($B$16-$AI$12)*(EXP(-$AI$12*(($B$17+$AI$4)*0.3))-EXP(-$B$16*(($B$17+$AI$4)*0.3)))+T138*$B$16/($B$16-$AI$13)*(EXP(-$AI$13*(($B$17+$AI$4)*0.3))-EXP(-$B$16*(($B$17+$AI$4)*0.3)))+U138*$B$16/($B$16-$AI$14)*(EXP(-$AI$14*(($B$17+$AI$4)*0.3))-EXP(-$B$16*(($B$17+$AI$4)*0.3)))</f>
        <v/>
      </c>
      <c r="Y138" s="17">
        <f>R138*EXP(-$B$16*(($B$17+$AI$4)*0.4))+S138*$B$16/($B$16-$AI$12)*(EXP(-$AI$12*(($B$17+$AI$4)*0.4))-EXP(-$B$16*(($B$17+$AI$4)*0.4)))+T138*$B$16/($B$16-$AI$13)*(EXP(-$AI$13*(($B$17+$AI$4)*0.4))-EXP(-$B$16*(($B$17+$AI$4)*0.4)))+U138*$B$16/($B$16-$AI$14)*(EXP(-$AI$14*(($B$17+$AI$4)*0.4))-EXP(-$B$16*(($B$17+$AI$4)*0.4)))</f>
        <v/>
      </c>
      <c r="Z138" s="17">
        <f>R138*EXP(-$B$16*(($B$17+$AI$4)*0.5))+S138*$B$16/($B$16-$AI$12)*(EXP(-$AI$12*(($B$17+$AI$4)*0.5))-EXP(-$B$16*(($B$17+$AI$4)*0.5)))+T138*$B$16/($B$16-$AI$13)*(EXP(-$AI$13*(($B$17+$AI$4)*0.5))-EXP(-$B$16*(($B$17+$AI$4)*0.5)))+U138*$B$16/($B$16-$AI$14)*(EXP(-$AI$14*(($B$17+$AI$4)*0.5))-EXP(-$B$16*(($B$17+$AI$4)*0.5)))</f>
        <v/>
      </c>
      <c r="AA138" s="17">
        <f>R138*EXP(-$B$16*(($B$17+$AI$4)*0.6))+S138*$B$16/($B$16-$AI$12)*(EXP(-$AI$12*(($B$17+$AI$4)*0.6))-EXP(-$B$16*(($B$17+$AI$4)*0.6)))+T138*$B$16/($B$16-$AI$13)*(EXP(-$AI$13*(($B$17+$AI$4)*0.6))-EXP(-$B$16*(($B$17+$AI$4)*0.6)))+U138*$B$16/($B$16-$AI$14)*(EXP(-$AI$14*(($B$17+$AI$4)*0.6))-EXP(-$B$16*(($B$17+$AI$4)*0.6)))</f>
        <v/>
      </c>
      <c r="AB138" s="17">
        <f>R138*EXP(-$B$16*(($B$17+$AI$4)*0.7))+S138*$B$16/($B$16-$AI$12)*(EXP(-$AI$12*(($B$17+$AI$4)*0.7))-EXP(-$B$16*(($B$17+$AI$4)*0.7)))+T138*$B$16/($B$16-$AI$13)*(EXP(-$AI$13*(($B$17+$AI$4)*0.7))-EXP(-$B$16*(($B$17+$AI$4)*0.7)))+U138*$B$16/($B$16-$AI$14)*(EXP(-$AI$14*(($B$17+$AI$4)*0.7))-EXP(-$B$16*(($B$17+$AI$4)*0.7)))</f>
        <v/>
      </c>
      <c r="AC138" s="17">
        <f>R138*EXP(-$B$16*(($B$17+$AI$4)*0.8))+S138*$B$16/($B$16-$AI$12)*(EXP(-$AI$12*(($B$17+$AI$4)*0.8))-EXP(-$B$16*(($B$17+$AI$4)*0.8)))+T138*$B$16/($B$16-$AI$13)*(EXP(-$AI$13*(($B$17+$AI$4)*0.8))-EXP(-$B$16*(($B$17+$AI$4)*0.8)))+U138*$B$16/($B$16-$AI$14)*(EXP(-$AI$14*(($B$17+$AI$4)*0.8))-EXP(-$B$16*(($B$17+$AI$4)*0.8)))</f>
        <v/>
      </c>
      <c r="AD138" s="17">
        <f>R138*EXP(-$B$16*(($B$17+$AI$4)*0.9))+S138*$B$16/($B$16-$AI$12)*(EXP(-$AI$12*(($B$17+$AI$4)*0.9))-EXP(-$B$16*(($B$17+$AI$4)*0.9)))+T138*$B$16/($B$16-$AI$13)*(EXP(-$AI$13*(($B$17+$AI$4)*0.9))-EXP(-$B$16*(($B$17+$AI$4)*0.9)))+U138*$B$16/($B$16-$AI$14)*(EXP(-$AI$14*(($B$17+$AI$4)*0.9))-EXP(-$B$16*(($B$17+$AI$4)*0.9)))</f>
        <v/>
      </c>
      <c r="AE138" s="17">
        <f>R138*EXP(-$B$16*(($B$17+$AI$4)*1.0))+S138*$B$16/($B$16-$AI$12)*(EXP(-$AI$12*(($B$17+$AI$4)*1.0))-EXP(-$B$16*(($B$17+$AI$4)*1.0)))+T138*$B$16/($B$16-$AI$13)*(EXP(-$AI$13*(($B$17+$AI$4)*1.0))-EXP(-$B$16*(($B$17+$AI$4)*1.0)))+U138*$B$16/($B$16-$AI$14)*(EXP(-$AI$14*(($B$17+$AI$4)*1.0))-EXP(-$B$16*(($B$17+$AI$4)*1.0)))</f>
        <v/>
      </c>
      <c r="AF138" s="17">
        <f>MIN((G138-V138)/$AI$48,(G138-W138)/$AI$49,(G138-X138)/$AI$50,(G138-Y138)/$AI$51,(G138-Z138)/$AI$52,(G138-AA138)/$AI$53,(G138-AB138)/$AI$54,(G138-AC138)/$AI$55,(G138-AD138)/$AI$56,(G138-AE138)/$AI$57)</f>
        <v/>
      </c>
    </row>
    <row r="139">
      <c r="E139" s="12">
        <f>E138+$B$11</f>
        <v/>
      </c>
      <c r="F139" s="13">
        <f>E139/60</f>
        <v/>
      </c>
      <c r="G139" s="13">
        <f>IF(F139&gt;=$AI$66,$B$27,IF(F139&gt;=$AI$65,$B$26,IF(F139&gt;=$AI$64,$B$25,IF(F139&gt;=$AI$63,$B$24,IF(F139&gt;=$AI$62,$B$23,IF(F139&gt;=$AI$61,$B$22,$B$21))))))</f>
        <v/>
      </c>
      <c r="H139" s="14">
        <f>MAX(0,MIN($AI$59,IF($B$9="Plasma",(G139-(S139*$AI$18+T139*$AI$19+U139*$AI$20))/$AI$46,AF139)))</f>
        <v/>
      </c>
      <c r="I139" s="15">
        <f>H139/10*3600/$B$11</f>
        <v/>
      </c>
      <c r="J139" s="15">
        <f>J138+H139</f>
        <v/>
      </c>
      <c r="K139" s="14">
        <f>$AI$21*K138+$AI$22*L138+$AI$23*M138+$AI$30*H138</f>
        <v/>
      </c>
      <c r="L139" s="14">
        <f>$AI$24*K138+$AI$25*L138+$AI$26*M138+$AI$31*H138</f>
        <v/>
      </c>
      <c r="M139" s="14">
        <f>$AI$27*K138+$AI$28*L138+$AI$29*M138+$AI$32*H138</f>
        <v/>
      </c>
      <c r="N139" s="16">
        <f>R139*$B$38</f>
        <v/>
      </c>
      <c r="O139" s="14">
        <f>K139/$B$30</f>
        <v/>
      </c>
      <c r="P139" s="14">
        <f>L139/$B$31</f>
        <v/>
      </c>
      <c r="Q139" s="14">
        <f>M139/$B$32</f>
        <v/>
      </c>
      <c r="R139" s="14">
        <f>R138*$AI$42+S138*$AI$43+T138*$AI$44+U138*$AI$45+$AI$47*H138</f>
        <v/>
      </c>
      <c r="S139" s="17">
        <f>$AI$33*K139+$AI$34*L139+$AI$35*M139</f>
        <v/>
      </c>
      <c r="T139" s="17">
        <f>$AI$36*K139+$AI$37*L139+$AI$38*M139</f>
        <v/>
      </c>
      <c r="U139" s="17">
        <f>$AI$39*K139+$AI$40*L139+$AI$41*M139</f>
        <v/>
      </c>
      <c r="V139" s="17">
        <f>R139*EXP(-$B$16*(($B$17+$AI$4)*0.1))+S139*$B$16/($B$16-$AI$12)*(EXP(-$AI$12*(($B$17+$AI$4)*0.1))-EXP(-$B$16*(($B$17+$AI$4)*0.1)))+T139*$B$16/($B$16-$AI$13)*(EXP(-$AI$13*(($B$17+$AI$4)*0.1))-EXP(-$B$16*(($B$17+$AI$4)*0.1)))+U139*$B$16/($B$16-$AI$14)*(EXP(-$AI$14*(($B$17+$AI$4)*0.1))-EXP(-$B$16*(($B$17+$AI$4)*0.1)))</f>
        <v/>
      </c>
      <c r="W139" s="17">
        <f>R139*EXP(-$B$16*(($B$17+$AI$4)*0.2))+S139*$B$16/($B$16-$AI$12)*(EXP(-$AI$12*(($B$17+$AI$4)*0.2))-EXP(-$B$16*(($B$17+$AI$4)*0.2)))+T139*$B$16/($B$16-$AI$13)*(EXP(-$AI$13*(($B$17+$AI$4)*0.2))-EXP(-$B$16*(($B$17+$AI$4)*0.2)))+U139*$B$16/($B$16-$AI$14)*(EXP(-$AI$14*(($B$17+$AI$4)*0.2))-EXP(-$B$16*(($B$17+$AI$4)*0.2)))</f>
        <v/>
      </c>
      <c r="X139" s="17">
        <f>R139*EXP(-$B$16*(($B$17+$AI$4)*0.3))+S139*$B$16/($B$16-$AI$12)*(EXP(-$AI$12*(($B$17+$AI$4)*0.3))-EXP(-$B$16*(($B$17+$AI$4)*0.3)))+T139*$B$16/($B$16-$AI$13)*(EXP(-$AI$13*(($B$17+$AI$4)*0.3))-EXP(-$B$16*(($B$17+$AI$4)*0.3)))+U139*$B$16/($B$16-$AI$14)*(EXP(-$AI$14*(($B$17+$AI$4)*0.3))-EXP(-$B$16*(($B$17+$AI$4)*0.3)))</f>
        <v/>
      </c>
      <c r="Y139" s="17">
        <f>R139*EXP(-$B$16*(($B$17+$AI$4)*0.4))+S139*$B$16/($B$16-$AI$12)*(EXP(-$AI$12*(($B$17+$AI$4)*0.4))-EXP(-$B$16*(($B$17+$AI$4)*0.4)))+T139*$B$16/($B$16-$AI$13)*(EXP(-$AI$13*(($B$17+$AI$4)*0.4))-EXP(-$B$16*(($B$17+$AI$4)*0.4)))+U139*$B$16/($B$16-$AI$14)*(EXP(-$AI$14*(($B$17+$AI$4)*0.4))-EXP(-$B$16*(($B$17+$AI$4)*0.4)))</f>
        <v/>
      </c>
      <c r="Z139" s="17">
        <f>R139*EXP(-$B$16*(($B$17+$AI$4)*0.5))+S139*$B$16/($B$16-$AI$12)*(EXP(-$AI$12*(($B$17+$AI$4)*0.5))-EXP(-$B$16*(($B$17+$AI$4)*0.5)))+T139*$B$16/($B$16-$AI$13)*(EXP(-$AI$13*(($B$17+$AI$4)*0.5))-EXP(-$B$16*(($B$17+$AI$4)*0.5)))+U139*$B$16/($B$16-$AI$14)*(EXP(-$AI$14*(($B$17+$AI$4)*0.5))-EXP(-$B$16*(($B$17+$AI$4)*0.5)))</f>
        <v/>
      </c>
      <c r="AA139" s="17">
        <f>R139*EXP(-$B$16*(($B$17+$AI$4)*0.6))+S139*$B$16/($B$16-$AI$12)*(EXP(-$AI$12*(($B$17+$AI$4)*0.6))-EXP(-$B$16*(($B$17+$AI$4)*0.6)))+T139*$B$16/($B$16-$AI$13)*(EXP(-$AI$13*(($B$17+$AI$4)*0.6))-EXP(-$B$16*(($B$17+$AI$4)*0.6)))+U139*$B$16/($B$16-$AI$14)*(EXP(-$AI$14*(($B$17+$AI$4)*0.6))-EXP(-$B$16*(($B$17+$AI$4)*0.6)))</f>
        <v/>
      </c>
      <c r="AB139" s="17">
        <f>R139*EXP(-$B$16*(($B$17+$AI$4)*0.7))+S139*$B$16/($B$16-$AI$12)*(EXP(-$AI$12*(($B$17+$AI$4)*0.7))-EXP(-$B$16*(($B$17+$AI$4)*0.7)))+T139*$B$16/($B$16-$AI$13)*(EXP(-$AI$13*(($B$17+$AI$4)*0.7))-EXP(-$B$16*(($B$17+$AI$4)*0.7)))+U139*$B$16/($B$16-$AI$14)*(EXP(-$AI$14*(($B$17+$AI$4)*0.7))-EXP(-$B$16*(($B$17+$AI$4)*0.7)))</f>
        <v/>
      </c>
      <c r="AC139" s="17">
        <f>R139*EXP(-$B$16*(($B$17+$AI$4)*0.8))+S139*$B$16/($B$16-$AI$12)*(EXP(-$AI$12*(($B$17+$AI$4)*0.8))-EXP(-$B$16*(($B$17+$AI$4)*0.8)))+T139*$B$16/($B$16-$AI$13)*(EXP(-$AI$13*(($B$17+$AI$4)*0.8))-EXP(-$B$16*(($B$17+$AI$4)*0.8)))+U139*$B$16/($B$16-$AI$14)*(EXP(-$AI$14*(($B$17+$AI$4)*0.8))-EXP(-$B$16*(($B$17+$AI$4)*0.8)))</f>
        <v/>
      </c>
      <c r="AD139" s="17">
        <f>R139*EXP(-$B$16*(($B$17+$AI$4)*0.9))+S139*$B$16/($B$16-$AI$12)*(EXP(-$AI$12*(($B$17+$AI$4)*0.9))-EXP(-$B$16*(($B$17+$AI$4)*0.9)))+T139*$B$16/($B$16-$AI$13)*(EXP(-$AI$13*(($B$17+$AI$4)*0.9))-EXP(-$B$16*(($B$17+$AI$4)*0.9)))+U139*$B$16/($B$16-$AI$14)*(EXP(-$AI$14*(($B$17+$AI$4)*0.9))-EXP(-$B$16*(($B$17+$AI$4)*0.9)))</f>
        <v/>
      </c>
      <c r="AE139" s="17">
        <f>R139*EXP(-$B$16*(($B$17+$AI$4)*1.0))+S139*$B$16/($B$16-$AI$12)*(EXP(-$AI$12*(($B$17+$AI$4)*1.0))-EXP(-$B$16*(($B$17+$AI$4)*1.0)))+T139*$B$16/($B$16-$AI$13)*(EXP(-$AI$13*(($B$17+$AI$4)*1.0))-EXP(-$B$16*(($B$17+$AI$4)*1.0)))+U139*$B$16/($B$16-$AI$14)*(EXP(-$AI$14*(($B$17+$AI$4)*1.0))-EXP(-$B$16*(($B$17+$AI$4)*1.0)))</f>
        <v/>
      </c>
      <c r="AF139" s="17">
        <f>MIN((G139-V139)/$AI$48,(G139-W139)/$AI$49,(G139-X139)/$AI$50,(G139-Y139)/$AI$51,(G139-Z139)/$AI$52,(G139-AA139)/$AI$53,(G139-AB139)/$AI$54,(G139-AC139)/$AI$55,(G139-AD139)/$AI$56,(G139-AE139)/$AI$57)</f>
        <v/>
      </c>
    </row>
    <row r="140">
      <c r="E140" s="12">
        <f>E139+$B$11</f>
        <v/>
      </c>
      <c r="F140" s="13">
        <f>E140/60</f>
        <v/>
      </c>
      <c r="G140" s="13">
        <f>IF(F140&gt;=$AI$66,$B$27,IF(F140&gt;=$AI$65,$B$26,IF(F140&gt;=$AI$64,$B$25,IF(F140&gt;=$AI$63,$B$24,IF(F140&gt;=$AI$62,$B$23,IF(F140&gt;=$AI$61,$B$22,$B$21))))))</f>
        <v/>
      </c>
      <c r="H140" s="14">
        <f>MAX(0,MIN($AI$59,IF($B$9="Plasma",(G140-(S140*$AI$18+T140*$AI$19+U140*$AI$20))/$AI$46,AF140)))</f>
        <v/>
      </c>
      <c r="I140" s="15">
        <f>H140/10*3600/$B$11</f>
        <v/>
      </c>
      <c r="J140" s="15">
        <f>J139+H140</f>
        <v/>
      </c>
      <c r="K140" s="14">
        <f>$AI$21*K139+$AI$22*L139+$AI$23*M139+$AI$30*H139</f>
        <v/>
      </c>
      <c r="L140" s="14">
        <f>$AI$24*K139+$AI$25*L139+$AI$26*M139+$AI$31*H139</f>
        <v/>
      </c>
      <c r="M140" s="14">
        <f>$AI$27*K139+$AI$28*L139+$AI$29*M139+$AI$32*H139</f>
        <v/>
      </c>
      <c r="N140" s="16">
        <f>R140*$B$38</f>
        <v/>
      </c>
      <c r="O140" s="14">
        <f>K140/$B$30</f>
        <v/>
      </c>
      <c r="P140" s="14">
        <f>L140/$B$31</f>
        <v/>
      </c>
      <c r="Q140" s="14">
        <f>M140/$B$32</f>
        <v/>
      </c>
      <c r="R140" s="14">
        <f>R139*$AI$42+S139*$AI$43+T139*$AI$44+U139*$AI$45+$AI$47*H139</f>
        <v/>
      </c>
      <c r="S140" s="17">
        <f>$AI$33*K140+$AI$34*L140+$AI$35*M140</f>
        <v/>
      </c>
      <c r="T140" s="17">
        <f>$AI$36*K140+$AI$37*L140+$AI$38*M140</f>
        <v/>
      </c>
      <c r="U140" s="17">
        <f>$AI$39*K140+$AI$40*L140+$AI$41*M140</f>
        <v/>
      </c>
      <c r="V140" s="17">
        <f>R140*EXP(-$B$16*(($B$17+$AI$4)*0.1))+S140*$B$16/($B$16-$AI$12)*(EXP(-$AI$12*(($B$17+$AI$4)*0.1))-EXP(-$B$16*(($B$17+$AI$4)*0.1)))+T140*$B$16/($B$16-$AI$13)*(EXP(-$AI$13*(($B$17+$AI$4)*0.1))-EXP(-$B$16*(($B$17+$AI$4)*0.1)))+U140*$B$16/($B$16-$AI$14)*(EXP(-$AI$14*(($B$17+$AI$4)*0.1))-EXP(-$B$16*(($B$17+$AI$4)*0.1)))</f>
        <v/>
      </c>
      <c r="W140" s="17">
        <f>R140*EXP(-$B$16*(($B$17+$AI$4)*0.2))+S140*$B$16/($B$16-$AI$12)*(EXP(-$AI$12*(($B$17+$AI$4)*0.2))-EXP(-$B$16*(($B$17+$AI$4)*0.2)))+T140*$B$16/($B$16-$AI$13)*(EXP(-$AI$13*(($B$17+$AI$4)*0.2))-EXP(-$B$16*(($B$17+$AI$4)*0.2)))+U140*$B$16/($B$16-$AI$14)*(EXP(-$AI$14*(($B$17+$AI$4)*0.2))-EXP(-$B$16*(($B$17+$AI$4)*0.2)))</f>
        <v/>
      </c>
      <c r="X140" s="17">
        <f>R140*EXP(-$B$16*(($B$17+$AI$4)*0.3))+S140*$B$16/($B$16-$AI$12)*(EXP(-$AI$12*(($B$17+$AI$4)*0.3))-EXP(-$B$16*(($B$17+$AI$4)*0.3)))+T140*$B$16/($B$16-$AI$13)*(EXP(-$AI$13*(($B$17+$AI$4)*0.3))-EXP(-$B$16*(($B$17+$AI$4)*0.3)))+U140*$B$16/($B$16-$AI$14)*(EXP(-$AI$14*(($B$17+$AI$4)*0.3))-EXP(-$B$16*(($B$17+$AI$4)*0.3)))</f>
        <v/>
      </c>
      <c r="Y140" s="17">
        <f>R140*EXP(-$B$16*(($B$17+$AI$4)*0.4))+S140*$B$16/($B$16-$AI$12)*(EXP(-$AI$12*(($B$17+$AI$4)*0.4))-EXP(-$B$16*(($B$17+$AI$4)*0.4)))+T140*$B$16/($B$16-$AI$13)*(EXP(-$AI$13*(($B$17+$AI$4)*0.4))-EXP(-$B$16*(($B$17+$AI$4)*0.4)))+U140*$B$16/($B$16-$AI$14)*(EXP(-$AI$14*(($B$17+$AI$4)*0.4))-EXP(-$B$16*(($B$17+$AI$4)*0.4)))</f>
        <v/>
      </c>
      <c r="Z140" s="17">
        <f>R140*EXP(-$B$16*(($B$17+$AI$4)*0.5))+S140*$B$16/($B$16-$AI$12)*(EXP(-$AI$12*(($B$17+$AI$4)*0.5))-EXP(-$B$16*(($B$17+$AI$4)*0.5)))+T140*$B$16/($B$16-$AI$13)*(EXP(-$AI$13*(($B$17+$AI$4)*0.5))-EXP(-$B$16*(($B$17+$AI$4)*0.5)))+U140*$B$16/($B$16-$AI$14)*(EXP(-$AI$14*(($B$17+$AI$4)*0.5))-EXP(-$B$16*(($B$17+$AI$4)*0.5)))</f>
        <v/>
      </c>
      <c r="AA140" s="17">
        <f>R140*EXP(-$B$16*(($B$17+$AI$4)*0.6))+S140*$B$16/($B$16-$AI$12)*(EXP(-$AI$12*(($B$17+$AI$4)*0.6))-EXP(-$B$16*(($B$17+$AI$4)*0.6)))+T140*$B$16/($B$16-$AI$13)*(EXP(-$AI$13*(($B$17+$AI$4)*0.6))-EXP(-$B$16*(($B$17+$AI$4)*0.6)))+U140*$B$16/($B$16-$AI$14)*(EXP(-$AI$14*(($B$17+$AI$4)*0.6))-EXP(-$B$16*(($B$17+$AI$4)*0.6)))</f>
        <v/>
      </c>
      <c r="AB140" s="17">
        <f>R140*EXP(-$B$16*(($B$17+$AI$4)*0.7))+S140*$B$16/($B$16-$AI$12)*(EXP(-$AI$12*(($B$17+$AI$4)*0.7))-EXP(-$B$16*(($B$17+$AI$4)*0.7)))+T140*$B$16/($B$16-$AI$13)*(EXP(-$AI$13*(($B$17+$AI$4)*0.7))-EXP(-$B$16*(($B$17+$AI$4)*0.7)))+U140*$B$16/($B$16-$AI$14)*(EXP(-$AI$14*(($B$17+$AI$4)*0.7))-EXP(-$B$16*(($B$17+$AI$4)*0.7)))</f>
        <v/>
      </c>
      <c r="AC140" s="17">
        <f>R140*EXP(-$B$16*(($B$17+$AI$4)*0.8))+S140*$B$16/($B$16-$AI$12)*(EXP(-$AI$12*(($B$17+$AI$4)*0.8))-EXP(-$B$16*(($B$17+$AI$4)*0.8)))+T140*$B$16/($B$16-$AI$13)*(EXP(-$AI$13*(($B$17+$AI$4)*0.8))-EXP(-$B$16*(($B$17+$AI$4)*0.8)))+U140*$B$16/($B$16-$AI$14)*(EXP(-$AI$14*(($B$17+$AI$4)*0.8))-EXP(-$B$16*(($B$17+$AI$4)*0.8)))</f>
        <v/>
      </c>
      <c r="AD140" s="17">
        <f>R140*EXP(-$B$16*(($B$17+$AI$4)*0.9))+S140*$B$16/($B$16-$AI$12)*(EXP(-$AI$12*(($B$17+$AI$4)*0.9))-EXP(-$B$16*(($B$17+$AI$4)*0.9)))+T140*$B$16/($B$16-$AI$13)*(EXP(-$AI$13*(($B$17+$AI$4)*0.9))-EXP(-$B$16*(($B$17+$AI$4)*0.9)))+U140*$B$16/($B$16-$AI$14)*(EXP(-$AI$14*(($B$17+$AI$4)*0.9))-EXP(-$B$16*(($B$17+$AI$4)*0.9)))</f>
        <v/>
      </c>
      <c r="AE140" s="17">
        <f>R140*EXP(-$B$16*(($B$17+$AI$4)*1.0))+S140*$B$16/($B$16-$AI$12)*(EXP(-$AI$12*(($B$17+$AI$4)*1.0))-EXP(-$B$16*(($B$17+$AI$4)*1.0)))+T140*$B$16/($B$16-$AI$13)*(EXP(-$AI$13*(($B$17+$AI$4)*1.0))-EXP(-$B$16*(($B$17+$AI$4)*1.0)))+U140*$B$16/($B$16-$AI$14)*(EXP(-$AI$14*(($B$17+$AI$4)*1.0))-EXP(-$B$16*(($B$17+$AI$4)*1.0)))</f>
        <v/>
      </c>
      <c r="AF140" s="17">
        <f>MIN((G140-V140)/$AI$48,(G140-W140)/$AI$49,(G140-X140)/$AI$50,(G140-Y140)/$AI$51,(G140-Z140)/$AI$52,(G140-AA140)/$AI$53,(G140-AB140)/$AI$54,(G140-AC140)/$AI$55,(G140-AD140)/$AI$56,(G140-AE140)/$AI$57)</f>
        <v/>
      </c>
    </row>
    <row r="141">
      <c r="E141" s="12">
        <f>E140+$B$11</f>
        <v/>
      </c>
      <c r="F141" s="13">
        <f>E141/60</f>
        <v/>
      </c>
      <c r="G141" s="13">
        <f>IF(F141&gt;=$AI$66,$B$27,IF(F141&gt;=$AI$65,$B$26,IF(F141&gt;=$AI$64,$B$25,IF(F141&gt;=$AI$63,$B$24,IF(F141&gt;=$AI$62,$B$23,IF(F141&gt;=$AI$61,$B$22,$B$21))))))</f>
        <v/>
      </c>
      <c r="H141" s="14">
        <f>MAX(0,MIN($AI$59,IF($B$9="Plasma",(G141-(S141*$AI$18+T141*$AI$19+U141*$AI$20))/$AI$46,AF141)))</f>
        <v/>
      </c>
      <c r="I141" s="15">
        <f>H141/10*3600/$B$11</f>
        <v/>
      </c>
      <c r="J141" s="15">
        <f>J140+H141</f>
        <v/>
      </c>
      <c r="K141" s="14">
        <f>$AI$21*K140+$AI$22*L140+$AI$23*M140+$AI$30*H140</f>
        <v/>
      </c>
      <c r="L141" s="14">
        <f>$AI$24*K140+$AI$25*L140+$AI$26*M140+$AI$31*H140</f>
        <v/>
      </c>
      <c r="M141" s="14">
        <f>$AI$27*K140+$AI$28*L140+$AI$29*M140+$AI$32*H140</f>
        <v/>
      </c>
      <c r="N141" s="16">
        <f>R141*$B$38</f>
        <v/>
      </c>
      <c r="O141" s="14">
        <f>K141/$B$30</f>
        <v/>
      </c>
      <c r="P141" s="14">
        <f>L141/$B$31</f>
        <v/>
      </c>
      <c r="Q141" s="14">
        <f>M141/$B$32</f>
        <v/>
      </c>
      <c r="R141" s="14">
        <f>R140*$AI$42+S140*$AI$43+T140*$AI$44+U140*$AI$45+$AI$47*H140</f>
        <v/>
      </c>
      <c r="S141" s="17">
        <f>$AI$33*K141+$AI$34*L141+$AI$35*M141</f>
        <v/>
      </c>
      <c r="T141" s="17">
        <f>$AI$36*K141+$AI$37*L141+$AI$38*M141</f>
        <v/>
      </c>
      <c r="U141" s="17">
        <f>$AI$39*K141+$AI$40*L141+$AI$41*M141</f>
        <v/>
      </c>
      <c r="V141" s="17">
        <f>R141*EXP(-$B$16*(($B$17+$AI$4)*0.1))+S141*$B$16/($B$16-$AI$12)*(EXP(-$AI$12*(($B$17+$AI$4)*0.1))-EXP(-$B$16*(($B$17+$AI$4)*0.1)))+T141*$B$16/($B$16-$AI$13)*(EXP(-$AI$13*(($B$17+$AI$4)*0.1))-EXP(-$B$16*(($B$17+$AI$4)*0.1)))+U141*$B$16/($B$16-$AI$14)*(EXP(-$AI$14*(($B$17+$AI$4)*0.1))-EXP(-$B$16*(($B$17+$AI$4)*0.1)))</f>
        <v/>
      </c>
      <c r="W141" s="17">
        <f>R141*EXP(-$B$16*(($B$17+$AI$4)*0.2))+S141*$B$16/($B$16-$AI$12)*(EXP(-$AI$12*(($B$17+$AI$4)*0.2))-EXP(-$B$16*(($B$17+$AI$4)*0.2)))+T141*$B$16/($B$16-$AI$13)*(EXP(-$AI$13*(($B$17+$AI$4)*0.2))-EXP(-$B$16*(($B$17+$AI$4)*0.2)))+U141*$B$16/($B$16-$AI$14)*(EXP(-$AI$14*(($B$17+$AI$4)*0.2))-EXP(-$B$16*(($B$17+$AI$4)*0.2)))</f>
        <v/>
      </c>
      <c r="X141" s="17">
        <f>R141*EXP(-$B$16*(($B$17+$AI$4)*0.3))+S141*$B$16/($B$16-$AI$12)*(EXP(-$AI$12*(($B$17+$AI$4)*0.3))-EXP(-$B$16*(($B$17+$AI$4)*0.3)))+T141*$B$16/($B$16-$AI$13)*(EXP(-$AI$13*(($B$17+$AI$4)*0.3))-EXP(-$B$16*(($B$17+$AI$4)*0.3)))+U141*$B$16/($B$16-$AI$14)*(EXP(-$AI$14*(($B$17+$AI$4)*0.3))-EXP(-$B$16*(($B$17+$AI$4)*0.3)))</f>
        <v/>
      </c>
      <c r="Y141" s="17">
        <f>R141*EXP(-$B$16*(($B$17+$AI$4)*0.4))+S141*$B$16/($B$16-$AI$12)*(EXP(-$AI$12*(($B$17+$AI$4)*0.4))-EXP(-$B$16*(($B$17+$AI$4)*0.4)))+T141*$B$16/($B$16-$AI$13)*(EXP(-$AI$13*(($B$17+$AI$4)*0.4))-EXP(-$B$16*(($B$17+$AI$4)*0.4)))+U141*$B$16/($B$16-$AI$14)*(EXP(-$AI$14*(($B$17+$AI$4)*0.4))-EXP(-$B$16*(($B$17+$AI$4)*0.4)))</f>
        <v/>
      </c>
      <c r="Z141" s="17">
        <f>R141*EXP(-$B$16*(($B$17+$AI$4)*0.5))+S141*$B$16/($B$16-$AI$12)*(EXP(-$AI$12*(($B$17+$AI$4)*0.5))-EXP(-$B$16*(($B$17+$AI$4)*0.5)))+T141*$B$16/($B$16-$AI$13)*(EXP(-$AI$13*(($B$17+$AI$4)*0.5))-EXP(-$B$16*(($B$17+$AI$4)*0.5)))+U141*$B$16/($B$16-$AI$14)*(EXP(-$AI$14*(($B$17+$AI$4)*0.5))-EXP(-$B$16*(($B$17+$AI$4)*0.5)))</f>
        <v/>
      </c>
      <c r="AA141" s="17">
        <f>R141*EXP(-$B$16*(($B$17+$AI$4)*0.6))+S141*$B$16/($B$16-$AI$12)*(EXP(-$AI$12*(($B$17+$AI$4)*0.6))-EXP(-$B$16*(($B$17+$AI$4)*0.6)))+T141*$B$16/($B$16-$AI$13)*(EXP(-$AI$13*(($B$17+$AI$4)*0.6))-EXP(-$B$16*(($B$17+$AI$4)*0.6)))+U141*$B$16/($B$16-$AI$14)*(EXP(-$AI$14*(($B$17+$AI$4)*0.6))-EXP(-$B$16*(($B$17+$AI$4)*0.6)))</f>
        <v/>
      </c>
      <c r="AB141" s="17">
        <f>R141*EXP(-$B$16*(($B$17+$AI$4)*0.7))+S141*$B$16/($B$16-$AI$12)*(EXP(-$AI$12*(($B$17+$AI$4)*0.7))-EXP(-$B$16*(($B$17+$AI$4)*0.7)))+T141*$B$16/($B$16-$AI$13)*(EXP(-$AI$13*(($B$17+$AI$4)*0.7))-EXP(-$B$16*(($B$17+$AI$4)*0.7)))+U141*$B$16/($B$16-$AI$14)*(EXP(-$AI$14*(($B$17+$AI$4)*0.7))-EXP(-$B$16*(($B$17+$AI$4)*0.7)))</f>
        <v/>
      </c>
      <c r="AC141" s="17">
        <f>R141*EXP(-$B$16*(($B$17+$AI$4)*0.8))+S141*$B$16/($B$16-$AI$12)*(EXP(-$AI$12*(($B$17+$AI$4)*0.8))-EXP(-$B$16*(($B$17+$AI$4)*0.8)))+T141*$B$16/($B$16-$AI$13)*(EXP(-$AI$13*(($B$17+$AI$4)*0.8))-EXP(-$B$16*(($B$17+$AI$4)*0.8)))+U141*$B$16/($B$16-$AI$14)*(EXP(-$AI$14*(($B$17+$AI$4)*0.8))-EXP(-$B$16*(($B$17+$AI$4)*0.8)))</f>
        <v/>
      </c>
      <c r="AD141" s="17">
        <f>R141*EXP(-$B$16*(($B$17+$AI$4)*0.9))+S141*$B$16/($B$16-$AI$12)*(EXP(-$AI$12*(($B$17+$AI$4)*0.9))-EXP(-$B$16*(($B$17+$AI$4)*0.9)))+T141*$B$16/($B$16-$AI$13)*(EXP(-$AI$13*(($B$17+$AI$4)*0.9))-EXP(-$B$16*(($B$17+$AI$4)*0.9)))+U141*$B$16/($B$16-$AI$14)*(EXP(-$AI$14*(($B$17+$AI$4)*0.9))-EXP(-$B$16*(($B$17+$AI$4)*0.9)))</f>
        <v/>
      </c>
      <c r="AE141" s="17">
        <f>R141*EXP(-$B$16*(($B$17+$AI$4)*1.0))+S141*$B$16/($B$16-$AI$12)*(EXP(-$AI$12*(($B$17+$AI$4)*1.0))-EXP(-$B$16*(($B$17+$AI$4)*1.0)))+T141*$B$16/($B$16-$AI$13)*(EXP(-$AI$13*(($B$17+$AI$4)*1.0))-EXP(-$B$16*(($B$17+$AI$4)*1.0)))+U141*$B$16/($B$16-$AI$14)*(EXP(-$AI$14*(($B$17+$AI$4)*1.0))-EXP(-$B$16*(($B$17+$AI$4)*1.0)))</f>
        <v/>
      </c>
      <c r="AF141" s="17">
        <f>MIN((G141-V141)/$AI$48,(G141-W141)/$AI$49,(G141-X141)/$AI$50,(G141-Y141)/$AI$51,(G141-Z141)/$AI$52,(G141-AA141)/$AI$53,(G141-AB141)/$AI$54,(G141-AC141)/$AI$55,(G141-AD141)/$AI$56,(G141-AE141)/$AI$57)</f>
        <v/>
      </c>
    </row>
    <row r="142">
      <c r="E142" s="12">
        <f>E141+$B$11</f>
        <v/>
      </c>
      <c r="F142" s="13">
        <f>E142/60</f>
        <v/>
      </c>
      <c r="G142" s="13">
        <f>IF(F142&gt;=$AI$66,$B$27,IF(F142&gt;=$AI$65,$B$26,IF(F142&gt;=$AI$64,$B$25,IF(F142&gt;=$AI$63,$B$24,IF(F142&gt;=$AI$62,$B$23,IF(F142&gt;=$AI$61,$B$22,$B$21))))))</f>
        <v/>
      </c>
      <c r="H142" s="14">
        <f>MAX(0,MIN($AI$59,IF($B$9="Plasma",(G142-(S142*$AI$18+T142*$AI$19+U142*$AI$20))/$AI$46,AF142)))</f>
        <v/>
      </c>
      <c r="I142" s="15">
        <f>H142/10*3600/$B$11</f>
        <v/>
      </c>
      <c r="J142" s="15">
        <f>J141+H142</f>
        <v/>
      </c>
      <c r="K142" s="14">
        <f>$AI$21*K141+$AI$22*L141+$AI$23*M141+$AI$30*H141</f>
        <v/>
      </c>
      <c r="L142" s="14">
        <f>$AI$24*K141+$AI$25*L141+$AI$26*M141+$AI$31*H141</f>
        <v/>
      </c>
      <c r="M142" s="14">
        <f>$AI$27*K141+$AI$28*L141+$AI$29*M141+$AI$32*H141</f>
        <v/>
      </c>
      <c r="N142" s="16">
        <f>R142*$B$38</f>
        <v/>
      </c>
      <c r="O142" s="14">
        <f>K142/$B$30</f>
        <v/>
      </c>
      <c r="P142" s="14">
        <f>L142/$B$31</f>
        <v/>
      </c>
      <c r="Q142" s="14">
        <f>M142/$B$32</f>
        <v/>
      </c>
      <c r="R142" s="14">
        <f>R141*$AI$42+S141*$AI$43+T141*$AI$44+U141*$AI$45+$AI$47*H141</f>
        <v/>
      </c>
      <c r="S142" s="17">
        <f>$AI$33*K142+$AI$34*L142+$AI$35*M142</f>
        <v/>
      </c>
      <c r="T142" s="17">
        <f>$AI$36*K142+$AI$37*L142+$AI$38*M142</f>
        <v/>
      </c>
      <c r="U142" s="17">
        <f>$AI$39*K142+$AI$40*L142+$AI$41*M142</f>
        <v/>
      </c>
      <c r="V142" s="17">
        <f>R142*EXP(-$B$16*(($B$17+$AI$4)*0.1))+S142*$B$16/($B$16-$AI$12)*(EXP(-$AI$12*(($B$17+$AI$4)*0.1))-EXP(-$B$16*(($B$17+$AI$4)*0.1)))+T142*$B$16/($B$16-$AI$13)*(EXP(-$AI$13*(($B$17+$AI$4)*0.1))-EXP(-$B$16*(($B$17+$AI$4)*0.1)))+U142*$B$16/($B$16-$AI$14)*(EXP(-$AI$14*(($B$17+$AI$4)*0.1))-EXP(-$B$16*(($B$17+$AI$4)*0.1)))</f>
        <v/>
      </c>
      <c r="W142" s="17">
        <f>R142*EXP(-$B$16*(($B$17+$AI$4)*0.2))+S142*$B$16/($B$16-$AI$12)*(EXP(-$AI$12*(($B$17+$AI$4)*0.2))-EXP(-$B$16*(($B$17+$AI$4)*0.2)))+T142*$B$16/($B$16-$AI$13)*(EXP(-$AI$13*(($B$17+$AI$4)*0.2))-EXP(-$B$16*(($B$17+$AI$4)*0.2)))+U142*$B$16/($B$16-$AI$14)*(EXP(-$AI$14*(($B$17+$AI$4)*0.2))-EXP(-$B$16*(($B$17+$AI$4)*0.2)))</f>
        <v/>
      </c>
      <c r="X142" s="17">
        <f>R142*EXP(-$B$16*(($B$17+$AI$4)*0.3))+S142*$B$16/($B$16-$AI$12)*(EXP(-$AI$12*(($B$17+$AI$4)*0.3))-EXP(-$B$16*(($B$17+$AI$4)*0.3)))+T142*$B$16/($B$16-$AI$13)*(EXP(-$AI$13*(($B$17+$AI$4)*0.3))-EXP(-$B$16*(($B$17+$AI$4)*0.3)))+U142*$B$16/($B$16-$AI$14)*(EXP(-$AI$14*(($B$17+$AI$4)*0.3))-EXP(-$B$16*(($B$17+$AI$4)*0.3)))</f>
        <v/>
      </c>
      <c r="Y142" s="17">
        <f>R142*EXP(-$B$16*(($B$17+$AI$4)*0.4))+S142*$B$16/($B$16-$AI$12)*(EXP(-$AI$12*(($B$17+$AI$4)*0.4))-EXP(-$B$16*(($B$17+$AI$4)*0.4)))+T142*$B$16/($B$16-$AI$13)*(EXP(-$AI$13*(($B$17+$AI$4)*0.4))-EXP(-$B$16*(($B$17+$AI$4)*0.4)))+U142*$B$16/($B$16-$AI$14)*(EXP(-$AI$14*(($B$17+$AI$4)*0.4))-EXP(-$B$16*(($B$17+$AI$4)*0.4)))</f>
        <v/>
      </c>
      <c r="Z142" s="17">
        <f>R142*EXP(-$B$16*(($B$17+$AI$4)*0.5))+S142*$B$16/($B$16-$AI$12)*(EXP(-$AI$12*(($B$17+$AI$4)*0.5))-EXP(-$B$16*(($B$17+$AI$4)*0.5)))+T142*$B$16/($B$16-$AI$13)*(EXP(-$AI$13*(($B$17+$AI$4)*0.5))-EXP(-$B$16*(($B$17+$AI$4)*0.5)))+U142*$B$16/($B$16-$AI$14)*(EXP(-$AI$14*(($B$17+$AI$4)*0.5))-EXP(-$B$16*(($B$17+$AI$4)*0.5)))</f>
        <v/>
      </c>
      <c r="AA142" s="17">
        <f>R142*EXP(-$B$16*(($B$17+$AI$4)*0.6))+S142*$B$16/($B$16-$AI$12)*(EXP(-$AI$12*(($B$17+$AI$4)*0.6))-EXP(-$B$16*(($B$17+$AI$4)*0.6)))+T142*$B$16/($B$16-$AI$13)*(EXP(-$AI$13*(($B$17+$AI$4)*0.6))-EXP(-$B$16*(($B$17+$AI$4)*0.6)))+U142*$B$16/($B$16-$AI$14)*(EXP(-$AI$14*(($B$17+$AI$4)*0.6))-EXP(-$B$16*(($B$17+$AI$4)*0.6)))</f>
        <v/>
      </c>
      <c r="AB142" s="17">
        <f>R142*EXP(-$B$16*(($B$17+$AI$4)*0.7))+S142*$B$16/($B$16-$AI$12)*(EXP(-$AI$12*(($B$17+$AI$4)*0.7))-EXP(-$B$16*(($B$17+$AI$4)*0.7)))+T142*$B$16/($B$16-$AI$13)*(EXP(-$AI$13*(($B$17+$AI$4)*0.7))-EXP(-$B$16*(($B$17+$AI$4)*0.7)))+U142*$B$16/($B$16-$AI$14)*(EXP(-$AI$14*(($B$17+$AI$4)*0.7))-EXP(-$B$16*(($B$17+$AI$4)*0.7)))</f>
        <v/>
      </c>
      <c r="AC142" s="17">
        <f>R142*EXP(-$B$16*(($B$17+$AI$4)*0.8))+S142*$B$16/($B$16-$AI$12)*(EXP(-$AI$12*(($B$17+$AI$4)*0.8))-EXP(-$B$16*(($B$17+$AI$4)*0.8)))+T142*$B$16/($B$16-$AI$13)*(EXP(-$AI$13*(($B$17+$AI$4)*0.8))-EXP(-$B$16*(($B$17+$AI$4)*0.8)))+U142*$B$16/($B$16-$AI$14)*(EXP(-$AI$14*(($B$17+$AI$4)*0.8))-EXP(-$B$16*(($B$17+$AI$4)*0.8)))</f>
        <v/>
      </c>
      <c r="AD142" s="17">
        <f>R142*EXP(-$B$16*(($B$17+$AI$4)*0.9))+S142*$B$16/($B$16-$AI$12)*(EXP(-$AI$12*(($B$17+$AI$4)*0.9))-EXP(-$B$16*(($B$17+$AI$4)*0.9)))+T142*$B$16/($B$16-$AI$13)*(EXP(-$AI$13*(($B$17+$AI$4)*0.9))-EXP(-$B$16*(($B$17+$AI$4)*0.9)))+U142*$B$16/($B$16-$AI$14)*(EXP(-$AI$14*(($B$17+$AI$4)*0.9))-EXP(-$B$16*(($B$17+$AI$4)*0.9)))</f>
        <v/>
      </c>
      <c r="AE142" s="17">
        <f>R142*EXP(-$B$16*(($B$17+$AI$4)*1.0))+S142*$B$16/($B$16-$AI$12)*(EXP(-$AI$12*(($B$17+$AI$4)*1.0))-EXP(-$B$16*(($B$17+$AI$4)*1.0)))+T142*$B$16/($B$16-$AI$13)*(EXP(-$AI$13*(($B$17+$AI$4)*1.0))-EXP(-$B$16*(($B$17+$AI$4)*1.0)))+U142*$B$16/($B$16-$AI$14)*(EXP(-$AI$14*(($B$17+$AI$4)*1.0))-EXP(-$B$16*(($B$17+$AI$4)*1.0)))</f>
        <v/>
      </c>
      <c r="AF142" s="17">
        <f>MIN((G142-V142)/$AI$48,(G142-W142)/$AI$49,(G142-X142)/$AI$50,(G142-Y142)/$AI$51,(G142-Z142)/$AI$52,(G142-AA142)/$AI$53,(G142-AB142)/$AI$54,(G142-AC142)/$AI$55,(G142-AD142)/$AI$56,(G142-AE142)/$AI$57)</f>
        <v/>
      </c>
    </row>
    <row r="143">
      <c r="E143" s="12">
        <f>E142+$B$11</f>
        <v/>
      </c>
      <c r="F143" s="13">
        <f>E143/60</f>
        <v/>
      </c>
      <c r="G143" s="13">
        <f>IF(F143&gt;=$AI$66,$B$27,IF(F143&gt;=$AI$65,$B$26,IF(F143&gt;=$AI$64,$B$25,IF(F143&gt;=$AI$63,$B$24,IF(F143&gt;=$AI$62,$B$23,IF(F143&gt;=$AI$61,$B$22,$B$21))))))</f>
        <v/>
      </c>
      <c r="H143" s="14">
        <f>MAX(0,MIN($AI$59,IF($B$9="Plasma",(G143-(S143*$AI$18+T143*$AI$19+U143*$AI$20))/$AI$46,AF143)))</f>
        <v/>
      </c>
      <c r="I143" s="15">
        <f>H143/10*3600/$B$11</f>
        <v/>
      </c>
      <c r="J143" s="15">
        <f>J142+H143</f>
        <v/>
      </c>
      <c r="K143" s="14">
        <f>$AI$21*K142+$AI$22*L142+$AI$23*M142+$AI$30*H142</f>
        <v/>
      </c>
      <c r="L143" s="14">
        <f>$AI$24*K142+$AI$25*L142+$AI$26*M142+$AI$31*H142</f>
        <v/>
      </c>
      <c r="M143" s="14">
        <f>$AI$27*K142+$AI$28*L142+$AI$29*M142+$AI$32*H142</f>
        <v/>
      </c>
      <c r="N143" s="16">
        <f>R143*$B$38</f>
        <v/>
      </c>
      <c r="O143" s="14">
        <f>K143/$B$30</f>
        <v/>
      </c>
      <c r="P143" s="14">
        <f>L143/$B$31</f>
        <v/>
      </c>
      <c r="Q143" s="14">
        <f>M143/$B$32</f>
        <v/>
      </c>
      <c r="R143" s="14">
        <f>R142*$AI$42+S142*$AI$43+T142*$AI$44+U142*$AI$45+$AI$47*H142</f>
        <v/>
      </c>
      <c r="S143" s="17">
        <f>$AI$33*K143+$AI$34*L143+$AI$35*M143</f>
        <v/>
      </c>
      <c r="T143" s="17">
        <f>$AI$36*K143+$AI$37*L143+$AI$38*M143</f>
        <v/>
      </c>
      <c r="U143" s="17">
        <f>$AI$39*K143+$AI$40*L143+$AI$41*M143</f>
        <v/>
      </c>
      <c r="V143" s="17">
        <f>R143*EXP(-$B$16*(($B$17+$AI$4)*0.1))+S143*$B$16/($B$16-$AI$12)*(EXP(-$AI$12*(($B$17+$AI$4)*0.1))-EXP(-$B$16*(($B$17+$AI$4)*0.1)))+T143*$B$16/($B$16-$AI$13)*(EXP(-$AI$13*(($B$17+$AI$4)*0.1))-EXP(-$B$16*(($B$17+$AI$4)*0.1)))+U143*$B$16/($B$16-$AI$14)*(EXP(-$AI$14*(($B$17+$AI$4)*0.1))-EXP(-$B$16*(($B$17+$AI$4)*0.1)))</f>
        <v/>
      </c>
      <c r="W143" s="17">
        <f>R143*EXP(-$B$16*(($B$17+$AI$4)*0.2))+S143*$B$16/($B$16-$AI$12)*(EXP(-$AI$12*(($B$17+$AI$4)*0.2))-EXP(-$B$16*(($B$17+$AI$4)*0.2)))+T143*$B$16/($B$16-$AI$13)*(EXP(-$AI$13*(($B$17+$AI$4)*0.2))-EXP(-$B$16*(($B$17+$AI$4)*0.2)))+U143*$B$16/($B$16-$AI$14)*(EXP(-$AI$14*(($B$17+$AI$4)*0.2))-EXP(-$B$16*(($B$17+$AI$4)*0.2)))</f>
        <v/>
      </c>
      <c r="X143" s="17">
        <f>R143*EXP(-$B$16*(($B$17+$AI$4)*0.3))+S143*$B$16/($B$16-$AI$12)*(EXP(-$AI$12*(($B$17+$AI$4)*0.3))-EXP(-$B$16*(($B$17+$AI$4)*0.3)))+T143*$B$16/($B$16-$AI$13)*(EXP(-$AI$13*(($B$17+$AI$4)*0.3))-EXP(-$B$16*(($B$17+$AI$4)*0.3)))+U143*$B$16/($B$16-$AI$14)*(EXP(-$AI$14*(($B$17+$AI$4)*0.3))-EXP(-$B$16*(($B$17+$AI$4)*0.3)))</f>
        <v/>
      </c>
      <c r="Y143" s="17">
        <f>R143*EXP(-$B$16*(($B$17+$AI$4)*0.4))+S143*$B$16/($B$16-$AI$12)*(EXP(-$AI$12*(($B$17+$AI$4)*0.4))-EXP(-$B$16*(($B$17+$AI$4)*0.4)))+T143*$B$16/($B$16-$AI$13)*(EXP(-$AI$13*(($B$17+$AI$4)*0.4))-EXP(-$B$16*(($B$17+$AI$4)*0.4)))+U143*$B$16/($B$16-$AI$14)*(EXP(-$AI$14*(($B$17+$AI$4)*0.4))-EXP(-$B$16*(($B$17+$AI$4)*0.4)))</f>
        <v/>
      </c>
      <c r="Z143" s="17">
        <f>R143*EXP(-$B$16*(($B$17+$AI$4)*0.5))+S143*$B$16/($B$16-$AI$12)*(EXP(-$AI$12*(($B$17+$AI$4)*0.5))-EXP(-$B$16*(($B$17+$AI$4)*0.5)))+T143*$B$16/($B$16-$AI$13)*(EXP(-$AI$13*(($B$17+$AI$4)*0.5))-EXP(-$B$16*(($B$17+$AI$4)*0.5)))+U143*$B$16/($B$16-$AI$14)*(EXP(-$AI$14*(($B$17+$AI$4)*0.5))-EXP(-$B$16*(($B$17+$AI$4)*0.5)))</f>
        <v/>
      </c>
      <c r="AA143" s="17">
        <f>R143*EXP(-$B$16*(($B$17+$AI$4)*0.6))+S143*$B$16/($B$16-$AI$12)*(EXP(-$AI$12*(($B$17+$AI$4)*0.6))-EXP(-$B$16*(($B$17+$AI$4)*0.6)))+T143*$B$16/($B$16-$AI$13)*(EXP(-$AI$13*(($B$17+$AI$4)*0.6))-EXP(-$B$16*(($B$17+$AI$4)*0.6)))+U143*$B$16/($B$16-$AI$14)*(EXP(-$AI$14*(($B$17+$AI$4)*0.6))-EXP(-$B$16*(($B$17+$AI$4)*0.6)))</f>
        <v/>
      </c>
      <c r="AB143" s="17">
        <f>R143*EXP(-$B$16*(($B$17+$AI$4)*0.7))+S143*$B$16/($B$16-$AI$12)*(EXP(-$AI$12*(($B$17+$AI$4)*0.7))-EXP(-$B$16*(($B$17+$AI$4)*0.7)))+T143*$B$16/($B$16-$AI$13)*(EXP(-$AI$13*(($B$17+$AI$4)*0.7))-EXP(-$B$16*(($B$17+$AI$4)*0.7)))+U143*$B$16/($B$16-$AI$14)*(EXP(-$AI$14*(($B$17+$AI$4)*0.7))-EXP(-$B$16*(($B$17+$AI$4)*0.7)))</f>
        <v/>
      </c>
      <c r="AC143" s="17">
        <f>R143*EXP(-$B$16*(($B$17+$AI$4)*0.8))+S143*$B$16/($B$16-$AI$12)*(EXP(-$AI$12*(($B$17+$AI$4)*0.8))-EXP(-$B$16*(($B$17+$AI$4)*0.8)))+T143*$B$16/($B$16-$AI$13)*(EXP(-$AI$13*(($B$17+$AI$4)*0.8))-EXP(-$B$16*(($B$17+$AI$4)*0.8)))+U143*$B$16/($B$16-$AI$14)*(EXP(-$AI$14*(($B$17+$AI$4)*0.8))-EXP(-$B$16*(($B$17+$AI$4)*0.8)))</f>
        <v/>
      </c>
      <c r="AD143" s="17">
        <f>R143*EXP(-$B$16*(($B$17+$AI$4)*0.9))+S143*$B$16/($B$16-$AI$12)*(EXP(-$AI$12*(($B$17+$AI$4)*0.9))-EXP(-$B$16*(($B$17+$AI$4)*0.9)))+T143*$B$16/($B$16-$AI$13)*(EXP(-$AI$13*(($B$17+$AI$4)*0.9))-EXP(-$B$16*(($B$17+$AI$4)*0.9)))+U143*$B$16/($B$16-$AI$14)*(EXP(-$AI$14*(($B$17+$AI$4)*0.9))-EXP(-$B$16*(($B$17+$AI$4)*0.9)))</f>
        <v/>
      </c>
      <c r="AE143" s="17">
        <f>R143*EXP(-$B$16*(($B$17+$AI$4)*1.0))+S143*$B$16/($B$16-$AI$12)*(EXP(-$AI$12*(($B$17+$AI$4)*1.0))-EXP(-$B$16*(($B$17+$AI$4)*1.0)))+T143*$B$16/($B$16-$AI$13)*(EXP(-$AI$13*(($B$17+$AI$4)*1.0))-EXP(-$B$16*(($B$17+$AI$4)*1.0)))+U143*$B$16/($B$16-$AI$14)*(EXP(-$AI$14*(($B$17+$AI$4)*1.0))-EXP(-$B$16*(($B$17+$AI$4)*1.0)))</f>
        <v/>
      </c>
      <c r="AF143" s="17">
        <f>MIN((G143-V143)/$AI$48,(G143-W143)/$AI$49,(G143-X143)/$AI$50,(G143-Y143)/$AI$51,(G143-Z143)/$AI$52,(G143-AA143)/$AI$53,(G143-AB143)/$AI$54,(G143-AC143)/$AI$55,(G143-AD143)/$AI$56,(G143-AE143)/$AI$57)</f>
        <v/>
      </c>
    </row>
    <row r="144">
      <c r="E144" s="12">
        <f>E143+$B$11</f>
        <v/>
      </c>
      <c r="F144" s="13">
        <f>E144/60</f>
        <v/>
      </c>
      <c r="G144" s="13">
        <f>IF(F144&gt;=$AI$66,$B$27,IF(F144&gt;=$AI$65,$B$26,IF(F144&gt;=$AI$64,$B$25,IF(F144&gt;=$AI$63,$B$24,IF(F144&gt;=$AI$62,$B$23,IF(F144&gt;=$AI$61,$B$22,$B$21))))))</f>
        <v/>
      </c>
      <c r="H144" s="14">
        <f>MAX(0,MIN($AI$59,IF($B$9="Plasma",(G144-(S144*$AI$18+T144*$AI$19+U144*$AI$20))/$AI$46,AF144)))</f>
        <v/>
      </c>
      <c r="I144" s="15">
        <f>H144/10*3600/$B$11</f>
        <v/>
      </c>
      <c r="J144" s="15">
        <f>J143+H144</f>
        <v/>
      </c>
      <c r="K144" s="14">
        <f>$AI$21*K143+$AI$22*L143+$AI$23*M143+$AI$30*H143</f>
        <v/>
      </c>
      <c r="L144" s="14">
        <f>$AI$24*K143+$AI$25*L143+$AI$26*M143+$AI$31*H143</f>
        <v/>
      </c>
      <c r="M144" s="14">
        <f>$AI$27*K143+$AI$28*L143+$AI$29*M143+$AI$32*H143</f>
        <v/>
      </c>
      <c r="N144" s="16">
        <f>R144*$B$38</f>
        <v/>
      </c>
      <c r="O144" s="14">
        <f>K144/$B$30</f>
        <v/>
      </c>
      <c r="P144" s="14">
        <f>L144/$B$31</f>
        <v/>
      </c>
      <c r="Q144" s="14">
        <f>M144/$B$32</f>
        <v/>
      </c>
      <c r="R144" s="14">
        <f>R143*$AI$42+S143*$AI$43+T143*$AI$44+U143*$AI$45+$AI$47*H143</f>
        <v/>
      </c>
      <c r="S144" s="17">
        <f>$AI$33*K144+$AI$34*L144+$AI$35*M144</f>
        <v/>
      </c>
      <c r="T144" s="17">
        <f>$AI$36*K144+$AI$37*L144+$AI$38*M144</f>
        <v/>
      </c>
      <c r="U144" s="17">
        <f>$AI$39*K144+$AI$40*L144+$AI$41*M144</f>
        <v/>
      </c>
      <c r="V144" s="17">
        <f>R144*EXP(-$B$16*(($B$17+$AI$4)*0.1))+S144*$B$16/($B$16-$AI$12)*(EXP(-$AI$12*(($B$17+$AI$4)*0.1))-EXP(-$B$16*(($B$17+$AI$4)*0.1)))+T144*$B$16/($B$16-$AI$13)*(EXP(-$AI$13*(($B$17+$AI$4)*0.1))-EXP(-$B$16*(($B$17+$AI$4)*0.1)))+U144*$B$16/($B$16-$AI$14)*(EXP(-$AI$14*(($B$17+$AI$4)*0.1))-EXP(-$B$16*(($B$17+$AI$4)*0.1)))</f>
        <v/>
      </c>
      <c r="W144" s="17">
        <f>R144*EXP(-$B$16*(($B$17+$AI$4)*0.2))+S144*$B$16/($B$16-$AI$12)*(EXP(-$AI$12*(($B$17+$AI$4)*0.2))-EXP(-$B$16*(($B$17+$AI$4)*0.2)))+T144*$B$16/($B$16-$AI$13)*(EXP(-$AI$13*(($B$17+$AI$4)*0.2))-EXP(-$B$16*(($B$17+$AI$4)*0.2)))+U144*$B$16/($B$16-$AI$14)*(EXP(-$AI$14*(($B$17+$AI$4)*0.2))-EXP(-$B$16*(($B$17+$AI$4)*0.2)))</f>
        <v/>
      </c>
      <c r="X144" s="17">
        <f>R144*EXP(-$B$16*(($B$17+$AI$4)*0.3))+S144*$B$16/($B$16-$AI$12)*(EXP(-$AI$12*(($B$17+$AI$4)*0.3))-EXP(-$B$16*(($B$17+$AI$4)*0.3)))+T144*$B$16/($B$16-$AI$13)*(EXP(-$AI$13*(($B$17+$AI$4)*0.3))-EXP(-$B$16*(($B$17+$AI$4)*0.3)))+U144*$B$16/($B$16-$AI$14)*(EXP(-$AI$14*(($B$17+$AI$4)*0.3))-EXP(-$B$16*(($B$17+$AI$4)*0.3)))</f>
        <v/>
      </c>
      <c r="Y144" s="17">
        <f>R144*EXP(-$B$16*(($B$17+$AI$4)*0.4))+S144*$B$16/($B$16-$AI$12)*(EXP(-$AI$12*(($B$17+$AI$4)*0.4))-EXP(-$B$16*(($B$17+$AI$4)*0.4)))+T144*$B$16/($B$16-$AI$13)*(EXP(-$AI$13*(($B$17+$AI$4)*0.4))-EXP(-$B$16*(($B$17+$AI$4)*0.4)))+U144*$B$16/($B$16-$AI$14)*(EXP(-$AI$14*(($B$17+$AI$4)*0.4))-EXP(-$B$16*(($B$17+$AI$4)*0.4)))</f>
        <v/>
      </c>
      <c r="Z144" s="17">
        <f>R144*EXP(-$B$16*(($B$17+$AI$4)*0.5))+S144*$B$16/($B$16-$AI$12)*(EXP(-$AI$12*(($B$17+$AI$4)*0.5))-EXP(-$B$16*(($B$17+$AI$4)*0.5)))+T144*$B$16/($B$16-$AI$13)*(EXP(-$AI$13*(($B$17+$AI$4)*0.5))-EXP(-$B$16*(($B$17+$AI$4)*0.5)))+U144*$B$16/($B$16-$AI$14)*(EXP(-$AI$14*(($B$17+$AI$4)*0.5))-EXP(-$B$16*(($B$17+$AI$4)*0.5)))</f>
        <v/>
      </c>
      <c r="AA144" s="17">
        <f>R144*EXP(-$B$16*(($B$17+$AI$4)*0.6))+S144*$B$16/($B$16-$AI$12)*(EXP(-$AI$12*(($B$17+$AI$4)*0.6))-EXP(-$B$16*(($B$17+$AI$4)*0.6)))+T144*$B$16/($B$16-$AI$13)*(EXP(-$AI$13*(($B$17+$AI$4)*0.6))-EXP(-$B$16*(($B$17+$AI$4)*0.6)))+U144*$B$16/($B$16-$AI$14)*(EXP(-$AI$14*(($B$17+$AI$4)*0.6))-EXP(-$B$16*(($B$17+$AI$4)*0.6)))</f>
        <v/>
      </c>
      <c r="AB144" s="17">
        <f>R144*EXP(-$B$16*(($B$17+$AI$4)*0.7))+S144*$B$16/($B$16-$AI$12)*(EXP(-$AI$12*(($B$17+$AI$4)*0.7))-EXP(-$B$16*(($B$17+$AI$4)*0.7)))+T144*$B$16/($B$16-$AI$13)*(EXP(-$AI$13*(($B$17+$AI$4)*0.7))-EXP(-$B$16*(($B$17+$AI$4)*0.7)))+U144*$B$16/($B$16-$AI$14)*(EXP(-$AI$14*(($B$17+$AI$4)*0.7))-EXP(-$B$16*(($B$17+$AI$4)*0.7)))</f>
        <v/>
      </c>
      <c r="AC144" s="17">
        <f>R144*EXP(-$B$16*(($B$17+$AI$4)*0.8))+S144*$B$16/($B$16-$AI$12)*(EXP(-$AI$12*(($B$17+$AI$4)*0.8))-EXP(-$B$16*(($B$17+$AI$4)*0.8)))+T144*$B$16/($B$16-$AI$13)*(EXP(-$AI$13*(($B$17+$AI$4)*0.8))-EXP(-$B$16*(($B$17+$AI$4)*0.8)))+U144*$B$16/($B$16-$AI$14)*(EXP(-$AI$14*(($B$17+$AI$4)*0.8))-EXP(-$B$16*(($B$17+$AI$4)*0.8)))</f>
        <v/>
      </c>
      <c r="AD144" s="17">
        <f>R144*EXP(-$B$16*(($B$17+$AI$4)*0.9))+S144*$B$16/($B$16-$AI$12)*(EXP(-$AI$12*(($B$17+$AI$4)*0.9))-EXP(-$B$16*(($B$17+$AI$4)*0.9)))+T144*$B$16/($B$16-$AI$13)*(EXP(-$AI$13*(($B$17+$AI$4)*0.9))-EXP(-$B$16*(($B$17+$AI$4)*0.9)))+U144*$B$16/($B$16-$AI$14)*(EXP(-$AI$14*(($B$17+$AI$4)*0.9))-EXP(-$B$16*(($B$17+$AI$4)*0.9)))</f>
        <v/>
      </c>
      <c r="AE144" s="17">
        <f>R144*EXP(-$B$16*(($B$17+$AI$4)*1.0))+S144*$B$16/($B$16-$AI$12)*(EXP(-$AI$12*(($B$17+$AI$4)*1.0))-EXP(-$B$16*(($B$17+$AI$4)*1.0)))+T144*$B$16/($B$16-$AI$13)*(EXP(-$AI$13*(($B$17+$AI$4)*1.0))-EXP(-$B$16*(($B$17+$AI$4)*1.0)))+U144*$B$16/($B$16-$AI$14)*(EXP(-$AI$14*(($B$17+$AI$4)*1.0))-EXP(-$B$16*(($B$17+$AI$4)*1.0)))</f>
        <v/>
      </c>
      <c r="AF144" s="17">
        <f>MIN((G144-V144)/$AI$48,(G144-W144)/$AI$49,(G144-X144)/$AI$50,(G144-Y144)/$AI$51,(G144-Z144)/$AI$52,(G144-AA144)/$AI$53,(G144-AB144)/$AI$54,(G144-AC144)/$AI$55,(G144-AD144)/$AI$56,(G144-AE144)/$AI$57)</f>
        <v/>
      </c>
    </row>
    <row r="145">
      <c r="E145" s="12">
        <f>E144+$B$11</f>
        <v/>
      </c>
      <c r="F145" s="13">
        <f>E145/60</f>
        <v/>
      </c>
      <c r="G145" s="13">
        <f>IF(F145&gt;=$AI$66,$B$27,IF(F145&gt;=$AI$65,$B$26,IF(F145&gt;=$AI$64,$B$25,IF(F145&gt;=$AI$63,$B$24,IF(F145&gt;=$AI$62,$B$23,IF(F145&gt;=$AI$61,$B$22,$B$21))))))</f>
        <v/>
      </c>
      <c r="H145" s="14">
        <f>MAX(0,MIN($AI$59,IF($B$9="Plasma",(G145-(S145*$AI$18+T145*$AI$19+U145*$AI$20))/$AI$46,AF145)))</f>
        <v/>
      </c>
      <c r="I145" s="15">
        <f>H145/10*3600/$B$11</f>
        <v/>
      </c>
      <c r="J145" s="15">
        <f>J144+H145</f>
        <v/>
      </c>
      <c r="K145" s="14">
        <f>$AI$21*K144+$AI$22*L144+$AI$23*M144+$AI$30*H144</f>
        <v/>
      </c>
      <c r="L145" s="14">
        <f>$AI$24*K144+$AI$25*L144+$AI$26*M144+$AI$31*H144</f>
        <v/>
      </c>
      <c r="M145" s="14">
        <f>$AI$27*K144+$AI$28*L144+$AI$29*M144+$AI$32*H144</f>
        <v/>
      </c>
      <c r="N145" s="16">
        <f>R145*$B$38</f>
        <v/>
      </c>
      <c r="O145" s="14">
        <f>K145/$B$30</f>
        <v/>
      </c>
      <c r="P145" s="14">
        <f>L145/$B$31</f>
        <v/>
      </c>
      <c r="Q145" s="14">
        <f>M145/$B$32</f>
        <v/>
      </c>
      <c r="R145" s="14">
        <f>R144*$AI$42+S144*$AI$43+T144*$AI$44+U144*$AI$45+$AI$47*H144</f>
        <v/>
      </c>
      <c r="S145" s="17">
        <f>$AI$33*K145+$AI$34*L145+$AI$35*M145</f>
        <v/>
      </c>
      <c r="T145" s="17">
        <f>$AI$36*K145+$AI$37*L145+$AI$38*M145</f>
        <v/>
      </c>
      <c r="U145" s="17">
        <f>$AI$39*K145+$AI$40*L145+$AI$41*M145</f>
        <v/>
      </c>
      <c r="V145" s="17">
        <f>R145*EXP(-$B$16*(($B$17+$AI$4)*0.1))+S145*$B$16/($B$16-$AI$12)*(EXP(-$AI$12*(($B$17+$AI$4)*0.1))-EXP(-$B$16*(($B$17+$AI$4)*0.1)))+T145*$B$16/($B$16-$AI$13)*(EXP(-$AI$13*(($B$17+$AI$4)*0.1))-EXP(-$B$16*(($B$17+$AI$4)*0.1)))+U145*$B$16/($B$16-$AI$14)*(EXP(-$AI$14*(($B$17+$AI$4)*0.1))-EXP(-$B$16*(($B$17+$AI$4)*0.1)))</f>
        <v/>
      </c>
      <c r="W145" s="17">
        <f>R145*EXP(-$B$16*(($B$17+$AI$4)*0.2))+S145*$B$16/($B$16-$AI$12)*(EXP(-$AI$12*(($B$17+$AI$4)*0.2))-EXP(-$B$16*(($B$17+$AI$4)*0.2)))+T145*$B$16/($B$16-$AI$13)*(EXP(-$AI$13*(($B$17+$AI$4)*0.2))-EXP(-$B$16*(($B$17+$AI$4)*0.2)))+U145*$B$16/($B$16-$AI$14)*(EXP(-$AI$14*(($B$17+$AI$4)*0.2))-EXP(-$B$16*(($B$17+$AI$4)*0.2)))</f>
        <v/>
      </c>
      <c r="X145" s="17">
        <f>R145*EXP(-$B$16*(($B$17+$AI$4)*0.3))+S145*$B$16/($B$16-$AI$12)*(EXP(-$AI$12*(($B$17+$AI$4)*0.3))-EXP(-$B$16*(($B$17+$AI$4)*0.3)))+T145*$B$16/($B$16-$AI$13)*(EXP(-$AI$13*(($B$17+$AI$4)*0.3))-EXP(-$B$16*(($B$17+$AI$4)*0.3)))+U145*$B$16/($B$16-$AI$14)*(EXP(-$AI$14*(($B$17+$AI$4)*0.3))-EXP(-$B$16*(($B$17+$AI$4)*0.3)))</f>
        <v/>
      </c>
      <c r="Y145" s="17">
        <f>R145*EXP(-$B$16*(($B$17+$AI$4)*0.4))+S145*$B$16/($B$16-$AI$12)*(EXP(-$AI$12*(($B$17+$AI$4)*0.4))-EXP(-$B$16*(($B$17+$AI$4)*0.4)))+T145*$B$16/($B$16-$AI$13)*(EXP(-$AI$13*(($B$17+$AI$4)*0.4))-EXP(-$B$16*(($B$17+$AI$4)*0.4)))+U145*$B$16/($B$16-$AI$14)*(EXP(-$AI$14*(($B$17+$AI$4)*0.4))-EXP(-$B$16*(($B$17+$AI$4)*0.4)))</f>
        <v/>
      </c>
      <c r="Z145" s="17">
        <f>R145*EXP(-$B$16*(($B$17+$AI$4)*0.5))+S145*$B$16/($B$16-$AI$12)*(EXP(-$AI$12*(($B$17+$AI$4)*0.5))-EXP(-$B$16*(($B$17+$AI$4)*0.5)))+T145*$B$16/($B$16-$AI$13)*(EXP(-$AI$13*(($B$17+$AI$4)*0.5))-EXP(-$B$16*(($B$17+$AI$4)*0.5)))+U145*$B$16/($B$16-$AI$14)*(EXP(-$AI$14*(($B$17+$AI$4)*0.5))-EXP(-$B$16*(($B$17+$AI$4)*0.5)))</f>
        <v/>
      </c>
      <c r="AA145" s="17">
        <f>R145*EXP(-$B$16*(($B$17+$AI$4)*0.6))+S145*$B$16/($B$16-$AI$12)*(EXP(-$AI$12*(($B$17+$AI$4)*0.6))-EXP(-$B$16*(($B$17+$AI$4)*0.6)))+T145*$B$16/($B$16-$AI$13)*(EXP(-$AI$13*(($B$17+$AI$4)*0.6))-EXP(-$B$16*(($B$17+$AI$4)*0.6)))+U145*$B$16/($B$16-$AI$14)*(EXP(-$AI$14*(($B$17+$AI$4)*0.6))-EXP(-$B$16*(($B$17+$AI$4)*0.6)))</f>
        <v/>
      </c>
      <c r="AB145" s="17">
        <f>R145*EXP(-$B$16*(($B$17+$AI$4)*0.7))+S145*$B$16/($B$16-$AI$12)*(EXP(-$AI$12*(($B$17+$AI$4)*0.7))-EXP(-$B$16*(($B$17+$AI$4)*0.7)))+T145*$B$16/($B$16-$AI$13)*(EXP(-$AI$13*(($B$17+$AI$4)*0.7))-EXP(-$B$16*(($B$17+$AI$4)*0.7)))+U145*$B$16/($B$16-$AI$14)*(EXP(-$AI$14*(($B$17+$AI$4)*0.7))-EXP(-$B$16*(($B$17+$AI$4)*0.7)))</f>
        <v/>
      </c>
      <c r="AC145" s="17">
        <f>R145*EXP(-$B$16*(($B$17+$AI$4)*0.8))+S145*$B$16/($B$16-$AI$12)*(EXP(-$AI$12*(($B$17+$AI$4)*0.8))-EXP(-$B$16*(($B$17+$AI$4)*0.8)))+T145*$B$16/($B$16-$AI$13)*(EXP(-$AI$13*(($B$17+$AI$4)*0.8))-EXP(-$B$16*(($B$17+$AI$4)*0.8)))+U145*$B$16/($B$16-$AI$14)*(EXP(-$AI$14*(($B$17+$AI$4)*0.8))-EXP(-$B$16*(($B$17+$AI$4)*0.8)))</f>
        <v/>
      </c>
      <c r="AD145" s="17">
        <f>R145*EXP(-$B$16*(($B$17+$AI$4)*0.9))+S145*$B$16/($B$16-$AI$12)*(EXP(-$AI$12*(($B$17+$AI$4)*0.9))-EXP(-$B$16*(($B$17+$AI$4)*0.9)))+T145*$B$16/($B$16-$AI$13)*(EXP(-$AI$13*(($B$17+$AI$4)*0.9))-EXP(-$B$16*(($B$17+$AI$4)*0.9)))+U145*$B$16/($B$16-$AI$14)*(EXP(-$AI$14*(($B$17+$AI$4)*0.9))-EXP(-$B$16*(($B$17+$AI$4)*0.9)))</f>
        <v/>
      </c>
      <c r="AE145" s="17">
        <f>R145*EXP(-$B$16*(($B$17+$AI$4)*1.0))+S145*$B$16/($B$16-$AI$12)*(EXP(-$AI$12*(($B$17+$AI$4)*1.0))-EXP(-$B$16*(($B$17+$AI$4)*1.0)))+T145*$B$16/($B$16-$AI$13)*(EXP(-$AI$13*(($B$17+$AI$4)*1.0))-EXP(-$B$16*(($B$17+$AI$4)*1.0)))+U145*$B$16/($B$16-$AI$14)*(EXP(-$AI$14*(($B$17+$AI$4)*1.0))-EXP(-$B$16*(($B$17+$AI$4)*1.0)))</f>
        <v/>
      </c>
      <c r="AF145" s="17">
        <f>MIN((G145-V145)/$AI$48,(G145-W145)/$AI$49,(G145-X145)/$AI$50,(G145-Y145)/$AI$51,(G145-Z145)/$AI$52,(G145-AA145)/$AI$53,(G145-AB145)/$AI$54,(G145-AC145)/$AI$55,(G145-AD145)/$AI$56,(G145-AE145)/$AI$57)</f>
        <v/>
      </c>
    </row>
    <row r="146">
      <c r="E146" s="12">
        <f>E145+$B$11</f>
        <v/>
      </c>
      <c r="F146" s="13">
        <f>E146/60</f>
        <v/>
      </c>
      <c r="G146" s="13">
        <f>IF(F146&gt;=$AI$66,$B$27,IF(F146&gt;=$AI$65,$B$26,IF(F146&gt;=$AI$64,$B$25,IF(F146&gt;=$AI$63,$B$24,IF(F146&gt;=$AI$62,$B$23,IF(F146&gt;=$AI$61,$B$22,$B$21))))))</f>
        <v/>
      </c>
      <c r="H146" s="14">
        <f>MAX(0,MIN($AI$59,IF($B$9="Plasma",(G146-(S146*$AI$18+T146*$AI$19+U146*$AI$20))/$AI$46,AF146)))</f>
        <v/>
      </c>
      <c r="I146" s="15">
        <f>H146/10*3600/$B$11</f>
        <v/>
      </c>
      <c r="J146" s="15">
        <f>J145+H146</f>
        <v/>
      </c>
      <c r="K146" s="14">
        <f>$AI$21*K145+$AI$22*L145+$AI$23*M145+$AI$30*H145</f>
        <v/>
      </c>
      <c r="L146" s="14">
        <f>$AI$24*K145+$AI$25*L145+$AI$26*M145+$AI$31*H145</f>
        <v/>
      </c>
      <c r="M146" s="14">
        <f>$AI$27*K145+$AI$28*L145+$AI$29*M145+$AI$32*H145</f>
        <v/>
      </c>
      <c r="N146" s="16">
        <f>R146*$B$38</f>
        <v/>
      </c>
      <c r="O146" s="14">
        <f>K146/$B$30</f>
        <v/>
      </c>
      <c r="P146" s="14">
        <f>L146/$B$31</f>
        <v/>
      </c>
      <c r="Q146" s="14">
        <f>M146/$B$32</f>
        <v/>
      </c>
      <c r="R146" s="14">
        <f>R145*$AI$42+S145*$AI$43+T145*$AI$44+U145*$AI$45+$AI$47*H145</f>
        <v/>
      </c>
      <c r="S146" s="17">
        <f>$AI$33*K146+$AI$34*L146+$AI$35*M146</f>
        <v/>
      </c>
      <c r="T146" s="17">
        <f>$AI$36*K146+$AI$37*L146+$AI$38*M146</f>
        <v/>
      </c>
      <c r="U146" s="17">
        <f>$AI$39*K146+$AI$40*L146+$AI$41*M146</f>
        <v/>
      </c>
      <c r="V146" s="17">
        <f>R146*EXP(-$B$16*(($B$17+$AI$4)*0.1))+S146*$B$16/($B$16-$AI$12)*(EXP(-$AI$12*(($B$17+$AI$4)*0.1))-EXP(-$B$16*(($B$17+$AI$4)*0.1)))+T146*$B$16/($B$16-$AI$13)*(EXP(-$AI$13*(($B$17+$AI$4)*0.1))-EXP(-$B$16*(($B$17+$AI$4)*0.1)))+U146*$B$16/($B$16-$AI$14)*(EXP(-$AI$14*(($B$17+$AI$4)*0.1))-EXP(-$B$16*(($B$17+$AI$4)*0.1)))</f>
        <v/>
      </c>
      <c r="W146" s="17">
        <f>R146*EXP(-$B$16*(($B$17+$AI$4)*0.2))+S146*$B$16/($B$16-$AI$12)*(EXP(-$AI$12*(($B$17+$AI$4)*0.2))-EXP(-$B$16*(($B$17+$AI$4)*0.2)))+T146*$B$16/($B$16-$AI$13)*(EXP(-$AI$13*(($B$17+$AI$4)*0.2))-EXP(-$B$16*(($B$17+$AI$4)*0.2)))+U146*$B$16/($B$16-$AI$14)*(EXP(-$AI$14*(($B$17+$AI$4)*0.2))-EXP(-$B$16*(($B$17+$AI$4)*0.2)))</f>
        <v/>
      </c>
      <c r="X146" s="17">
        <f>R146*EXP(-$B$16*(($B$17+$AI$4)*0.3))+S146*$B$16/($B$16-$AI$12)*(EXP(-$AI$12*(($B$17+$AI$4)*0.3))-EXP(-$B$16*(($B$17+$AI$4)*0.3)))+T146*$B$16/($B$16-$AI$13)*(EXP(-$AI$13*(($B$17+$AI$4)*0.3))-EXP(-$B$16*(($B$17+$AI$4)*0.3)))+U146*$B$16/($B$16-$AI$14)*(EXP(-$AI$14*(($B$17+$AI$4)*0.3))-EXP(-$B$16*(($B$17+$AI$4)*0.3)))</f>
        <v/>
      </c>
      <c r="Y146" s="17">
        <f>R146*EXP(-$B$16*(($B$17+$AI$4)*0.4))+S146*$B$16/($B$16-$AI$12)*(EXP(-$AI$12*(($B$17+$AI$4)*0.4))-EXP(-$B$16*(($B$17+$AI$4)*0.4)))+T146*$B$16/($B$16-$AI$13)*(EXP(-$AI$13*(($B$17+$AI$4)*0.4))-EXP(-$B$16*(($B$17+$AI$4)*0.4)))+U146*$B$16/($B$16-$AI$14)*(EXP(-$AI$14*(($B$17+$AI$4)*0.4))-EXP(-$B$16*(($B$17+$AI$4)*0.4)))</f>
        <v/>
      </c>
      <c r="Z146" s="17">
        <f>R146*EXP(-$B$16*(($B$17+$AI$4)*0.5))+S146*$B$16/($B$16-$AI$12)*(EXP(-$AI$12*(($B$17+$AI$4)*0.5))-EXP(-$B$16*(($B$17+$AI$4)*0.5)))+T146*$B$16/($B$16-$AI$13)*(EXP(-$AI$13*(($B$17+$AI$4)*0.5))-EXP(-$B$16*(($B$17+$AI$4)*0.5)))+U146*$B$16/($B$16-$AI$14)*(EXP(-$AI$14*(($B$17+$AI$4)*0.5))-EXP(-$B$16*(($B$17+$AI$4)*0.5)))</f>
        <v/>
      </c>
      <c r="AA146" s="17">
        <f>R146*EXP(-$B$16*(($B$17+$AI$4)*0.6))+S146*$B$16/($B$16-$AI$12)*(EXP(-$AI$12*(($B$17+$AI$4)*0.6))-EXP(-$B$16*(($B$17+$AI$4)*0.6)))+T146*$B$16/($B$16-$AI$13)*(EXP(-$AI$13*(($B$17+$AI$4)*0.6))-EXP(-$B$16*(($B$17+$AI$4)*0.6)))+U146*$B$16/($B$16-$AI$14)*(EXP(-$AI$14*(($B$17+$AI$4)*0.6))-EXP(-$B$16*(($B$17+$AI$4)*0.6)))</f>
        <v/>
      </c>
      <c r="AB146" s="17">
        <f>R146*EXP(-$B$16*(($B$17+$AI$4)*0.7))+S146*$B$16/($B$16-$AI$12)*(EXP(-$AI$12*(($B$17+$AI$4)*0.7))-EXP(-$B$16*(($B$17+$AI$4)*0.7)))+T146*$B$16/($B$16-$AI$13)*(EXP(-$AI$13*(($B$17+$AI$4)*0.7))-EXP(-$B$16*(($B$17+$AI$4)*0.7)))+U146*$B$16/($B$16-$AI$14)*(EXP(-$AI$14*(($B$17+$AI$4)*0.7))-EXP(-$B$16*(($B$17+$AI$4)*0.7)))</f>
        <v/>
      </c>
      <c r="AC146" s="17">
        <f>R146*EXP(-$B$16*(($B$17+$AI$4)*0.8))+S146*$B$16/($B$16-$AI$12)*(EXP(-$AI$12*(($B$17+$AI$4)*0.8))-EXP(-$B$16*(($B$17+$AI$4)*0.8)))+T146*$B$16/($B$16-$AI$13)*(EXP(-$AI$13*(($B$17+$AI$4)*0.8))-EXP(-$B$16*(($B$17+$AI$4)*0.8)))+U146*$B$16/($B$16-$AI$14)*(EXP(-$AI$14*(($B$17+$AI$4)*0.8))-EXP(-$B$16*(($B$17+$AI$4)*0.8)))</f>
        <v/>
      </c>
      <c r="AD146" s="17">
        <f>R146*EXP(-$B$16*(($B$17+$AI$4)*0.9))+S146*$B$16/($B$16-$AI$12)*(EXP(-$AI$12*(($B$17+$AI$4)*0.9))-EXP(-$B$16*(($B$17+$AI$4)*0.9)))+T146*$B$16/($B$16-$AI$13)*(EXP(-$AI$13*(($B$17+$AI$4)*0.9))-EXP(-$B$16*(($B$17+$AI$4)*0.9)))+U146*$B$16/($B$16-$AI$14)*(EXP(-$AI$14*(($B$17+$AI$4)*0.9))-EXP(-$B$16*(($B$17+$AI$4)*0.9)))</f>
        <v/>
      </c>
      <c r="AE146" s="17">
        <f>R146*EXP(-$B$16*(($B$17+$AI$4)*1.0))+S146*$B$16/($B$16-$AI$12)*(EXP(-$AI$12*(($B$17+$AI$4)*1.0))-EXP(-$B$16*(($B$17+$AI$4)*1.0)))+T146*$B$16/($B$16-$AI$13)*(EXP(-$AI$13*(($B$17+$AI$4)*1.0))-EXP(-$B$16*(($B$17+$AI$4)*1.0)))+U146*$B$16/($B$16-$AI$14)*(EXP(-$AI$14*(($B$17+$AI$4)*1.0))-EXP(-$B$16*(($B$17+$AI$4)*1.0)))</f>
        <v/>
      </c>
      <c r="AF146" s="17">
        <f>MIN((G146-V146)/$AI$48,(G146-W146)/$AI$49,(G146-X146)/$AI$50,(G146-Y146)/$AI$51,(G146-Z146)/$AI$52,(G146-AA146)/$AI$53,(G146-AB146)/$AI$54,(G146-AC146)/$AI$55,(G146-AD146)/$AI$56,(G146-AE146)/$AI$57)</f>
        <v/>
      </c>
    </row>
    <row r="147">
      <c r="E147" s="12">
        <f>E146+$B$11</f>
        <v/>
      </c>
      <c r="F147" s="13">
        <f>E147/60</f>
        <v/>
      </c>
      <c r="G147" s="13">
        <f>IF(F147&gt;=$AI$66,$B$27,IF(F147&gt;=$AI$65,$B$26,IF(F147&gt;=$AI$64,$B$25,IF(F147&gt;=$AI$63,$B$24,IF(F147&gt;=$AI$62,$B$23,IF(F147&gt;=$AI$61,$B$22,$B$21))))))</f>
        <v/>
      </c>
      <c r="H147" s="14">
        <f>MAX(0,MIN($AI$59,IF($B$9="Plasma",(G147-(S147*$AI$18+T147*$AI$19+U147*$AI$20))/$AI$46,AF147)))</f>
        <v/>
      </c>
      <c r="I147" s="15">
        <f>H147/10*3600/$B$11</f>
        <v/>
      </c>
      <c r="J147" s="15">
        <f>J146+H147</f>
        <v/>
      </c>
      <c r="K147" s="14">
        <f>$AI$21*K146+$AI$22*L146+$AI$23*M146+$AI$30*H146</f>
        <v/>
      </c>
      <c r="L147" s="14">
        <f>$AI$24*K146+$AI$25*L146+$AI$26*M146+$AI$31*H146</f>
        <v/>
      </c>
      <c r="M147" s="14">
        <f>$AI$27*K146+$AI$28*L146+$AI$29*M146+$AI$32*H146</f>
        <v/>
      </c>
      <c r="N147" s="16">
        <f>R147*$B$38</f>
        <v/>
      </c>
      <c r="O147" s="14">
        <f>K147/$B$30</f>
        <v/>
      </c>
      <c r="P147" s="14">
        <f>L147/$B$31</f>
        <v/>
      </c>
      <c r="Q147" s="14">
        <f>M147/$B$32</f>
        <v/>
      </c>
      <c r="R147" s="14">
        <f>R146*$AI$42+S146*$AI$43+T146*$AI$44+U146*$AI$45+$AI$47*H146</f>
        <v/>
      </c>
      <c r="S147" s="17">
        <f>$AI$33*K147+$AI$34*L147+$AI$35*M147</f>
        <v/>
      </c>
      <c r="T147" s="17">
        <f>$AI$36*K147+$AI$37*L147+$AI$38*M147</f>
        <v/>
      </c>
      <c r="U147" s="17">
        <f>$AI$39*K147+$AI$40*L147+$AI$41*M147</f>
        <v/>
      </c>
      <c r="V147" s="17">
        <f>R147*EXP(-$B$16*(($B$17+$AI$4)*0.1))+S147*$B$16/($B$16-$AI$12)*(EXP(-$AI$12*(($B$17+$AI$4)*0.1))-EXP(-$B$16*(($B$17+$AI$4)*0.1)))+T147*$B$16/($B$16-$AI$13)*(EXP(-$AI$13*(($B$17+$AI$4)*0.1))-EXP(-$B$16*(($B$17+$AI$4)*0.1)))+U147*$B$16/($B$16-$AI$14)*(EXP(-$AI$14*(($B$17+$AI$4)*0.1))-EXP(-$B$16*(($B$17+$AI$4)*0.1)))</f>
        <v/>
      </c>
      <c r="W147" s="17">
        <f>R147*EXP(-$B$16*(($B$17+$AI$4)*0.2))+S147*$B$16/($B$16-$AI$12)*(EXP(-$AI$12*(($B$17+$AI$4)*0.2))-EXP(-$B$16*(($B$17+$AI$4)*0.2)))+T147*$B$16/($B$16-$AI$13)*(EXP(-$AI$13*(($B$17+$AI$4)*0.2))-EXP(-$B$16*(($B$17+$AI$4)*0.2)))+U147*$B$16/($B$16-$AI$14)*(EXP(-$AI$14*(($B$17+$AI$4)*0.2))-EXP(-$B$16*(($B$17+$AI$4)*0.2)))</f>
        <v/>
      </c>
      <c r="X147" s="17">
        <f>R147*EXP(-$B$16*(($B$17+$AI$4)*0.3))+S147*$B$16/($B$16-$AI$12)*(EXP(-$AI$12*(($B$17+$AI$4)*0.3))-EXP(-$B$16*(($B$17+$AI$4)*0.3)))+T147*$B$16/($B$16-$AI$13)*(EXP(-$AI$13*(($B$17+$AI$4)*0.3))-EXP(-$B$16*(($B$17+$AI$4)*0.3)))+U147*$B$16/($B$16-$AI$14)*(EXP(-$AI$14*(($B$17+$AI$4)*0.3))-EXP(-$B$16*(($B$17+$AI$4)*0.3)))</f>
        <v/>
      </c>
      <c r="Y147" s="17">
        <f>R147*EXP(-$B$16*(($B$17+$AI$4)*0.4))+S147*$B$16/($B$16-$AI$12)*(EXP(-$AI$12*(($B$17+$AI$4)*0.4))-EXP(-$B$16*(($B$17+$AI$4)*0.4)))+T147*$B$16/($B$16-$AI$13)*(EXP(-$AI$13*(($B$17+$AI$4)*0.4))-EXP(-$B$16*(($B$17+$AI$4)*0.4)))+U147*$B$16/($B$16-$AI$14)*(EXP(-$AI$14*(($B$17+$AI$4)*0.4))-EXP(-$B$16*(($B$17+$AI$4)*0.4)))</f>
        <v/>
      </c>
      <c r="Z147" s="17">
        <f>R147*EXP(-$B$16*(($B$17+$AI$4)*0.5))+S147*$B$16/($B$16-$AI$12)*(EXP(-$AI$12*(($B$17+$AI$4)*0.5))-EXP(-$B$16*(($B$17+$AI$4)*0.5)))+T147*$B$16/($B$16-$AI$13)*(EXP(-$AI$13*(($B$17+$AI$4)*0.5))-EXP(-$B$16*(($B$17+$AI$4)*0.5)))+U147*$B$16/($B$16-$AI$14)*(EXP(-$AI$14*(($B$17+$AI$4)*0.5))-EXP(-$B$16*(($B$17+$AI$4)*0.5)))</f>
        <v/>
      </c>
      <c r="AA147" s="17">
        <f>R147*EXP(-$B$16*(($B$17+$AI$4)*0.6))+S147*$B$16/($B$16-$AI$12)*(EXP(-$AI$12*(($B$17+$AI$4)*0.6))-EXP(-$B$16*(($B$17+$AI$4)*0.6)))+T147*$B$16/($B$16-$AI$13)*(EXP(-$AI$13*(($B$17+$AI$4)*0.6))-EXP(-$B$16*(($B$17+$AI$4)*0.6)))+U147*$B$16/($B$16-$AI$14)*(EXP(-$AI$14*(($B$17+$AI$4)*0.6))-EXP(-$B$16*(($B$17+$AI$4)*0.6)))</f>
        <v/>
      </c>
      <c r="AB147" s="17">
        <f>R147*EXP(-$B$16*(($B$17+$AI$4)*0.7))+S147*$B$16/($B$16-$AI$12)*(EXP(-$AI$12*(($B$17+$AI$4)*0.7))-EXP(-$B$16*(($B$17+$AI$4)*0.7)))+T147*$B$16/($B$16-$AI$13)*(EXP(-$AI$13*(($B$17+$AI$4)*0.7))-EXP(-$B$16*(($B$17+$AI$4)*0.7)))+U147*$B$16/($B$16-$AI$14)*(EXP(-$AI$14*(($B$17+$AI$4)*0.7))-EXP(-$B$16*(($B$17+$AI$4)*0.7)))</f>
        <v/>
      </c>
      <c r="AC147" s="17">
        <f>R147*EXP(-$B$16*(($B$17+$AI$4)*0.8))+S147*$B$16/($B$16-$AI$12)*(EXP(-$AI$12*(($B$17+$AI$4)*0.8))-EXP(-$B$16*(($B$17+$AI$4)*0.8)))+T147*$B$16/($B$16-$AI$13)*(EXP(-$AI$13*(($B$17+$AI$4)*0.8))-EXP(-$B$16*(($B$17+$AI$4)*0.8)))+U147*$B$16/($B$16-$AI$14)*(EXP(-$AI$14*(($B$17+$AI$4)*0.8))-EXP(-$B$16*(($B$17+$AI$4)*0.8)))</f>
        <v/>
      </c>
      <c r="AD147" s="17">
        <f>R147*EXP(-$B$16*(($B$17+$AI$4)*0.9))+S147*$B$16/($B$16-$AI$12)*(EXP(-$AI$12*(($B$17+$AI$4)*0.9))-EXP(-$B$16*(($B$17+$AI$4)*0.9)))+T147*$B$16/($B$16-$AI$13)*(EXP(-$AI$13*(($B$17+$AI$4)*0.9))-EXP(-$B$16*(($B$17+$AI$4)*0.9)))+U147*$B$16/($B$16-$AI$14)*(EXP(-$AI$14*(($B$17+$AI$4)*0.9))-EXP(-$B$16*(($B$17+$AI$4)*0.9)))</f>
        <v/>
      </c>
      <c r="AE147" s="17">
        <f>R147*EXP(-$B$16*(($B$17+$AI$4)*1.0))+S147*$B$16/($B$16-$AI$12)*(EXP(-$AI$12*(($B$17+$AI$4)*1.0))-EXP(-$B$16*(($B$17+$AI$4)*1.0)))+T147*$B$16/($B$16-$AI$13)*(EXP(-$AI$13*(($B$17+$AI$4)*1.0))-EXP(-$B$16*(($B$17+$AI$4)*1.0)))+U147*$B$16/($B$16-$AI$14)*(EXP(-$AI$14*(($B$17+$AI$4)*1.0))-EXP(-$B$16*(($B$17+$AI$4)*1.0)))</f>
        <v/>
      </c>
      <c r="AF147" s="17">
        <f>MIN((G147-V147)/$AI$48,(G147-W147)/$AI$49,(G147-X147)/$AI$50,(G147-Y147)/$AI$51,(G147-Z147)/$AI$52,(G147-AA147)/$AI$53,(G147-AB147)/$AI$54,(G147-AC147)/$AI$55,(G147-AD147)/$AI$56,(G147-AE147)/$AI$57)</f>
        <v/>
      </c>
    </row>
    <row r="148">
      <c r="E148" s="12">
        <f>E147+$B$11</f>
        <v/>
      </c>
      <c r="F148" s="13">
        <f>E148/60</f>
        <v/>
      </c>
      <c r="G148" s="13">
        <f>IF(F148&gt;=$AI$66,$B$27,IF(F148&gt;=$AI$65,$B$26,IF(F148&gt;=$AI$64,$B$25,IF(F148&gt;=$AI$63,$B$24,IF(F148&gt;=$AI$62,$B$23,IF(F148&gt;=$AI$61,$B$22,$B$21))))))</f>
        <v/>
      </c>
      <c r="H148" s="14">
        <f>MAX(0,MIN($AI$59,IF($B$9="Plasma",(G148-(S148*$AI$18+T148*$AI$19+U148*$AI$20))/$AI$46,AF148)))</f>
        <v/>
      </c>
      <c r="I148" s="15">
        <f>H148/10*3600/$B$11</f>
        <v/>
      </c>
      <c r="J148" s="15">
        <f>J147+H148</f>
        <v/>
      </c>
      <c r="K148" s="14">
        <f>$AI$21*K147+$AI$22*L147+$AI$23*M147+$AI$30*H147</f>
        <v/>
      </c>
      <c r="L148" s="14">
        <f>$AI$24*K147+$AI$25*L147+$AI$26*M147+$AI$31*H147</f>
        <v/>
      </c>
      <c r="M148" s="14">
        <f>$AI$27*K147+$AI$28*L147+$AI$29*M147+$AI$32*H147</f>
        <v/>
      </c>
      <c r="N148" s="16">
        <f>R148*$B$38</f>
        <v/>
      </c>
      <c r="O148" s="14">
        <f>K148/$B$30</f>
        <v/>
      </c>
      <c r="P148" s="14">
        <f>L148/$B$31</f>
        <v/>
      </c>
      <c r="Q148" s="14">
        <f>M148/$B$32</f>
        <v/>
      </c>
      <c r="R148" s="14">
        <f>R147*$AI$42+S147*$AI$43+T147*$AI$44+U147*$AI$45+$AI$47*H147</f>
        <v/>
      </c>
      <c r="S148" s="17">
        <f>$AI$33*K148+$AI$34*L148+$AI$35*M148</f>
        <v/>
      </c>
      <c r="T148" s="17">
        <f>$AI$36*K148+$AI$37*L148+$AI$38*M148</f>
        <v/>
      </c>
      <c r="U148" s="17">
        <f>$AI$39*K148+$AI$40*L148+$AI$41*M148</f>
        <v/>
      </c>
      <c r="V148" s="17">
        <f>R148*EXP(-$B$16*(($B$17+$AI$4)*0.1))+S148*$B$16/($B$16-$AI$12)*(EXP(-$AI$12*(($B$17+$AI$4)*0.1))-EXP(-$B$16*(($B$17+$AI$4)*0.1)))+T148*$B$16/($B$16-$AI$13)*(EXP(-$AI$13*(($B$17+$AI$4)*0.1))-EXP(-$B$16*(($B$17+$AI$4)*0.1)))+U148*$B$16/($B$16-$AI$14)*(EXP(-$AI$14*(($B$17+$AI$4)*0.1))-EXP(-$B$16*(($B$17+$AI$4)*0.1)))</f>
        <v/>
      </c>
      <c r="W148" s="17">
        <f>R148*EXP(-$B$16*(($B$17+$AI$4)*0.2))+S148*$B$16/($B$16-$AI$12)*(EXP(-$AI$12*(($B$17+$AI$4)*0.2))-EXP(-$B$16*(($B$17+$AI$4)*0.2)))+T148*$B$16/($B$16-$AI$13)*(EXP(-$AI$13*(($B$17+$AI$4)*0.2))-EXP(-$B$16*(($B$17+$AI$4)*0.2)))+U148*$B$16/($B$16-$AI$14)*(EXP(-$AI$14*(($B$17+$AI$4)*0.2))-EXP(-$B$16*(($B$17+$AI$4)*0.2)))</f>
        <v/>
      </c>
      <c r="X148" s="17">
        <f>R148*EXP(-$B$16*(($B$17+$AI$4)*0.3))+S148*$B$16/($B$16-$AI$12)*(EXP(-$AI$12*(($B$17+$AI$4)*0.3))-EXP(-$B$16*(($B$17+$AI$4)*0.3)))+T148*$B$16/($B$16-$AI$13)*(EXP(-$AI$13*(($B$17+$AI$4)*0.3))-EXP(-$B$16*(($B$17+$AI$4)*0.3)))+U148*$B$16/($B$16-$AI$14)*(EXP(-$AI$14*(($B$17+$AI$4)*0.3))-EXP(-$B$16*(($B$17+$AI$4)*0.3)))</f>
        <v/>
      </c>
      <c r="Y148" s="17">
        <f>R148*EXP(-$B$16*(($B$17+$AI$4)*0.4))+S148*$B$16/($B$16-$AI$12)*(EXP(-$AI$12*(($B$17+$AI$4)*0.4))-EXP(-$B$16*(($B$17+$AI$4)*0.4)))+T148*$B$16/($B$16-$AI$13)*(EXP(-$AI$13*(($B$17+$AI$4)*0.4))-EXP(-$B$16*(($B$17+$AI$4)*0.4)))+U148*$B$16/($B$16-$AI$14)*(EXP(-$AI$14*(($B$17+$AI$4)*0.4))-EXP(-$B$16*(($B$17+$AI$4)*0.4)))</f>
        <v/>
      </c>
      <c r="Z148" s="17">
        <f>R148*EXP(-$B$16*(($B$17+$AI$4)*0.5))+S148*$B$16/($B$16-$AI$12)*(EXP(-$AI$12*(($B$17+$AI$4)*0.5))-EXP(-$B$16*(($B$17+$AI$4)*0.5)))+T148*$B$16/($B$16-$AI$13)*(EXP(-$AI$13*(($B$17+$AI$4)*0.5))-EXP(-$B$16*(($B$17+$AI$4)*0.5)))+U148*$B$16/($B$16-$AI$14)*(EXP(-$AI$14*(($B$17+$AI$4)*0.5))-EXP(-$B$16*(($B$17+$AI$4)*0.5)))</f>
        <v/>
      </c>
      <c r="AA148" s="17">
        <f>R148*EXP(-$B$16*(($B$17+$AI$4)*0.6))+S148*$B$16/($B$16-$AI$12)*(EXP(-$AI$12*(($B$17+$AI$4)*0.6))-EXP(-$B$16*(($B$17+$AI$4)*0.6)))+T148*$B$16/($B$16-$AI$13)*(EXP(-$AI$13*(($B$17+$AI$4)*0.6))-EXP(-$B$16*(($B$17+$AI$4)*0.6)))+U148*$B$16/($B$16-$AI$14)*(EXP(-$AI$14*(($B$17+$AI$4)*0.6))-EXP(-$B$16*(($B$17+$AI$4)*0.6)))</f>
        <v/>
      </c>
      <c r="AB148" s="17">
        <f>R148*EXP(-$B$16*(($B$17+$AI$4)*0.7))+S148*$B$16/($B$16-$AI$12)*(EXP(-$AI$12*(($B$17+$AI$4)*0.7))-EXP(-$B$16*(($B$17+$AI$4)*0.7)))+T148*$B$16/($B$16-$AI$13)*(EXP(-$AI$13*(($B$17+$AI$4)*0.7))-EXP(-$B$16*(($B$17+$AI$4)*0.7)))+U148*$B$16/($B$16-$AI$14)*(EXP(-$AI$14*(($B$17+$AI$4)*0.7))-EXP(-$B$16*(($B$17+$AI$4)*0.7)))</f>
        <v/>
      </c>
      <c r="AC148" s="17">
        <f>R148*EXP(-$B$16*(($B$17+$AI$4)*0.8))+S148*$B$16/($B$16-$AI$12)*(EXP(-$AI$12*(($B$17+$AI$4)*0.8))-EXP(-$B$16*(($B$17+$AI$4)*0.8)))+T148*$B$16/($B$16-$AI$13)*(EXP(-$AI$13*(($B$17+$AI$4)*0.8))-EXP(-$B$16*(($B$17+$AI$4)*0.8)))+U148*$B$16/($B$16-$AI$14)*(EXP(-$AI$14*(($B$17+$AI$4)*0.8))-EXP(-$B$16*(($B$17+$AI$4)*0.8)))</f>
        <v/>
      </c>
      <c r="AD148" s="17">
        <f>R148*EXP(-$B$16*(($B$17+$AI$4)*0.9))+S148*$B$16/($B$16-$AI$12)*(EXP(-$AI$12*(($B$17+$AI$4)*0.9))-EXP(-$B$16*(($B$17+$AI$4)*0.9)))+T148*$B$16/($B$16-$AI$13)*(EXP(-$AI$13*(($B$17+$AI$4)*0.9))-EXP(-$B$16*(($B$17+$AI$4)*0.9)))+U148*$B$16/($B$16-$AI$14)*(EXP(-$AI$14*(($B$17+$AI$4)*0.9))-EXP(-$B$16*(($B$17+$AI$4)*0.9)))</f>
        <v/>
      </c>
      <c r="AE148" s="17">
        <f>R148*EXP(-$B$16*(($B$17+$AI$4)*1.0))+S148*$B$16/($B$16-$AI$12)*(EXP(-$AI$12*(($B$17+$AI$4)*1.0))-EXP(-$B$16*(($B$17+$AI$4)*1.0)))+T148*$B$16/($B$16-$AI$13)*(EXP(-$AI$13*(($B$17+$AI$4)*1.0))-EXP(-$B$16*(($B$17+$AI$4)*1.0)))+U148*$B$16/($B$16-$AI$14)*(EXP(-$AI$14*(($B$17+$AI$4)*1.0))-EXP(-$B$16*(($B$17+$AI$4)*1.0)))</f>
        <v/>
      </c>
      <c r="AF148" s="17">
        <f>MIN((G148-V148)/$AI$48,(G148-W148)/$AI$49,(G148-X148)/$AI$50,(G148-Y148)/$AI$51,(G148-Z148)/$AI$52,(G148-AA148)/$AI$53,(G148-AB148)/$AI$54,(G148-AC148)/$AI$55,(G148-AD148)/$AI$56,(G148-AE148)/$AI$57)</f>
        <v/>
      </c>
    </row>
    <row r="149">
      <c r="E149" s="12">
        <f>E148+$B$11</f>
        <v/>
      </c>
      <c r="F149" s="13">
        <f>E149/60</f>
        <v/>
      </c>
      <c r="G149" s="13">
        <f>IF(F149&gt;=$AI$66,$B$27,IF(F149&gt;=$AI$65,$B$26,IF(F149&gt;=$AI$64,$B$25,IF(F149&gt;=$AI$63,$B$24,IF(F149&gt;=$AI$62,$B$23,IF(F149&gt;=$AI$61,$B$22,$B$21))))))</f>
        <v/>
      </c>
      <c r="H149" s="14">
        <f>MAX(0,MIN($AI$59,IF($B$9="Plasma",(G149-(S149*$AI$18+T149*$AI$19+U149*$AI$20))/$AI$46,AF149)))</f>
        <v/>
      </c>
      <c r="I149" s="15">
        <f>H149/10*3600/$B$11</f>
        <v/>
      </c>
      <c r="J149" s="15">
        <f>J148+H149</f>
        <v/>
      </c>
      <c r="K149" s="14">
        <f>$AI$21*K148+$AI$22*L148+$AI$23*M148+$AI$30*H148</f>
        <v/>
      </c>
      <c r="L149" s="14">
        <f>$AI$24*K148+$AI$25*L148+$AI$26*M148+$AI$31*H148</f>
        <v/>
      </c>
      <c r="M149" s="14">
        <f>$AI$27*K148+$AI$28*L148+$AI$29*M148+$AI$32*H148</f>
        <v/>
      </c>
      <c r="N149" s="16">
        <f>R149*$B$38</f>
        <v/>
      </c>
      <c r="O149" s="14">
        <f>K149/$B$30</f>
        <v/>
      </c>
      <c r="P149" s="14">
        <f>L149/$B$31</f>
        <v/>
      </c>
      <c r="Q149" s="14">
        <f>M149/$B$32</f>
        <v/>
      </c>
      <c r="R149" s="14">
        <f>R148*$AI$42+S148*$AI$43+T148*$AI$44+U148*$AI$45+$AI$47*H148</f>
        <v/>
      </c>
      <c r="S149" s="17">
        <f>$AI$33*K149+$AI$34*L149+$AI$35*M149</f>
        <v/>
      </c>
      <c r="T149" s="17">
        <f>$AI$36*K149+$AI$37*L149+$AI$38*M149</f>
        <v/>
      </c>
      <c r="U149" s="17">
        <f>$AI$39*K149+$AI$40*L149+$AI$41*M149</f>
        <v/>
      </c>
      <c r="V149" s="17">
        <f>R149*EXP(-$B$16*(($B$17+$AI$4)*0.1))+S149*$B$16/($B$16-$AI$12)*(EXP(-$AI$12*(($B$17+$AI$4)*0.1))-EXP(-$B$16*(($B$17+$AI$4)*0.1)))+T149*$B$16/($B$16-$AI$13)*(EXP(-$AI$13*(($B$17+$AI$4)*0.1))-EXP(-$B$16*(($B$17+$AI$4)*0.1)))+U149*$B$16/($B$16-$AI$14)*(EXP(-$AI$14*(($B$17+$AI$4)*0.1))-EXP(-$B$16*(($B$17+$AI$4)*0.1)))</f>
        <v/>
      </c>
      <c r="W149" s="17">
        <f>R149*EXP(-$B$16*(($B$17+$AI$4)*0.2))+S149*$B$16/($B$16-$AI$12)*(EXP(-$AI$12*(($B$17+$AI$4)*0.2))-EXP(-$B$16*(($B$17+$AI$4)*0.2)))+T149*$B$16/($B$16-$AI$13)*(EXP(-$AI$13*(($B$17+$AI$4)*0.2))-EXP(-$B$16*(($B$17+$AI$4)*0.2)))+U149*$B$16/($B$16-$AI$14)*(EXP(-$AI$14*(($B$17+$AI$4)*0.2))-EXP(-$B$16*(($B$17+$AI$4)*0.2)))</f>
        <v/>
      </c>
      <c r="X149" s="17">
        <f>R149*EXP(-$B$16*(($B$17+$AI$4)*0.3))+S149*$B$16/($B$16-$AI$12)*(EXP(-$AI$12*(($B$17+$AI$4)*0.3))-EXP(-$B$16*(($B$17+$AI$4)*0.3)))+T149*$B$16/($B$16-$AI$13)*(EXP(-$AI$13*(($B$17+$AI$4)*0.3))-EXP(-$B$16*(($B$17+$AI$4)*0.3)))+U149*$B$16/($B$16-$AI$14)*(EXP(-$AI$14*(($B$17+$AI$4)*0.3))-EXP(-$B$16*(($B$17+$AI$4)*0.3)))</f>
        <v/>
      </c>
      <c r="Y149" s="17">
        <f>R149*EXP(-$B$16*(($B$17+$AI$4)*0.4))+S149*$B$16/($B$16-$AI$12)*(EXP(-$AI$12*(($B$17+$AI$4)*0.4))-EXP(-$B$16*(($B$17+$AI$4)*0.4)))+T149*$B$16/($B$16-$AI$13)*(EXP(-$AI$13*(($B$17+$AI$4)*0.4))-EXP(-$B$16*(($B$17+$AI$4)*0.4)))+U149*$B$16/($B$16-$AI$14)*(EXP(-$AI$14*(($B$17+$AI$4)*0.4))-EXP(-$B$16*(($B$17+$AI$4)*0.4)))</f>
        <v/>
      </c>
      <c r="Z149" s="17">
        <f>R149*EXP(-$B$16*(($B$17+$AI$4)*0.5))+S149*$B$16/($B$16-$AI$12)*(EXP(-$AI$12*(($B$17+$AI$4)*0.5))-EXP(-$B$16*(($B$17+$AI$4)*0.5)))+T149*$B$16/($B$16-$AI$13)*(EXP(-$AI$13*(($B$17+$AI$4)*0.5))-EXP(-$B$16*(($B$17+$AI$4)*0.5)))+U149*$B$16/($B$16-$AI$14)*(EXP(-$AI$14*(($B$17+$AI$4)*0.5))-EXP(-$B$16*(($B$17+$AI$4)*0.5)))</f>
        <v/>
      </c>
      <c r="AA149" s="17">
        <f>R149*EXP(-$B$16*(($B$17+$AI$4)*0.6))+S149*$B$16/($B$16-$AI$12)*(EXP(-$AI$12*(($B$17+$AI$4)*0.6))-EXP(-$B$16*(($B$17+$AI$4)*0.6)))+T149*$B$16/($B$16-$AI$13)*(EXP(-$AI$13*(($B$17+$AI$4)*0.6))-EXP(-$B$16*(($B$17+$AI$4)*0.6)))+U149*$B$16/($B$16-$AI$14)*(EXP(-$AI$14*(($B$17+$AI$4)*0.6))-EXP(-$B$16*(($B$17+$AI$4)*0.6)))</f>
        <v/>
      </c>
      <c r="AB149" s="17">
        <f>R149*EXP(-$B$16*(($B$17+$AI$4)*0.7))+S149*$B$16/($B$16-$AI$12)*(EXP(-$AI$12*(($B$17+$AI$4)*0.7))-EXP(-$B$16*(($B$17+$AI$4)*0.7)))+T149*$B$16/($B$16-$AI$13)*(EXP(-$AI$13*(($B$17+$AI$4)*0.7))-EXP(-$B$16*(($B$17+$AI$4)*0.7)))+U149*$B$16/($B$16-$AI$14)*(EXP(-$AI$14*(($B$17+$AI$4)*0.7))-EXP(-$B$16*(($B$17+$AI$4)*0.7)))</f>
        <v/>
      </c>
      <c r="AC149" s="17">
        <f>R149*EXP(-$B$16*(($B$17+$AI$4)*0.8))+S149*$B$16/($B$16-$AI$12)*(EXP(-$AI$12*(($B$17+$AI$4)*0.8))-EXP(-$B$16*(($B$17+$AI$4)*0.8)))+T149*$B$16/($B$16-$AI$13)*(EXP(-$AI$13*(($B$17+$AI$4)*0.8))-EXP(-$B$16*(($B$17+$AI$4)*0.8)))+U149*$B$16/($B$16-$AI$14)*(EXP(-$AI$14*(($B$17+$AI$4)*0.8))-EXP(-$B$16*(($B$17+$AI$4)*0.8)))</f>
        <v/>
      </c>
      <c r="AD149" s="17">
        <f>R149*EXP(-$B$16*(($B$17+$AI$4)*0.9))+S149*$B$16/($B$16-$AI$12)*(EXP(-$AI$12*(($B$17+$AI$4)*0.9))-EXP(-$B$16*(($B$17+$AI$4)*0.9)))+T149*$B$16/($B$16-$AI$13)*(EXP(-$AI$13*(($B$17+$AI$4)*0.9))-EXP(-$B$16*(($B$17+$AI$4)*0.9)))+U149*$B$16/($B$16-$AI$14)*(EXP(-$AI$14*(($B$17+$AI$4)*0.9))-EXP(-$B$16*(($B$17+$AI$4)*0.9)))</f>
        <v/>
      </c>
      <c r="AE149" s="17">
        <f>R149*EXP(-$B$16*(($B$17+$AI$4)*1.0))+S149*$B$16/($B$16-$AI$12)*(EXP(-$AI$12*(($B$17+$AI$4)*1.0))-EXP(-$B$16*(($B$17+$AI$4)*1.0)))+T149*$B$16/($B$16-$AI$13)*(EXP(-$AI$13*(($B$17+$AI$4)*1.0))-EXP(-$B$16*(($B$17+$AI$4)*1.0)))+U149*$B$16/($B$16-$AI$14)*(EXP(-$AI$14*(($B$17+$AI$4)*1.0))-EXP(-$B$16*(($B$17+$AI$4)*1.0)))</f>
        <v/>
      </c>
      <c r="AF149" s="17">
        <f>MIN((G149-V149)/$AI$48,(G149-W149)/$AI$49,(G149-X149)/$AI$50,(G149-Y149)/$AI$51,(G149-Z149)/$AI$52,(G149-AA149)/$AI$53,(G149-AB149)/$AI$54,(G149-AC149)/$AI$55,(G149-AD149)/$AI$56,(G149-AE149)/$AI$57)</f>
        <v/>
      </c>
    </row>
    <row r="150">
      <c r="E150" s="12">
        <f>E149+$B$11</f>
        <v/>
      </c>
      <c r="F150" s="13">
        <f>E150/60</f>
        <v/>
      </c>
      <c r="G150" s="13">
        <f>IF(F150&gt;=$AI$66,$B$27,IF(F150&gt;=$AI$65,$B$26,IF(F150&gt;=$AI$64,$B$25,IF(F150&gt;=$AI$63,$B$24,IF(F150&gt;=$AI$62,$B$23,IF(F150&gt;=$AI$61,$B$22,$B$21))))))</f>
        <v/>
      </c>
      <c r="H150" s="14">
        <f>MAX(0,MIN($AI$59,IF($B$9="Plasma",(G150-(S150*$AI$18+T150*$AI$19+U150*$AI$20))/$AI$46,AF150)))</f>
        <v/>
      </c>
      <c r="I150" s="15">
        <f>H150/10*3600/$B$11</f>
        <v/>
      </c>
      <c r="J150" s="15">
        <f>J149+H150</f>
        <v/>
      </c>
      <c r="K150" s="14">
        <f>$AI$21*K149+$AI$22*L149+$AI$23*M149+$AI$30*H149</f>
        <v/>
      </c>
      <c r="L150" s="14">
        <f>$AI$24*K149+$AI$25*L149+$AI$26*M149+$AI$31*H149</f>
        <v/>
      </c>
      <c r="M150" s="14">
        <f>$AI$27*K149+$AI$28*L149+$AI$29*M149+$AI$32*H149</f>
        <v/>
      </c>
      <c r="N150" s="16">
        <f>R150*$B$38</f>
        <v/>
      </c>
      <c r="O150" s="14">
        <f>K150/$B$30</f>
        <v/>
      </c>
      <c r="P150" s="14">
        <f>L150/$B$31</f>
        <v/>
      </c>
      <c r="Q150" s="14">
        <f>M150/$B$32</f>
        <v/>
      </c>
      <c r="R150" s="14">
        <f>R149*$AI$42+S149*$AI$43+T149*$AI$44+U149*$AI$45+$AI$47*H149</f>
        <v/>
      </c>
      <c r="S150" s="17">
        <f>$AI$33*K150+$AI$34*L150+$AI$35*M150</f>
        <v/>
      </c>
      <c r="T150" s="17">
        <f>$AI$36*K150+$AI$37*L150+$AI$38*M150</f>
        <v/>
      </c>
      <c r="U150" s="17">
        <f>$AI$39*K150+$AI$40*L150+$AI$41*M150</f>
        <v/>
      </c>
      <c r="V150" s="17">
        <f>R150*EXP(-$B$16*(($B$17+$AI$4)*0.1))+S150*$B$16/($B$16-$AI$12)*(EXP(-$AI$12*(($B$17+$AI$4)*0.1))-EXP(-$B$16*(($B$17+$AI$4)*0.1)))+T150*$B$16/($B$16-$AI$13)*(EXP(-$AI$13*(($B$17+$AI$4)*0.1))-EXP(-$B$16*(($B$17+$AI$4)*0.1)))+U150*$B$16/($B$16-$AI$14)*(EXP(-$AI$14*(($B$17+$AI$4)*0.1))-EXP(-$B$16*(($B$17+$AI$4)*0.1)))</f>
        <v/>
      </c>
      <c r="W150" s="17">
        <f>R150*EXP(-$B$16*(($B$17+$AI$4)*0.2))+S150*$B$16/($B$16-$AI$12)*(EXP(-$AI$12*(($B$17+$AI$4)*0.2))-EXP(-$B$16*(($B$17+$AI$4)*0.2)))+T150*$B$16/($B$16-$AI$13)*(EXP(-$AI$13*(($B$17+$AI$4)*0.2))-EXP(-$B$16*(($B$17+$AI$4)*0.2)))+U150*$B$16/($B$16-$AI$14)*(EXP(-$AI$14*(($B$17+$AI$4)*0.2))-EXP(-$B$16*(($B$17+$AI$4)*0.2)))</f>
        <v/>
      </c>
      <c r="X150" s="17">
        <f>R150*EXP(-$B$16*(($B$17+$AI$4)*0.3))+S150*$B$16/($B$16-$AI$12)*(EXP(-$AI$12*(($B$17+$AI$4)*0.3))-EXP(-$B$16*(($B$17+$AI$4)*0.3)))+T150*$B$16/($B$16-$AI$13)*(EXP(-$AI$13*(($B$17+$AI$4)*0.3))-EXP(-$B$16*(($B$17+$AI$4)*0.3)))+U150*$B$16/($B$16-$AI$14)*(EXP(-$AI$14*(($B$17+$AI$4)*0.3))-EXP(-$B$16*(($B$17+$AI$4)*0.3)))</f>
        <v/>
      </c>
      <c r="Y150" s="17">
        <f>R150*EXP(-$B$16*(($B$17+$AI$4)*0.4))+S150*$B$16/($B$16-$AI$12)*(EXP(-$AI$12*(($B$17+$AI$4)*0.4))-EXP(-$B$16*(($B$17+$AI$4)*0.4)))+T150*$B$16/($B$16-$AI$13)*(EXP(-$AI$13*(($B$17+$AI$4)*0.4))-EXP(-$B$16*(($B$17+$AI$4)*0.4)))+U150*$B$16/($B$16-$AI$14)*(EXP(-$AI$14*(($B$17+$AI$4)*0.4))-EXP(-$B$16*(($B$17+$AI$4)*0.4)))</f>
        <v/>
      </c>
      <c r="Z150" s="17">
        <f>R150*EXP(-$B$16*(($B$17+$AI$4)*0.5))+S150*$B$16/($B$16-$AI$12)*(EXP(-$AI$12*(($B$17+$AI$4)*0.5))-EXP(-$B$16*(($B$17+$AI$4)*0.5)))+T150*$B$16/($B$16-$AI$13)*(EXP(-$AI$13*(($B$17+$AI$4)*0.5))-EXP(-$B$16*(($B$17+$AI$4)*0.5)))+U150*$B$16/($B$16-$AI$14)*(EXP(-$AI$14*(($B$17+$AI$4)*0.5))-EXP(-$B$16*(($B$17+$AI$4)*0.5)))</f>
        <v/>
      </c>
      <c r="AA150" s="17">
        <f>R150*EXP(-$B$16*(($B$17+$AI$4)*0.6))+S150*$B$16/($B$16-$AI$12)*(EXP(-$AI$12*(($B$17+$AI$4)*0.6))-EXP(-$B$16*(($B$17+$AI$4)*0.6)))+T150*$B$16/($B$16-$AI$13)*(EXP(-$AI$13*(($B$17+$AI$4)*0.6))-EXP(-$B$16*(($B$17+$AI$4)*0.6)))+U150*$B$16/($B$16-$AI$14)*(EXP(-$AI$14*(($B$17+$AI$4)*0.6))-EXP(-$B$16*(($B$17+$AI$4)*0.6)))</f>
        <v/>
      </c>
      <c r="AB150" s="17">
        <f>R150*EXP(-$B$16*(($B$17+$AI$4)*0.7))+S150*$B$16/($B$16-$AI$12)*(EXP(-$AI$12*(($B$17+$AI$4)*0.7))-EXP(-$B$16*(($B$17+$AI$4)*0.7)))+T150*$B$16/($B$16-$AI$13)*(EXP(-$AI$13*(($B$17+$AI$4)*0.7))-EXP(-$B$16*(($B$17+$AI$4)*0.7)))+U150*$B$16/($B$16-$AI$14)*(EXP(-$AI$14*(($B$17+$AI$4)*0.7))-EXP(-$B$16*(($B$17+$AI$4)*0.7)))</f>
        <v/>
      </c>
      <c r="AC150" s="17">
        <f>R150*EXP(-$B$16*(($B$17+$AI$4)*0.8))+S150*$B$16/($B$16-$AI$12)*(EXP(-$AI$12*(($B$17+$AI$4)*0.8))-EXP(-$B$16*(($B$17+$AI$4)*0.8)))+T150*$B$16/($B$16-$AI$13)*(EXP(-$AI$13*(($B$17+$AI$4)*0.8))-EXP(-$B$16*(($B$17+$AI$4)*0.8)))+U150*$B$16/($B$16-$AI$14)*(EXP(-$AI$14*(($B$17+$AI$4)*0.8))-EXP(-$B$16*(($B$17+$AI$4)*0.8)))</f>
        <v/>
      </c>
      <c r="AD150" s="17">
        <f>R150*EXP(-$B$16*(($B$17+$AI$4)*0.9))+S150*$B$16/($B$16-$AI$12)*(EXP(-$AI$12*(($B$17+$AI$4)*0.9))-EXP(-$B$16*(($B$17+$AI$4)*0.9)))+T150*$B$16/($B$16-$AI$13)*(EXP(-$AI$13*(($B$17+$AI$4)*0.9))-EXP(-$B$16*(($B$17+$AI$4)*0.9)))+U150*$B$16/($B$16-$AI$14)*(EXP(-$AI$14*(($B$17+$AI$4)*0.9))-EXP(-$B$16*(($B$17+$AI$4)*0.9)))</f>
        <v/>
      </c>
      <c r="AE150" s="17">
        <f>R150*EXP(-$B$16*(($B$17+$AI$4)*1.0))+S150*$B$16/($B$16-$AI$12)*(EXP(-$AI$12*(($B$17+$AI$4)*1.0))-EXP(-$B$16*(($B$17+$AI$4)*1.0)))+T150*$B$16/($B$16-$AI$13)*(EXP(-$AI$13*(($B$17+$AI$4)*1.0))-EXP(-$B$16*(($B$17+$AI$4)*1.0)))+U150*$B$16/($B$16-$AI$14)*(EXP(-$AI$14*(($B$17+$AI$4)*1.0))-EXP(-$B$16*(($B$17+$AI$4)*1.0)))</f>
        <v/>
      </c>
      <c r="AF150" s="17">
        <f>MIN((G150-V150)/$AI$48,(G150-W150)/$AI$49,(G150-X150)/$AI$50,(G150-Y150)/$AI$51,(G150-Z150)/$AI$52,(G150-AA150)/$AI$53,(G150-AB150)/$AI$54,(G150-AC150)/$AI$55,(G150-AD150)/$AI$56,(G150-AE150)/$AI$57)</f>
        <v/>
      </c>
    </row>
    <row r="151">
      <c r="E151" s="12">
        <f>E150+$B$11</f>
        <v/>
      </c>
      <c r="F151" s="13">
        <f>E151/60</f>
        <v/>
      </c>
      <c r="G151" s="13">
        <f>IF(F151&gt;=$AI$66,$B$27,IF(F151&gt;=$AI$65,$B$26,IF(F151&gt;=$AI$64,$B$25,IF(F151&gt;=$AI$63,$B$24,IF(F151&gt;=$AI$62,$B$23,IF(F151&gt;=$AI$61,$B$22,$B$21))))))</f>
        <v/>
      </c>
      <c r="H151" s="14">
        <f>MAX(0,MIN($AI$59,IF($B$9="Plasma",(G151-(S151*$AI$18+T151*$AI$19+U151*$AI$20))/$AI$46,AF151)))</f>
        <v/>
      </c>
      <c r="I151" s="15">
        <f>H151/10*3600/$B$11</f>
        <v/>
      </c>
      <c r="J151" s="15">
        <f>J150+H151</f>
        <v/>
      </c>
      <c r="K151" s="14">
        <f>$AI$21*K150+$AI$22*L150+$AI$23*M150+$AI$30*H150</f>
        <v/>
      </c>
      <c r="L151" s="14">
        <f>$AI$24*K150+$AI$25*L150+$AI$26*M150+$AI$31*H150</f>
        <v/>
      </c>
      <c r="M151" s="14">
        <f>$AI$27*K150+$AI$28*L150+$AI$29*M150+$AI$32*H150</f>
        <v/>
      </c>
      <c r="N151" s="16">
        <f>R151*$B$38</f>
        <v/>
      </c>
      <c r="O151" s="14">
        <f>K151/$B$30</f>
        <v/>
      </c>
      <c r="P151" s="14">
        <f>L151/$B$31</f>
        <v/>
      </c>
      <c r="Q151" s="14">
        <f>M151/$B$32</f>
        <v/>
      </c>
      <c r="R151" s="14">
        <f>R150*$AI$42+S150*$AI$43+T150*$AI$44+U150*$AI$45+$AI$47*H150</f>
        <v/>
      </c>
      <c r="S151" s="17">
        <f>$AI$33*K151+$AI$34*L151+$AI$35*M151</f>
        <v/>
      </c>
      <c r="T151" s="17">
        <f>$AI$36*K151+$AI$37*L151+$AI$38*M151</f>
        <v/>
      </c>
      <c r="U151" s="17">
        <f>$AI$39*K151+$AI$40*L151+$AI$41*M151</f>
        <v/>
      </c>
      <c r="V151" s="17">
        <f>R151*EXP(-$B$16*(($B$17+$AI$4)*0.1))+S151*$B$16/($B$16-$AI$12)*(EXP(-$AI$12*(($B$17+$AI$4)*0.1))-EXP(-$B$16*(($B$17+$AI$4)*0.1)))+T151*$B$16/($B$16-$AI$13)*(EXP(-$AI$13*(($B$17+$AI$4)*0.1))-EXP(-$B$16*(($B$17+$AI$4)*0.1)))+U151*$B$16/($B$16-$AI$14)*(EXP(-$AI$14*(($B$17+$AI$4)*0.1))-EXP(-$B$16*(($B$17+$AI$4)*0.1)))</f>
        <v/>
      </c>
      <c r="W151" s="17">
        <f>R151*EXP(-$B$16*(($B$17+$AI$4)*0.2))+S151*$B$16/($B$16-$AI$12)*(EXP(-$AI$12*(($B$17+$AI$4)*0.2))-EXP(-$B$16*(($B$17+$AI$4)*0.2)))+T151*$B$16/($B$16-$AI$13)*(EXP(-$AI$13*(($B$17+$AI$4)*0.2))-EXP(-$B$16*(($B$17+$AI$4)*0.2)))+U151*$B$16/($B$16-$AI$14)*(EXP(-$AI$14*(($B$17+$AI$4)*0.2))-EXP(-$B$16*(($B$17+$AI$4)*0.2)))</f>
        <v/>
      </c>
      <c r="X151" s="17">
        <f>R151*EXP(-$B$16*(($B$17+$AI$4)*0.3))+S151*$B$16/($B$16-$AI$12)*(EXP(-$AI$12*(($B$17+$AI$4)*0.3))-EXP(-$B$16*(($B$17+$AI$4)*0.3)))+T151*$B$16/($B$16-$AI$13)*(EXP(-$AI$13*(($B$17+$AI$4)*0.3))-EXP(-$B$16*(($B$17+$AI$4)*0.3)))+U151*$B$16/($B$16-$AI$14)*(EXP(-$AI$14*(($B$17+$AI$4)*0.3))-EXP(-$B$16*(($B$17+$AI$4)*0.3)))</f>
        <v/>
      </c>
      <c r="Y151" s="17">
        <f>R151*EXP(-$B$16*(($B$17+$AI$4)*0.4))+S151*$B$16/($B$16-$AI$12)*(EXP(-$AI$12*(($B$17+$AI$4)*0.4))-EXP(-$B$16*(($B$17+$AI$4)*0.4)))+T151*$B$16/($B$16-$AI$13)*(EXP(-$AI$13*(($B$17+$AI$4)*0.4))-EXP(-$B$16*(($B$17+$AI$4)*0.4)))+U151*$B$16/($B$16-$AI$14)*(EXP(-$AI$14*(($B$17+$AI$4)*0.4))-EXP(-$B$16*(($B$17+$AI$4)*0.4)))</f>
        <v/>
      </c>
      <c r="Z151" s="17">
        <f>R151*EXP(-$B$16*(($B$17+$AI$4)*0.5))+S151*$B$16/($B$16-$AI$12)*(EXP(-$AI$12*(($B$17+$AI$4)*0.5))-EXP(-$B$16*(($B$17+$AI$4)*0.5)))+T151*$B$16/($B$16-$AI$13)*(EXP(-$AI$13*(($B$17+$AI$4)*0.5))-EXP(-$B$16*(($B$17+$AI$4)*0.5)))+U151*$B$16/($B$16-$AI$14)*(EXP(-$AI$14*(($B$17+$AI$4)*0.5))-EXP(-$B$16*(($B$17+$AI$4)*0.5)))</f>
        <v/>
      </c>
      <c r="AA151" s="17">
        <f>R151*EXP(-$B$16*(($B$17+$AI$4)*0.6))+S151*$B$16/($B$16-$AI$12)*(EXP(-$AI$12*(($B$17+$AI$4)*0.6))-EXP(-$B$16*(($B$17+$AI$4)*0.6)))+T151*$B$16/($B$16-$AI$13)*(EXP(-$AI$13*(($B$17+$AI$4)*0.6))-EXP(-$B$16*(($B$17+$AI$4)*0.6)))+U151*$B$16/($B$16-$AI$14)*(EXP(-$AI$14*(($B$17+$AI$4)*0.6))-EXP(-$B$16*(($B$17+$AI$4)*0.6)))</f>
        <v/>
      </c>
      <c r="AB151" s="17">
        <f>R151*EXP(-$B$16*(($B$17+$AI$4)*0.7))+S151*$B$16/($B$16-$AI$12)*(EXP(-$AI$12*(($B$17+$AI$4)*0.7))-EXP(-$B$16*(($B$17+$AI$4)*0.7)))+T151*$B$16/($B$16-$AI$13)*(EXP(-$AI$13*(($B$17+$AI$4)*0.7))-EXP(-$B$16*(($B$17+$AI$4)*0.7)))+U151*$B$16/($B$16-$AI$14)*(EXP(-$AI$14*(($B$17+$AI$4)*0.7))-EXP(-$B$16*(($B$17+$AI$4)*0.7)))</f>
        <v/>
      </c>
      <c r="AC151" s="17">
        <f>R151*EXP(-$B$16*(($B$17+$AI$4)*0.8))+S151*$B$16/($B$16-$AI$12)*(EXP(-$AI$12*(($B$17+$AI$4)*0.8))-EXP(-$B$16*(($B$17+$AI$4)*0.8)))+T151*$B$16/($B$16-$AI$13)*(EXP(-$AI$13*(($B$17+$AI$4)*0.8))-EXP(-$B$16*(($B$17+$AI$4)*0.8)))+U151*$B$16/($B$16-$AI$14)*(EXP(-$AI$14*(($B$17+$AI$4)*0.8))-EXP(-$B$16*(($B$17+$AI$4)*0.8)))</f>
        <v/>
      </c>
      <c r="AD151" s="17">
        <f>R151*EXP(-$B$16*(($B$17+$AI$4)*0.9))+S151*$B$16/($B$16-$AI$12)*(EXP(-$AI$12*(($B$17+$AI$4)*0.9))-EXP(-$B$16*(($B$17+$AI$4)*0.9)))+T151*$B$16/($B$16-$AI$13)*(EXP(-$AI$13*(($B$17+$AI$4)*0.9))-EXP(-$B$16*(($B$17+$AI$4)*0.9)))+U151*$B$16/($B$16-$AI$14)*(EXP(-$AI$14*(($B$17+$AI$4)*0.9))-EXP(-$B$16*(($B$17+$AI$4)*0.9)))</f>
        <v/>
      </c>
      <c r="AE151" s="17">
        <f>R151*EXP(-$B$16*(($B$17+$AI$4)*1.0))+S151*$B$16/($B$16-$AI$12)*(EXP(-$AI$12*(($B$17+$AI$4)*1.0))-EXP(-$B$16*(($B$17+$AI$4)*1.0)))+T151*$B$16/($B$16-$AI$13)*(EXP(-$AI$13*(($B$17+$AI$4)*1.0))-EXP(-$B$16*(($B$17+$AI$4)*1.0)))+U151*$B$16/($B$16-$AI$14)*(EXP(-$AI$14*(($B$17+$AI$4)*1.0))-EXP(-$B$16*(($B$17+$AI$4)*1.0)))</f>
        <v/>
      </c>
      <c r="AF151" s="17">
        <f>MIN((G151-V151)/$AI$48,(G151-W151)/$AI$49,(G151-X151)/$AI$50,(G151-Y151)/$AI$51,(G151-Z151)/$AI$52,(G151-AA151)/$AI$53,(G151-AB151)/$AI$54,(G151-AC151)/$AI$55,(G151-AD151)/$AI$56,(G151-AE151)/$AI$57)</f>
        <v/>
      </c>
    </row>
    <row r="152">
      <c r="E152" s="12">
        <f>E151+$B$11</f>
        <v/>
      </c>
      <c r="F152" s="13">
        <f>E152/60</f>
        <v/>
      </c>
      <c r="G152" s="13">
        <f>IF(F152&gt;=$AI$66,$B$27,IF(F152&gt;=$AI$65,$B$26,IF(F152&gt;=$AI$64,$B$25,IF(F152&gt;=$AI$63,$B$24,IF(F152&gt;=$AI$62,$B$23,IF(F152&gt;=$AI$61,$B$22,$B$21))))))</f>
        <v/>
      </c>
      <c r="H152" s="14">
        <f>MAX(0,MIN($AI$59,IF($B$9="Plasma",(G152-(S152*$AI$18+T152*$AI$19+U152*$AI$20))/$AI$46,AF152)))</f>
        <v/>
      </c>
      <c r="I152" s="15">
        <f>H152/10*3600/$B$11</f>
        <v/>
      </c>
      <c r="J152" s="15">
        <f>J151+H152</f>
        <v/>
      </c>
      <c r="K152" s="14">
        <f>$AI$21*K151+$AI$22*L151+$AI$23*M151+$AI$30*H151</f>
        <v/>
      </c>
      <c r="L152" s="14">
        <f>$AI$24*K151+$AI$25*L151+$AI$26*M151+$AI$31*H151</f>
        <v/>
      </c>
      <c r="M152" s="14">
        <f>$AI$27*K151+$AI$28*L151+$AI$29*M151+$AI$32*H151</f>
        <v/>
      </c>
      <c r="N152" s="16">
        <f>R152*$B$38</f>
        <v/>
      </c>
      <c r="O152" s="14">
        <f>K152/$B$30</f>
        <v/>
      </c>
      <c r="P152" s="14">
        <f>L152/$B$31</f>
        <v/>
      </c>
      <c r="Q152" s="14">
        <f>M152/$B$32</f>
        <v/>
      </c>
      <c r="R152" s="14">
        <f>R151*$AI$42+S151*$AI$43+T151*$AI$44+U151*$AI$45+$AI$47*H151</f>
        <v/>
      </c>
      <c r="S152" s="17">
        <f>$AI$33*K152+$AI$34*L152+$AI$35*M152</f>
        <v/>
      </c>
      <c r="T152" s="17">
        <f>$AI$36*K152+$AI$37*L152+$AI$38*M152</f>
        <v/>
      </c>
      <c r="U152" s="17">
        <f>$AI$39*K152+$AI$40*L152+$AI$41*M152</f>
        <v/>
      </c>
      <c r="V152" s="17">
        <f>R152*EXP(-$B$16*(($B$17+$AI$4)*0.1))+S152*$B$16/($B$16-$AI$12)*(EXP(-$AI$12*(($B$17+$AI$4)*0.1))-EXP(-$B$16*(($B$17+$AI$4)*0.1)))+T152*$B$16/($B$16-$AI$13)*(EXP(-$AI$13*(($B$17+$AI$4)*0.1))-EXP(-$B$16*(($B$17+$AI$4)*0.1)))+U152*$B$16/($B$16-$AI$14)*(EXP(-$AI$14*(($B$17+$AI$4)*0.1))-EXP(-$B$16*(($B$17+$AI$4)*0.1)))</f>
        <v/>
      </c>
      <c r="W152" s="17">
        <f>R152*EXP(-$B$16*(($B$17+$AI$4)*0.2))+S152*$B$16/($B$16-$AI$12)*(EXP(-$AI$12*(($B$17+$AI$4)*0.2))-EXP(-$B$16*(($B$17+$AI$4)*0.2)))+T152*$B$16/($B$16-$AI$13)*(EXP(-$AI$13*(($B$17+$AI$4)*0.2))-EXP(-$B$16*(($B$17+$AI$4)*0.2)))+U152*$B$16/($B$16-$AI$14)*(EXP(-$AI$14*(($B$17+$AI$4)*0.2))-EXP(-$B$16*(($B$17+$AI$4)*0.2)))</f>
        <v/>
      </c>
      <c r="X152" s="17">
        <f>R152*EXP(-$B$16*(($B$17+$AI$4)*0.3))+S152*$B$16/($B$16-$AI$12)*(EXP(-$AI$12*(($B$17+$AI$4)*0.3))-EXP(-$B$16*(($B$17+$AI$4)*0.3)))+T152*$B$16/($B$16-$AI$13)*(EXP(-$AI$13*(($B$17+$AI$4)*0.3))-EXP(-$B$16*(($B$17+$AI$4)*0.3)))+U152*$B$16/($B$16-$AI$14)*(EXP(-$AI$14*(($B$17+$AI$4)*0.3))-EXP(-$B$16*(($B$17+$AI$4)*0.3)))</f>
        <v/>
      </c>
      <c r="Y152" s="17">
        <f>R152*EXP(-$B$16*(($B$17+$AI$4)*0.4))+S152*$B$16/($B$16-$AI$12)*(EXP(-$AI$12*(($B$17+$AI$4)*0.4))-EXP(-$B$16*(($B$17+$AI$4)*0.4)))+T152*$B$16/($B$16-$AI$13)*(EXP(-$AI$13*(($B$17+$AI$4)*0.4))-EXP(-$B$16*(($B$17+$AI$4)*0.4)))+U152*$B$16/($B$16-$AI$14)*(EXP(-$AI$14*(($B$17+$AI$4)*0.4))-EXP(-$B$16*(($B$17+$AI$4)*0.4)))</f>
        <v/>
      </c>
      <c r="Z152" s="17">
        <f>R152*EXP(-$B$16*(($B$17+$AI$4)*0.5))+S152*$B$16/($B$16-$AI$12)*(EXP(-$AI$12*(($B$17+$AI$4)*0.5))-EXP(-$B$16*(($B$17+$AI$4)*0.5)))+T152*$B$16/($B$16-$AI$13)*(EXP(-$AI$13*(($B$17+$AI$4)*0.5))-EXP(-$B$16*(($B$17+$AI$4)*0.5)))+U152*$B$16/($B$16-$AI$14)*(EXP(-$AI$14*(($B$17+$AI$4)*0.5))-EXP(-$B$16*(($B$17+$AI$4)*0.5)))</f>
        <v/>
      </c>
      <c r="AA152" s="17">
        <f>R152*EXP(-$B$16*(($B$17+$AI$4)*0.6))+S152*$B$16/($B$16-$AI$12)*(EXP(-$AI$12*(($B$17+$AI$4)*0.6))-EXP(-$B$16*(($B$17+$AI$4)*0.6)))+T152*$B$16/($B$16-$AI$13)*(EXP(-$AI$13*(($B$17+$AI$4)*0.6))-EXP(-$B$16*(($B$17+$AI$4)*0.6)))+U152*$B$16/($B$16-$AI$14)*(EXP(-$AI$14*(($B$17+$AI$4)*0.6))-EXP(-$B$16*(($B$17+$AI$4)*0.6)))</f>
        <v/>
      </c>
      <c r="AB152" s="17">
        <f>R152*EXP(-$B$16*(($B$17+$AI$4)*0.7))+S152*$B$16/($B$16-$AI$12)*(EXP(-$AI$12*(($B$17+$AI$4)*0.7))-EXP(-$B$16*(($B$17+$AI$4)*0.7)))+T152*$B$16/($B$16-$AI$13)*(EXP(-$AI$13*(($B$17+$AI$4)*0.7))-EXP(-$B$16*(($B$17+$AI$4)*0.7)))+U152*$B$16/($B$16-$AI$14)*(EXP(-$AI$14*(($B$17+$AI$4)*0.7))-EXP(-$B$16*(($B$17+$AI$4)*0.7)))</f>
        <v/>
      </c>
      <c r="AC152" s="17">
        <f>R152*EXP(-$B$16*(($B$17+$AI$4)*0.8))+S152*$B$16/($B$16-$AI$12)*(EXP(-$AI$12*(($B$17+$AI$4)*0.8))-EXP(-$B$16*(($B$17+$AI$4)*0.8)))+T152*$B$16/($B$16-$AI$13)*(EXP(-$AI$13*(($B$17+$AI$4)*0.8))-EXP(-$B$16*(($B$17+$AI$4)*0.8)))+U152*$B$16/($B$16-$AI$14)*(EXP(-$AI$14*(($B$17+$AI$4)*0.8))-EXP(-$B$16*(($B$17+$AI$4)*0.8)))</f>
        <v/>
      </c>
      <c r="AD152" s="17">
        <f>R152*EXP(-$B$16*(($B$17+$AI$4)*0.9))+S152*$B$16/($B$16-$AI$12)*(EXP(-$AI$12*(($B$17+$AI$4)*0.9))-EXP(-$B$16*(($B$17+$AI$4)*0.9)))+T152*$B$16/($B$16-$AI$13)*(EXP(-$AI$13*(($B$17+$AI$4)*0.9))-EXP(-$B$16*(($B$17+$AI$4)*0.9)))+U152*$B$16/($B$16-$AI$14)*(EXP(-$AI$14*(($B$17+$AI$4)*0.9))-EXP(-$B$16*(($B$17+$AI$4)*0.9)))</f>
        <v/>
      </c>
      <c r="AE152" s="17">
        <f>R152*EXP(-$B$16*(($B$17+$AI$4)*1.0))+S152*$B$16/($B$16-$AI$12)*(EXP(-$AI$12*(($B$17+$AI$4)*1.0))-EXP(-$B$16*(($B$17+$AI$4)*1.0)))+T152*$B$16/($B$16-$AI$13)*(EXP(-$AI$13*(($B$17+$AI$4)*1.0))-EXP(-$B$16*(($B$17+$AI$4)*1.0)))+U152*$B$16/($B$16-$AI$14)*(EXP(-$AI$14*(($B$17+$AI$4)*1.0))-EXP(-$B$16*(($B$17+$AI$4)*1.0)))</f>
        <v/>
      </c>
      <c r="AF152" s="17">
        <f>MIN((G152-V152)/$AI$48,(G152-W152)/$AI$49,(G152-X152)/$AI$50,(G152-Y152)/$AI$51,(G152-Z152)/$AI$52,(G152-AA152)/$AI$53,(G152-AB152)/$AI$54,(G152-AC152)/$AI$55,(G152-AD152)/$AI$56,(G152-AE152)/$AI$57)</f>
        <v/>
      </c>
    </row>
    <row r="153">
      <c r="E153" s="12">
        <f>E152+$B$11</f>
        <v/>
      </c>
      <c r="F153" s="13">
        <f>E153/60</f>
        <v/>
      </c>
      <c r="G153" s="13">
        <f>IF(F153&gt;=$AI$66,$B$27,IF(F153&gt;=$AI$65,$B$26,IF(F153&gt;=$AI$64,$B$25,IF(F153&gt;=$AI$63,$B$24,IF(F153&gt;=$AI$62,$B$23,IF(F153&gt;=$AI$61,$B$22,$B$21))))))</f>
        <v/>
      </c>
      <c r="H153" s="14">
        <f>MAX(0,MIN($AI$59,IF($B$9="Plasma",(G153-(S153*$AI$18+T153*$AI$19+U153*$AI$20))/$AI$46,AF153)))</f>
        <v/>
      </c>
      <c r="I153" s="15">
        <f>H153/10*3600/$B$11</f>
        <v/>
      </c>
      <c r="J153" s="15">
        <f>J152+H153</f>
        <v/>
      </c>
      <c r="K153" s="14">
        <f>$AI$21*K152+$AI$22*L152+$AI$23*M152+$AI$30*H152</f>
        <v/>
      </c>
      <c r="L153" s="14">
        <f>$AI$24*K152+$AI$25*L152+$AI$26*M152+$AI$31*H152</f>
        <v/>
      </c>
      <c r="M153" s="14">
        <f>$AI$27*K152+$AI$28*L152+$AI$29*M152+$AI$32*H152</f>
        <v/>
      </c>
      <c r="N153" s="16">
        <f>R153*$B$38</f>
        <v/>
      </c>
      <c r="O153" s="14">
        <f>K153/$B$30</f>
        <v/>
      </c>
      <c r="P153" s="14">
        <f>L153/$B$31</f>
        <v/>
      </c>
      <c r="Q153" s="14">
        <f>M153/$B$32</f>
        <v/>
      </c>
      <c r="R153" s="14">
        <f>R152*$AI$42+S152*$AI$43+T152*$AI$44+U152*$AI$45+$AI$47*H152</f>
        <v/>
      </c>
      <c r="S153" s="17">
        <f>$AI$33*K153+$AI$34*L153+$AI$35*M153</f>
        <v/>
      </c>
      <c r="T153" s="17">
        <f>$AI$36*K153+$AI$37*L153+$AI$38*M153</f>
        <v/>
      </c>
      <c r="U153" s="17">
        <f>$AI$39*K153+$AI$40*L153+$AI$41*M153</f>
        <v/>
      </c>
      <c r="V153" s="17">
        <f>R153*EXP(-$B$16*(($B$17+$AI$4)*0.1))+S153*$B$16/($B$16-$AI$12)*(EXP(-$AI$12*(($B$17+$AI$4)*0.1))-EXP(-$B$16*(($B$17+$AI$4)*0.1)))+T153*$B$16/($B$16-$AI$13)*(EXP(-$AI$13*(($B$17+$AI$4)*0.1))-EXP(-$B$16*(($B$17+$AI$4)*0.1)))+U153*$B$16/($B$16-$AI$14)*(EXP(-$AI$14*(($B$17+$AI$4)*0.1))-EXP(-$B$16*(($B$17+$AI$4)*0.1)))</f>
        <v/>
      </c>
      <c r="W153" s="17">
        <f>R153*EXP(-$B$16*(($B$17+$AI$4)*0.2))+S153*$B$16/($B$16-$AI$12)*(EXP(-$AI$12*(($B$17+$AI$4)*0.2))-EXP(-$B$16*(($B$17+$AI$4)*0.2)))+T153*$B$16/($B$16-$AI$13)*(EXP(-$AI$13*(($B$17+$AI$4)*0.2))-EXP(-$B$16*(($B$17+$AI$4)*0.2)))+U153*$B$16/($B$16-$AI$14)*(EXP(-$AI$14*(($B$17+$AI$4)*0.2))-EXP(-$B$16*(($B$17+$AI$4)*0.2)))</f>
        <v/>
      </c>
      <c r="X153" s="17">
        <f>R153*EXP(-$B$16*(($B$17+$AI$4)*0.3))+S153*$B$16/($B$16-$AI$12)*(EXP(-$AI$12*(($B$17+$AI$4)*0.3))-EXP(-$B$16*(($B$17+$AI$4)*0.3)))+T153*$B$16/($B$16-$AI$13)*(EXP(-$AI$13*(($B$17+$AI$4)*0.3))-EXP(-$B$16*(($B$17+$AI$4)*0.3)))+U153*$B$16/($B$16-$AI$14)*(EXP(-$AI$14*(($B$17+$AI$4)*0.3))-EXP(-$B$16*(($B$17+$AI$4)*0.3)))</f>
        <v/>
      </c>
      <c r="Y153" s="17">
        <f>R153*EXP(-$B$16*(($B$17+$AI$4)*0.4))+S153*$B$16/($B$16-$AI$12)*(EXP(-$AI$12*(($B$17+$AI$4)*0.4))-EXP(-$B$16*(($B$17+$AI$4)*0.4)))+T153*$B$16/($B$16-$AI$13)*(EXP(-$AI$13*(($B$17+$AI$4)*0.4))-EXP(-$B$16*(($B$17+$AI$4)*0.4)))+U153*$B$16/($B$16-$AI$14)*(EXP(-$AI$14*(($B$17+$AI$4)*0.4))-EXP(-$B$16*(($B$17+$AI$4)*0.4)))</f>
        <v/>
      </c>
      <c r="Z153" s="17">
        <f>R153*EXP(-$B$16*(($B$17+$AI$4)*0.5))+S153*$B$16/($B$16-$AI$12)*(EXP(-$AI$12*(($B$17+$AI$4)*0.5))-EXP(-$B$16*(($B$17+$AI$4)*0.5)))+T153*$B$16/($B$16-$AI$13)*(EXP(-$AI$13*(($B$17+$AI$4)*0.5))-EXP(-$B$16*(($B$17+$AI$4)*0.5)))+U153*$B$16/($B$16-$AI$14)*(EXP(-$AI$14*(($B$17+$AI$4)*0.5))-EXP(-$B$16*(($B$17+$AI$4)*0.5)))</f>
        <v/>
      </c>
      <c r="AA153" s="17">
        <f>R153*EXP(-$B$16*(($B$17+$AI$4)*0.6))+S153*$B$16/($B$16-$AI$12)*(EXP(-$AI$12*(($B$17+$AI$4)*0.6))-EXP(-$B$16*(($B$17+$AI$4)*0.6)))+T153*$B$16/($B$16-$AI$13)*(EXP(-$AI$13*(($B$17+$AI$4)*0.6))-EXP(-$B$16*(($B$17+$AI$4)*0.6)))+U153*$B$16/($B$16-$AI$14)*(EXP(-$AI$14*(($B$17+$AI$4)*0.6))-EXP(-$B$16*(($B$17+$AI$4)*0.6)))</f>
        <v/>
      </c>
      <c r="AB153" s="17">
        <f>R153*EXP(-$B$16*(($B$17+$AI$4)*0.7))+S153*$B$16/($B$16-$AI$12)*(EXP(-$AI$12*(($B$17+$AI$4)*0.7))-EXP(-$B$16*(($B$17+$AI$4)*0.7)))+T153*$B$16/($B$16-$AI$13)*(EXP(-$AI$13*(($B$17+$AI$4)*0.7))-EXP(-$B$16*(($B$17+$AI$4)*0.7)))+U153*$B$16/($B$16-$AI$14)*(EXP(-$AI$14*(($B$17+$AI$4)*0.7))-EXP(-$B$16*(($B$17+$AI$4)*0.7)))</f>
        <v/>
      </c>
      <c r="AC153" s="17">
        <f>R153*EXP(-$B$16*(($B$17+$AI$4)*0.8))+S153*$B$16/($B$16-$AI$12)*(EXP(-$AI$12*(($B$17+$AI$4)*0.8))-EXP(-$B$16*(($B$17+$AI$4)*0.8)))+T153*$B$16/($B$16-$AI$13)*(EXP(-$AI$13*(($B$17+$AI$4)*0.8))-EXP(-$B$16*(($B$17+$AI$4)*0.8)))+U153*$B$16/($B$16-$AI$14)*(EXP(-$AI$14*(($B$17+$AI$4)*0.8))-EXP(-$B$16*(($B$17+$AI$4)*0.8)))</f>
        <v/>
      </c>
      <c r="AD153" s="17">
        <f>R153*EXP(-$B$16*(($B$17+$AI$4)*0.9))+S153*$B$16/($B$16-$AI$12)*(EXP(-$AI$12*(($B$17+$AI$4)*0.9))-EXP(-$B$16*(($B$17+$AI$4)*0.9)))+T153*$B$16/($B$16-$AI$13)*(EXP(-$AI$13*(($B$17+$AI$4)*0.9))-EXP(-$B$16*(($B$17+$AI$4)*0.9)))+U153*$B$16/($B$16-$AI$14)*(EXP(-$AI$14*(($B$17+$AI$4)*0.9))-EXP(-$B$16*(($B$17+$AI$4)*0.9)))</f>
        <v/>
      </c>
      <c r="AE153" s="17">
        <f>R153*EXP(-$B$16*(($B$17+$AI$4)*1.0))+S153*$B$16/($B$16-$AI$12)*(EXP(-$AI$12*(($B$17+$AI$4)*1.0))-EXP(-$B$16*(($B$17+$AI$4)*1.0)))+T153*$B$16/($B$16-$AI$13)*(EXP(-$AI$13*(($B$17+$AI$4)*1.0))-EXP(-$B$16*(($B$17+$AI$4)*1.0)))+U153*$B$16/($B$16-$AI$14)*(EXP(-$AI$14*(($B$17+$AI$4)*1.0))-EXP(-$B$16*(($B$17+$AI$4)*1.0)))</f>
        <v/>
      </c>
      <c r="AF153" s="17">
        <f>MIN((G153-V153)/$AI$48,(G153-W153)/$AI$49,(G153-X153)/$AI$50,(G153-Y153)/$AI$51,(G153-Z153)/$AI$52,(G153-AA153)/$AI$53,(G153-AB153)/$AI$54,(G153-AC153)/$AI$55,(G153-AD153)/$AI$56,(G153-AE153)/$AI$57)</f>
        <v/>
      </c>
    </row>
    <row r="154">
      <c r="E154" s="12">
        <f>E153+$B$11</f>
        <v/>
      </c>
      <c r="F154" s="13">
        <f>E154/60</f>
        <v/>
      </c>
      <c r="G154" s="13">
        <f>IF(F154&gt;=$AI$66,$B$27,IF(F154&gt;=$AI$65,$B$26,IF(F154&gt;=$AI$64,$B$25,IF(F154&gt;=$AI$63,$B$24,IF(F154&gt;=$AI$62,$B$23,IF(F154&gt;=$AI$61,$B$22,$B$21))))))</f>
        <v/>
      </c>
      <c r="H154" s="14">
        <f>MAX(0,MIN($AI$59,IF($B$9="Plasma",(G154-(S154*$AI$18+T154*$AI$19+U154*$AI$20))/$AI$46,AF154)))</f>
        <v/>
      </c>
      <c r="I154" s="15">
        <f>H154/10*3600/$B$11</f>
        <v/>
      </c>
      <c r="J154" s="15">
        <f>J153+H154</f>
        <v/>
      </c>
      <c r="K154" s="14">
        <f>$AI$21*K153+$AI$22*L153+$AI$23*M153+$AI$30*H153</f>
        <v/>
      </c>
      <c r="L154" s="14">
        <f>$AI$24*K153+$AI$25*L153+$AI$26*M153+$AI$31*H153</f>
        <v/>
      </c>
      <c r="M154" s="14">
        <f>$AI$27*K153+$AI$28*L153+$AI$29*M153+$AI$32*H153</f>
        <v/>
      </c>
      <c r="N154" s="16">
        <f>R154*$B$38</f>
        <v/>
      </c>
      <c r="O154" s="14">
        <f>K154/$B$30</f>
        <v/>
      </c>
      <c r="P154" s="14">
        <f>L154/$B$31</f>
        <v/>
      </c>
      <c r="Q154" s="14">
        <f>M154/$B$32</f>
        <v/>
      </c>
      <c r="R154" s="14">
        <f>R153*$AI$42+S153*$AI$43+T153*$AI$44+U153*$AI$45+$AI$47*H153</f>
        <v/>
      </c>
      <c r="S154" s="17">
        <f>$AI$33*K154+$AI$34*L154+$AI$35*M154</f>
        <v/>
      </c>
      <c r="T154" s="17">
        <f>$AI$36*K154+$AI$37*L154+$AI$38*M154</f>
        <v/>
      </c>
      <c r="U154" s="17">
        <f>$AI$39*K154+$AI$40*L154+$AI$41*M154</f>
        <v/>
      </c>
      <c r="V154" s="17">
        <f>R154*EXP(-$B$16*(($B$17+$AI$4)*0.1))+S154*$B$16/($B$16-$AI$12)*(EXP(-$AI$12*(($B$17+$AI$4)*0.1))-EXP(-$B$16*(($B$17+$AI$4)*0.1)))+T154*$B$16/($B$16-$AI$13)*(EXP(-$AI$13*(($B$17+$AI$4)*0.1))-EXP(-$B$16*(($B$17+$AI$4)*0.1)))+U154*$B$16/($B$16-$AI$14)*(EXP(-$AI$14*(($B$17+$AI$4)*0.1))-EXP(-$B$16*(($B$17+$AI$4)*0.1)))</f>
        <v/>
      </c>
      <c r="W154" s="17">
        <f>R154*EXP(-$B$16*(($B$17+$AI$4)*0.2))+S154*$B$16/($B$16-$AI$12)*(EXP(-$AI$12*(($B$17+$AI$4)*0.2))-EXP(-$B$16*(($B$17+$AI$4)*0.2)))+T154*$B$16/($B$16-$AI$13)*(EXP(-$AI$13*(($B$17+$AI$4)*0.2))-EXP(-$B$16*(($B$17+$AI$4)*0.2)))+U154*$B$16/($B$16-$AI$14)*(EXP(-$AI$14*(($B$17+$AI$4)*0.2))-EXP(-$B$16*(($B$17+$AI$4)*0.2)))</f>
        <v/>
      </c>
      <c r="X154" s="17">
        <f>R154*EXP(-$B$16*(($B$17+$AI$4)*0.3))+S154*$B$16/($B$16-$AI$12)*(EXP(-$AI$12*(($B$17+$AI$4)*0.3))-EXP(-$B$16*(($B$17+$AI$4)*0.3)))+T154*$B$16/($B$16-$AI$13)*(EXP(-$AI$13*(($B$17+$AI$4)*0.3))-EXP(-$B$16*(($B$17+$AI$4)*0.3)))+U154*$B$16/($B$16-$AI$14)*(EXP(-$AI$14*(($B$17+$AI$4)*0.3))-EXP(-$B$16*(($B$17+$AI$4)*0.3)))</f>
        <v/>
      </c>
      <c r="Y154" s="17">
        <f>R154*EXP(-$B$16*(($B$17+$AI$4)*0.4))+S154*$B$16/($B$16-$AI$12)*(EXP(-$AI$12*(($B$17+$AI$4)*0.4))-EXP(-$B$16*(($B$17+$AI$4)*0.4)))+T154*$B$16/($B$16-$AI$13)*(EXP(-$AI$13*(($B$17+$AI$4)*0.4))-EXP(-$B$16*(($B$17+$AI$4)*0.4)))+U154*$B$16/($B$16-$AI$14)*(EXP(-$AI$14*(($B$17+$AI$4)*0.4))-EXP(-$B$16*(($B$17+$AI$4)*0.4)))</f>
        <v/>
      </c>
      <c r="Z154" s="17">
        <f>R154*EXP(-$B$16*(($B$17+$AI$4)*0.5))+S154*$B$16/($B$16-$AI$12)*(EXP(-$AI$12*(($B$17+$AI$4)*0.5))-EXP(-$B$16*(($B$17+$AI$4)*0.5)))+T154*$B$16/($B$16-$AI$13)*(EXP(-$AI$13*(($B$17+$AI$4)*0.5))-EXP(-$B$16*(($B$17+$AI$4)*0.5)))+U154*$B$16/($B$16-$AI$14)*(EXP(-$AI$14*(($B$17+$AI$4)*0.5))-EXP(-$B$16*(($B$17+$AI$4)*0.5)))</f>
        <v/>
      </c>
      <c r="AA154" s="17">
        <f>R154*EXP(-$B$16*(($B$17+$AI$4)*0.6))+S154*$B$16/($B$16-$AI$12)*(EXP(-$AI$12*(($B$17+$AI$4)*0.6))-EXP(-$B$16*(($B$17+$AI$4)*0.6)))+T154*$B$16/($B$16-$AI$13)*(EXP(-$AI$13*(($B$17+$AI$4)*0.6))-EXP(-$B$16*(($B$17+$AI$4)*0.6)))+U154*$B$16/($B$16-$AI$14)*(EXP(-$AI$14*(($B$17+$AI$4)*0.6))-EXP(-$B$16*(($B$17+$AI$4)*0.6)))</f>
        <v/>
      </c>
      <c r="AB154" s="17">
        <f>R154*EXP(-$B$16*(($B$17+$AI$4)*0.7))+S154*$B$16/($B$16-$AI$12)*(EXP(-$AI$12*(($B$17+$AI$4)*0.7))-EXP(-$B$16*(($B$17+$AI$4)*0.7)))+T154*$B$16/($B$16-$AI$13)*(EXP(-$AI$13*(($B$17+$AI$4)*0.7))-EXP(-$B$16*(($B$17+$AI$4)*0.7)))+U154*$B$16/($B$16-$AI$14)*(EXP(-$AI$14*(($B$17+$AI$4)*0.7))-EXP(-$B$16*(($B$17+$AI$4)*0.7)))</f>
        <v/>
      </c>
      <c r="AC154" s="17">
        <f>R154*EXP(-$B$16*(($B$17+$AI$4)*0.8))+S154*$B$16/($B$16-$AI$12)*(EXP(-$AI$12*(($B$17+$AI$4)*0.8))-EXP(-$B$16*(($B$17+$AI$4)*0.8)))+T154*$B$16/($B$16-$AI$13)*(EXP(-$AI$13*(($B$17+$AI$4)*0.8))-EXP(-$B$16*(($B$17+$AI$4)*0.8)))+U154*$B$16/($B$16-$AI$14)*(EXP(-$AI$14*(($B$17+$AI$4)*0.8))-EXP(-$B$16*(($B$17+$AI$4)*0.8)))</f>
        <v/>
      </c>
      <c r="AD154" s="17">
        <f>R154*EXP(-$B$16*(($B$17+$AI$4)*0.9))+S154*$B$16/($B$16-$AI$12)*(EXP(-$AI$12*(($B$17+$AI$4)*0.9))-EXP(-$B$16*(($B$17+$AI$4)*0.9)))+T154*$B$16/($B$16-$AI$13)*(EXP(-$AI$13*(($B$17+$AI$4)*0.9))-EXP(-$B$16*(($B$17+$AI$4)*0.9)))+U154*$B$16/($B$16-$AI$14)*(EXP(-$AI$14*(($B$17+$AI$4)*0.9))-EXP(-$B$16*(($B$17+$AI$4)*0.9)))</f>
        <v/>
      </c>
      <c r="AE154" s="17">
        <f>R154*EXP(-$B$16*(($B$17+$AI$4)*1.0))+S154*$B$16/($B$16-$AI$12)*(EXP(-$AI$12*(($B$17+$AI$4)*1.0))-EXP(-$B$16*(($B$17+$AI$4)*1.0)))+T154*$B$16/($B$16-$AI$13)*(EXP(-$AI$13*(($B$17+$AI$4)*1.0))-EXP(-$B$16*(($B$17+$AI$4)*1.0)))+U154*$B$16/($B$16-$AI$14)*(EXP(-$AI$14*(($B$17+$AI$4)*1.0))-EXP(-$B$16*(($B$17+$AI$4)*1.0)))</f>
        <v/>
      </c>
      <c r="AF154" s="17">
        <f>MIN((G154-V154)/$AI$48,(G154-W154)/$AI$49,(G154-X154)/$AI$50,(G154-Y154)/$AI$51,(G154-Z154)/$AI$52,(G154-AA154)/$AI$53,(G154-AB154)/$AI$54,(G154-AC154)/$AI$55,(G154-AD154)/$AI$56,(G154-AE154)/$AI$57)</f>
        <v/>
      </c>
    </row>
    <row r="155">
      <c r="E155" s="12">
        <f>E154+$B$11</f>
        <v/>
      </c>
      <c r="F155" s="13">
        <f>E155/60</f>
        <v/>
      </c>
      <c r="G155" s="13">
        <f>IF(F155&gt;=$AI$66,$B$27,IF(F155&gt;=$AI$65,$B$26,IF(F155&gt;=$AI$64,$B$25,IF(F155&gt;=$AI$63,$B$24,IF(F155&gt;=$AI$62,$B$23,IF(F155&gt;=$AI$61,$B$22,$B$21))))))</f>
        <v/>
      </c>
      <c r="H155" s="14">
        <f>MAX(0,MIN($AI$59,IF($B$9="Plasma",(G155-(S155*$AI$18+T155*$AI$19+U155*$AI$20))/$AI$46,AF155)))</f>
        <v/>
      </c>
      <c r="I155" s="15">
        <f>H155/10*3600/$B$11</f>
        <v/>
      </c>
      <c r="J155" s="15">
        <f>J154+H155</f>
        <v/>
      </c>
      <c r="K155" s="14">
        <f>$AI$21*K154+$AI$22*L154+$AI$23*M154+$AI$30*H154</f>
        <v/>
      </c>
      <c r="L155" s="14">
        <f>$AI$24*K154+$AI$25*L154+$AI$26*M154+$AI$31*H154</f>
        <v/>
      </c>
      <c r="M155" s="14">
        <f>$AI$27*K154+$AI$28*L154+$AI$29*M154+$AI$32*H154</f>
        <v/>
      </c>
      <c r="N155" s="16">
        <f>R155*$B$38</f>
        <v/>
      </c>
      <c r="O155" s="14">
        <f>K155/$B$30</f>
        <v/>
      </c>
      <c r="P155" s="14">
        <f>L155/$B$31</f>
        <v/>
      </c>
      <c r="Q155" s="14">
        <f>M155/$B$32</f>
        <v/>
      </c>
      <c r="R155" s="14">
        <f>R154*$AI$42+S154*$AI$43+T154*$AI$44+U154*$AI$45+$AI$47*H154</f>
        <v/>
      </c>
      <c r="S155" s="17">
        <f>$AI$33*K155+$AI$34*L155+$AI$35*M155</f>
        <v/>
      </c>
      <c r="T155" s="17">
        <f>$AI$36*K155+$AI$37*L155+$AI$38*M155</f>
        <v/>
      </c>
      <c r="U155" s="17">
        <f>$AI$39*K155+$AI$40*L155+$AI$41*M155</f>
        <v/>
      </c>
      <c r="V155" s="17">
        <f>R155*EXP(-$B$16*(($B$17+$AI$4)*0.1))+S155*$B$16/($B$16-$AI$12)*(EXP(-$AI$12*(($B$17+$AI$4)*0.1))-EXP(-$B$16*(($B$17+$AI$4)*0.1)))+T155*$B$16/($B$16-$AI$13)*(EXP(-$AI$13*(($B$17+$AI$4)*0.1))-EXP(-$B$16*(($B$17+$AI$4)*0.1)))+U155*$B$16/($B$16-$AI$14)*(EXP(-$AI$14*(($B$17+$AI$4)*0.1))-EXP(-$B$16*(($B$17+$AI$4)*0.1)))</f>
        <v/>
      </c>
      <c r="W155" s="17">
        <f>R155*EXP(-$B$16*(($B$17+$AI$4)*0.2))+S155*$B$16/($B$16-$AI$12)*(EXP(-$AI$12*(($B$17+$AI$4)*0.2))-EXP(-$B$16*(($B$17+$AI$4)*0.2)))+T155*$B$16/($B$16-$AI$13)*(EXP(-$AI$13*(($B$17+$AI$4)*0.2))-EXP(-$B$16*(($B$17+$AI$4)*0.2)))+U155*$B$16/($B$16-$AI$14)*(EXP(-$AI$14*(($B$17+$AI$4)*0.2))-EXP(-$B$16*(($B$17+$AI$4)*0.2)))</f>
        <v/>
      </c>
      <c r="X155" s="17">
        <f>R155*EXP(-$B$16*(($B$17+$AI$4)*0.3))+S155*$B$16/($B$16-$AI$12)*(EXP(-$AI$12*(($B$17+$AI$4)*0.3))-EXP(-$B$16*(($B$17+$AI$4)*0.3)))+T155*$B$16/($B$16-$AI$13)*(EXP(-$AI$13*(($B$17+$AI$4)*0.3))-EXP(-$B$16*(($B$17+$AI$4)*0.3)))+U155*$B$16/($B$16-$AI$14)*(EXP(-$AI$14*(($B$17+$AI$4)*0.3))-EXP(-$B$16*(($B$17+$AI$4)*0.3)))</f>
        <v/>
      </c>
      <c r="Y155" s="17">
        <f>R155*EXP(-$B$16*(($B$17+$AI$4)*0.4))+S155*$B$16/($B$16-$AI$12)*(EXP(-$AI$12*(($B$17+$AI$4)*0.4))-EXP(-$B$16*(($B$17+$AI$4)*0.4)))+T155*$B$16/($B$16-$AI$13)*(EXP(-$AI$13*(($B$17+$AI$4)*0.4))-EXP(-$B$16*(($B$17+$AI$4)*0.4)))+U155*$B$16/($B$16-$AI$14)*(EXP(-$AI$14*(($B$17+$AI$4)*0.4))-EXP(-$B$16*(($B$17+$AI$4)*0.4)))</f>
        <v/>
      </c>
      <c r="Z155" s="17">
        <f>R155*EXP(-$B$16*(($B$17+$AI$4)*0.5))+S155*$B$16/($B$16-$AI$12)*(EXP(-$AI$12*(($B$17+$AI$4)*0.5))-EXP(-$B$16*(($B$17+$AI$4)*0.5)))+T155*$B$16/($B$16-$AI$13)*(EXP(-$AI$13*(($B$17+$AI$4)*0.5))-EXP(-$B$16*(($B$17+$AI$4)*0.5)))+U155*$B$16/($B$16-$AI$14)*(EXP(-$AI$14*(($B$17+$AI$4)*0.5))-EXP(-$B$16*(($B$17+$AI$4)*0.5)))</f>
        <v/>
      </c>
      <c r="AA155" s="17">
        <f>R155*EXP(-$B$16*(($B$17+$AI$4)*0.6))+S155*$B$16/($B$16-$AI$12)*(EXP(-$AI$12*(($B$17+$AI$4)*0.6))-EXP(-$B$16*(($B$17+$AI$4)*0.6)))+T155*$B$16/($B$16-$AI$13)*(EXP(-$AI$13*(($B$17+$AI$4)*0.6))-EXP(-$B$16*(($B$17+$AI$4)*0.6)))+U155*$B$16/($B$16-$AI$14)*(EXP(-$AI$14*(($B$17+$AI$4)*0.6))-EXP(-$B$16*(($B$17+$AI$4)*0.6)))</f>
        <v/>
      </c>
      <c r="AB155" s="17">
        <f>R155*EXP(-$B$16*(($B$17+$AI$4)*0.7))+S155*$B$16/($B$16-$AI$12)*(EXP(-$AI$12*(($B$17+$AI$4)*0.7))-EXP(-$B$16*(($B$17+$AI$4)*0.7)))+T155*$B$16/($B$16-$AI$13)*(EXP(-$AI$13*(($B$17+$AI$4)*0.7))-EXP(-$B$16*(($B$17+$AI$4)*0.7)))+U155*$B$16/($B$16-$AI$14)*(EXP(-$AI$14*(($B$17+$AI$4)*0.7))-EXP(-$B$16*(($B$17+$AI$4)*0.7)))</f>
        <v/>
      </c>
      <c r="AC155" s="17">
        <f>R155*EXP(-$B$16*(($B$17+$AI$4)*0.8))+S155*$B$16/($B$16-$AI$12)*(EXP(-$AI$12*(($B$17+$AI$4)*0.8))-EXP(-$B$16*(($B$17+$AI$4)*0.8)))+T155*$B$16/($B$16-$AI$13)*(EXP(-$AI$13*(($B$17+$AI$4)*0.8))-EXP(-$B$16*(($B$17+$AI$4)*0.8)))+U155*$B$16/($B$16-$AI$14)*(EXP(-$AI$14*(($B$17+$AI$4)*0.8))-EXP(-$B$16*(($B$17+$AI$4)*0.8)))</f>
        <v/>
      </c>
      <c r="AD155" s="17">
        <f>R155*EXP(-$B$16*(($B$17+$AI$4)*0.9))+S155*$B$16/($B$16-$AI$12)*(EXP(-$AI$12*(($B$17+$AI$4)*0.9))-EXP(-$B$16*(($B$17+$AI$4)*0.9)))+T155*$B$16/($B$16-$AI$13)*(EXP(-$AI$13*(($B$17+$AI$4)*0.9))-EXP(-$B$16*(($B$17+$AI$4)*0.9)))+U155*$B$16/($B$16-$AI$14)*(EXP(-$AI$14*(($B$17+$AI$4)*0.9))-EXP(-$B$16*(($B$17+$AI$4)*0.9)))</f>
        <v/>
      </c>
      <c r="AE155" s="17">
        <f>R155*EXP(-$B$16*(($B$17+$AI$4)*1.0))+S155*$B$16/($B$16-$AI$12)*(EXP(-$AI$12*(($B$17+$AI$4)*1.0))-EXP(-$B$16*(($B$17+$AI$4)*1.0)))+T155*$B$16/($B$16-$AI$13)*(EXP(-$AI$13*(($B$17+$AI$4)*1.0))-EXP(-$B$16*(($B$17+$AI$4)*1.0)))+U155*$B$16/($B$16-$AI$14)*(EXP(-$AI$14*(($B$17+$AI$4)*1.0))-EXP(-$B$16*(($B$17+$AI$4)*1.0)))</f>
        <v/>
      </c>
      <c r="AF155" s="17">
        <f>MIN((G155-V155)/$AI$48,(G155-W155)/$AI$49,(G155-X155)/$AI$50,(G155-Y155)/$AI$51,(G155-Z155)/$AI$52,(G155-AA155)/$AI$53,(G155-AB155)/$AI$54,(G155-AC155)/$AI$55,(G155-AD155)/$AI$56,(G155-AE155)/$AI$57)</f>
        <v/>
      </c>
    </row>
    <row r="156">
      <c r="E156" s="12">
        <f>E155+$B$11</f>
        <v/>
      </c>
      <c r="F156" s="13">
        <f>E156/60</f>
        <v/>
      </c>
      <c r="G156" s="13">
        <f>IF(F156&gt;=$AI$66,$B$27,IF(F156&gt;=$AI$65,$B$26,IF(F156&gt;=$AI$64,$B$25,IF(F156&gt;=$AI$63,$B$24,IF(F156&gt;=$AI$62,$B$23,IF(F156&gt;=$AI$61,$B$22,$B$21))))))</f>
        <v/>
      </c>
      <c r="H156" s="14">
        <f>MAX(0,MIN($AI$59,IF($B$9="Plasma",(G156-(S156*$AI$18+T156*$AI$19+U156*$AI$20))/$AI$46,AF156)))</f>
        <v/>
      </c>
      <c r="I156" s="15">
        <f>H156/10*3600/$B$11</f>
        <v/>
      </c>
      <c r="J156" s="15">
        <f>J155+H156</f>
        <v/>
      </c>
      <c r="K156" s="14">
        <f>$AI$21*K155+$AI$22*L155+$AI$23*M155+$AI$30*H155</f>
        <v/>
      </c>
      <c r="L156" s="14">
        <f>$AI$24*K155+$AI$25*L155+$AI$26*M155+$AI$31*H155</f>
        <v/>
      </c>
      <c r="M156" s="14">
        <f>$AI$27*K155+$AI$28*L155+$AI$29*M155+$AI$32*H155</f>
        <v/>
      </c>
      <c r="N156" s="16">
        <f>R156*$B$38</f>
        <v/>
      </c>
      <c r="O156" s="14">
        <f>K156/$B$30</f>
        <v/>
      </c>
      <c r="P156" s="14">
        <f>L156/$B$31</f>
        <v/>
      </c>
      <c r="Q156" s="14">
        <f>M156/$B$32</f>
        <v/>
      </c>
      <c r="R156" s="14">
        <f>R155*$AI$42+S155*$AI$43+T155*$AI$44+U155*$AI$45+$AI$47*H155</f>
        <v/>
      </c>
      <c r="S156" s="17">
        <f>$AI$33*K156+$AI$34*L156+$AI$35*M156</f>
        <v/>
      </c>
      <c r="T156" s="17">
        <f>$AI$36*K156+$AI$37*L156+$AI$38*M156</f>
        <v/>
      </c>
      <c r="U156" s="17">
        <f>$AI$39*K156+$AI$40*L156+$AI$41*M156</f>
        <v/>
      </c>
      <c r="V156" s="17">
        <f>R156*EXP(-$B$16*(($B$17+$AI$4)*0.1))+S156*$B$16/($B$16-$AI$12)*(EXP(-$AI$12*(($B$17+$AI$4)*0.1))-EXP(-$B$16*(($B$17+$AI$4)*0.1)))+T156*$B$16/($B$16-$AI$13)*(EXP(-$AI$13*(($B$17+$AI$4)*0.1))-EXP(-$B$16*(($B$17+$AI$4)*0.1)))+U156*$B$16/($B$16-$AI$14)*(EXP(-$AI$14*(($B$17+$AI$4)*0.1))-EXP(-$B$16*(($B$17+$AI$4)*0.1)))</f>
        <v/>
      </c>
      <c r="W156" s="17">
        <f>R156*EXP(-$B$16*(($B$17+$AI$4)*0.2))+S156*$B$16/($B$16-$AI$12)*(EXP(-$AI$12*(($B$17+$AI$4)*0.2))-EXP(-$B$16*(($B$17+$AI$4)*0.2)))+T156*$B$16/($B$16-$AI$13)*(EXP(-$AI$13*(($B$17+$AI$4)*0.2))-EXP(-$B$16*(($B$17+$AI$4)*0.2)))+U156*$B$16/($B$16-$AI$14)*(EXP(-$AI$14*(($B$17+$AI$4)*0.2))-EXP(-$B$16*(($B$17+$AI$4)*0.2)))</f>
        <v/>
      </c>
      <c r="X156" s="17">
        <f>R156*EXP(-$B$16*(($B$17+$AI$4)*0.3))+S156*$B$16/($B$16-$AI$12)*(EXP(-$AI$12*(($B$17+$AI$4)*0.3))-EXP(-$B$16*(($B$17+$AI$4)*0.3)))+T156*$B$16/($B$16-$AI$13)*(EXP(-$AI$13*(($B$17+$AI$4)*0.3))-EXP(-$B$16*(($B$17+$AI$4)*0.3)))+U156*$B$16/($B$16-$AI$14)*(EXP(-$AI$14*(($B$17+$AI$4)*0.3))-EXP(-$B$16*(($B$17+$AI$4)*0.3)))</f>
        <v/>
      </c>
      <c r="Y156" s="17">
        <f>R156*EXP(-$B$16*(($B$17+$AI$4)*0.4))+S156*$B$16/($B$16-$AI$12)*(EXP(-$AI$12*(($B$17+$AI$4)*0.4))-EXP(-$B$16*(($B$17+$AI$4)*0.4)))+T156*$B$16/($B$16-$AI$13)*(EXP(-$AI$13*(($B$17+$AI$4)*0.4))-EXP(-$B$16*(($B$17+$AI$4)*0.4)))+U156*$B$16/($B$16-$AI$14)*(EXP(-$AI$14*(($B$17+$AI$4)*0.4))-EXP(-$B$16*(($B$17+$AI$4)*0.4)))</f>
        <v/>
      </c>
      <c r="Z156" s="17">
        <f>R156*EXP(-$B$16*(($B$17+$AI$4)*0.5))+S156*$B$16/($B$16-$AI$12)*(EXP(-$AI$12*(($B$17+$AI$4)*0.5))-EXP(-$B$16*(($B$17+$AI$4)*0.5)))+T156*$B$16/($B$16-$AI$13)*(EXP(-$AI$13*(($B$17+$AI$4)*0.5))-EXP(-$B$16*(($B$17+$AI$4)*0.5)))+U156*$B$16/($B$16-$AI$14)*(EXP(-$AI$14*(($B$17+$AI$4)*0.5))-EXP(-$B$16*(($B$17+$AI$4)*0.5)))</f>
        <v/>
      </c>
      <c r="AA156" s="17">
        <f>R156*EXP(-$B$16*(($B$17+$AI$4)*0.6))+S156*$B$16/($B$16-$AI$12)*(EXP(-$AI$12*(($B$17+$AI$4)*0.6))-EXP(-$B$16*(($B$17+$AI$4)*0.6)))+T156*$B$16/($B$16-$AI$13)*(EXP(-$AI$13*(($B$17+$AI$4)*0.6))-EXP(-$B$16*(($B$17+$AI$4)*0.6)))+U156*$B$16/($B$16-$AI$14)*(EXP(-$AI$14*(($B$17+$AI$4)*0.6))-EXP(-$B$16*(($B$17+$AI$4)*0.6)))</f>
        <v/>
      </c>
      <c r="AB156" s="17">
        <f>R156*EXP(-$B$16*(($B$17+$AI$4)*0.7))+S156*$B$16/($B$16-$AI$12)*(EXP(-$AI$12*(($B$17+$AI$4)*0.7))-EXP(-$B$16*(($B$17+$AI$4)*0.7)))+T156*$B$16/($B$16-$AI$13)*(EXP(-$AI$13*(($B$17+$AI$4)*0.7))-EXP(-$B$16*(($B$17+$AI$4)*0.7)))+U156*$B$16/($B$16-$AI$14)*(EXP(-$AI$14*(($B$17+$AI$4)*0.7))-EXP(-$B$16*(($B$17+$AI$4)*0.7)))</f>
        <v/>
      </c>
      <c r="AC156" s="17">
        <f>R156*EXP(-$B$16*(($B$17+$AI$4)*0.8))+S156*$B$16/($B$16-$AI$12)*(EXP(-$AI$12*(($B$17+$AI$4)*0.8))-EXP(-$B$16*(($B$17+$AI$4)*0.8)))+T156*$B$16/($B$16-$AI$13)*(EXP(-$AI$13*(($B$17+$AI$4)*0.8))-EXP(-$B$16*(($B$17+$AI$4)*0.8)))+U156*$B$16/($B$16-$AI$14)*(EXP(-$AI$14*(($B$17+$AI$4)*0.8))-EXP(-$B$16*(($B$17+$AI$4)*0.8)))</f>
        <v/>
      </c>
      <c r="AD156" s="17">
        <f>R156*EXP(-$B$16*(($B$17+$AI$4)*0.9))+S156*$B$16/($B$16-$AI$12)*(EXP(-$AI$12*(($B$17+$AI$4)*0.9))-EXP(-$B$16*(($B$17+$AI$4)*0.9)))+T156*$B$16/($B$16-$AI$13)*(EXP(-$AI$13*(($B$17+$AI$4)*0.9))-EXP(-$B$16*(($B$17+$AI$4)*0.9)))+U156*$B$16/($B$16-$AI$14)*(EXP(-$AI$14*(($B$17+$AI$4)*0.9))-EXP(-$B$16*(($B$17+$AI$4)*0.9)))</f>
        <v/>
      </c>
      <c r="AE156" s="17">
        <f>R156*EXP(-$B$16*(($B$17+$AI$4)*1.0))+S156*$B$16/($B$16-$AI$12)*(EXP(-$AI$12*(($B$17+$AI$4)*1.0))-EXP(-$B$16*(($B$17+$AI$4)*1.0)))+T156*$B$16/($B$16-$AI$13)*(EXP(-$AI$13*(($B$17+$AI$4)*1.0))-EXP(-$B$16*(($B$17+$AI$4)*1.0)))+U156*$B$16/($B$16-$AI$14)*(EXP(-$AI$14*(($B$17+$AI$4)*1.0))-EXP(-$B$16*(($B$17+$AI$4)*1.0)))</f>
        <v/>
      </c>
      <c r="AF156" s="17">
        <f>MIN((G156-V156)/$AI$48,(G156-W156)/$AI$49,(G156-X156)/$AI$50,(G156-Y156)/$AI$51,(G156-Z156)/$AI$52,(G156-AA156)/$AI$53,(G156-AB156)/$AI$54,(G156-AC156)/$AI$55,(G156-AD156)/$AI$56,(G156-AE156)/$AI$57)</f>
        <v/>
      </c>
    </row>
    <row r="157">
      <c r="E157" s="12">
        <f>E156+$B$11</f>
        <v/>
      </c>
      <c r="F157" s="13">
        <f>E157/60</f>
        <v/>
      </c>
      <c r="G157" s="13">
        <f>IF(F157&gt;=$AI$66,$B$27,IF(F157&gt;=$AI$65,$B$26,IF(F157&gt;=$AI$64,$B$25,IF(F157&gt;=$AI$63,$B$24,IF(F157&gt;=$AI$62,$B$23,IF(F157&gt;=$AI$61,$B$22,$B$21))))))</f>
        <v/>
      </c>
      <c r="H157" s="14">
        <f>MAX(0,MIN($AI$59,IF($B$9="Plasma",(G157-(S157*$AI$18+T157*$AI$19+U157*$AI$20))/$AI$46,AF157)))</f>
        <v/>
      </c>
      <c r="I157" s="15">
        <f>H157/10*3600/$B$11</f>
        <v/>
      </c>
      <c r="J157" s="15">
        <f>J156+H157</f>
        <v/>
      </c>
      <c r="K157" s="14">
        <f>$AI$21*K156+$AI$22*L156+$AI$23*M156+$AI$30*H156</f>
        <v/>
      </c>
      <c r="L157" s="14">
        <f>$AI$24*K156+$AI$25*L156+$AI$26*M156+$AI$31*H156</f>
        <v/>
      </c>
      <c r="M157" s="14">
        <f>$AI$27*K156+$AI$28*L156+$AI$29*M156+$AI$32*H156</f>
        <v/>
      </c>
      <c r="N157" s="16">
        <f>R157*$B$38</f>
        <v/>
      </c>
      <c r="O157" s="14">
        <f>K157/$B$30</f>
        <v/>
      </c>
      <c r="P157" s="14">
        <f>L157/$B$31</f>
        <v/>
      </c>
      <c r="Q157" s="14">
        <f>M157/$B$32</f>
        <v/>
      </c>
      <c r="R157" s="14">
        <f>R156*$AI$42+S156*$AI$43+T156*$AI$44+U156*$AI$45+$AI$47*H156</f>
        <v/>
      </c>
      <c r="S157" s="17">
        <f>$AI$33*K157+$AI$34*L157+$AI$35*M157</f>
        <v/>
      </c>
      <c r="T157" s="17">
        <f>$AI$36*K157+$AI$37*L157+$AI$38*M157</f>
        <v/>
      </c>
      <c r="U157" s="17">
        <f>$AI$39*K157+$AI$40*L157+$AI$41*M157</f>
        <v/>
      </c>
      <c r="V157" s="17">
        <f>R157*EXP(-$B$16*(($B$17+$AI$4)*0.1))+S157*$B$16/($B$16-$AI$12)*(EXP(-$AI$12*(($B$17+$AI$4)*0.1))-EXP(-$B$16*(($B$17+$AI$4)*0.1)))+T157*$B$16/($B$16-$AI$13)*(EXP(-$AI$13*(($B$17+$AI$4)*0.1))-EXP(-$B$16*(($B$17+$AI$4)*0.1)))+U157*$B$16/($B$16-$AI$14)*(EXP(-$AI$14*(($B$17+$AI$4)*0.1))-EXP(-$B$16*(($B$17+$AI$4)*0.1)))</f>
        <v/>
      </c>
      <c r="W157" s="17">
        <f>R157*EXP(-$B$16*(($B$17+$AI$4)*0.2))+S157*$B$16/($B$16-$AI$12)*(EXP(-$AI$12*(($B$17+$AI$4)*0.2))-EXP(-$B$16*(($B$17+$AI$4)*0.2)))+T157*$B$16/($B$16-$AI$13)*(EXP(-$AI$13*(($B$17+$AI$4)*0.2))-EXP(-$B$16*(($B$17+$AI$4)*0.2)))+U157*$B$16/($B$16-$AI$14)*(EXP(-$AI$14*(($B$17+$AI$4)*0.2))-EXP(-$B$16*(($B$17+$AI$4)*0.2)))</f>
        <v/>
      </c>
      <c r="X157" s="17">
        <f>R157*EXP(-$B$16*(($B$17+$AI$4)*0.3))+S157*$B$16/($B$16-$AI$12)*(EXP(-$AI$12*(($B$17+$AI$4)*0.3))-EXP(-$B$16*(($B$17+$AI$4)*0.3)))+T157*$B$16/($B$16-$AI$13)*(EXP(-$AI$13*(($B$17+$AI$4)*0.3))-EXP(-$B$16*(($B$17+$AI$4)*0.3)))+U157*$B$16/($B$16-$AI$14)*(EXP(-$AI$14*(($B$17+$AI$4)*0.3))-EXP(-$B$16*(($B$17+$AI$4)*0.3)))</f>
        <v/>
      </c>
      <c r="Y157" s="17">
        <f>R157*EXP(-$B$16*(($B$17+$AI$4)*0.4))+S157*$B$16/($B$16-$AI$12)*(EXP(-$AI$12*(($B$17+$AI$4)*0.4))-EXP(-$B$16*(($B$17+$AI$4)*0.4)))+T157*$B$16/($B$16-$AI$13)*(EXP(-$AI$13*(($B$17+$AI$4)*0.4))-EXP(-$B$16*(($B$17+$AI$4)*0.4)))+U157*$B$16/($B$16-$AI$14)*(EXP(-$AI$14*(($B$17+$AI$4)*0.4))-EXP(-$B$16*(($B$17+$AI$4)*0.4)))</f>
        <v/>
      </c>
      <c r="Z157" s="17">
        <f>R157*EXP(-$B$16*(($B$17+$AI$4)*0.5))+S157*$B$16/($B$16-$AI$12)*(EXP(-$AI$12*(($B$17+$AI$4)*0.5))-EXP(-$B$16*(($B$17+$AI$4)*0.5)))+T157*$B$16/($B$16-$AI$13)*(EXP(-$AI$13*(($B$17+$AI$4)*0.5))-EXP(-$B$16*(($B$17+$AI$4)*0.5)))+U157*$B$16/($B$16-$AI$14)*(EXP(-$AI$14*(($B$17+$AI$4)*0.5))-EXP(-$B$16*(($B$17+$AI$4)*0.5)))</f>
        <v/>
      </c>
      <c r="AA157" s="17">
        <f>R157*EXP(-$B$16*(($B$17+$AI$4)*0.6))+S157*$B$16/($B$16-$AI$12)*(EXP(-$AI$12*(($B$17+$AI$4)*0.6))-EXP(-$B$16*(($B$17+$AI$4)*0.6)))+T157*$B$16/($B$16-$AI$13)*(EXP(-$AI$13*(($B$17+$AI$4)*0.6))-EXP(-$B$16*(($B$17+$AI$4)*0.6)))+U157*$B$16/($B$16-$AI$14)*(EXP(-$AI$14*(($B$17+$AI$4)*0.6))-EXP(-$B$16*(($B$17+$AI$4)*0.6)))</f>
        <v/>
      </c>
      <c r="AB157" s="17">
        <f>R157*EXP(-$B$16*(($B$17+$AI$4)*0.7))+S157*$B$16/($B$16-$AI$12)*(EXP(-$AI$12*(($B$17+$AI$4)*0.7))-EXP(-$B$16*(($B$17+$AI$4)*0.7)))+T157*$B$16/($B$16-$AI$13)*(EXP(-$AI$13*(($B$17+$AI$4)*0.7))-EXP(-$B$16*(($B$17+$AI$4)*0.7)))+U157*$B$16/($B$16-$AI$14)*(EXP(-$AI$14*(($B$17+$AI$4)*0.7))-EXP(-$B$16*(($B$17+$AI$4)*0.7)))</f>
        <v/>
      </c>
      <c r="AC157" s="17">
        <f>R157*EXP(-$B$16*(($B$17+$AI$4)*0.8))+S157*$B$16/($B$16-$AI$12)*(EXP(-$AI$12*(($B$17+$AI$4)*0.8))-EXP(-$B$16*(($B$17+$AI$4)*0.8)))+T157*$B$16/($B$16-$AI$13)*(EXP(-$AI$13*(($B$17+$AI$4)*0.8))-EXP(-$B$16*(($B$17+$AI$4)*0.8)))+U157*$B$16/($B$16-$AI$14)*(EXP(-$AI$14*(($B$17+$AI$4)*0.8))-EXP(-$B$16*(($B$17+$AI$4)*0.8)))</f>
        <v/>
      </c>
      <c r="AD157" s="17">
        <f>R157*EXP(-$B$16*(($B$17+$AI$4)*0.9))+S157*$B$16/($B$16-$AI$12)*(EXP(-$AI$12*(($B$17+$AI$4)*0.9))-EXP(-$B$16*(($B$17+$AI$4)*0.9)))+T157*$B$16/($B$16-$AI$13)*(EXP(-$AI$13*(($B$17+$AI$4)*0.9))-EXP(-$B$16*(($B$17+$AI$4)*0.9)))+U157*$B$16/($B$16-$AI$14)*(EXP(-$AI$14*(($B$17+$AI$4)*0.9))-EXP(-$B$16*(($B$17+$AI$4)*0.9)))</f>
        <v/>
      </c>
      <c r="AE157" s="17">
        <f>R157*EXP(-$B$16*(($B$17+$AI$4)*1.0))+S157*$B$16/($B$16-$AI$12)*(EXP(-$AI$12*(($B$17+$AI$4)*1.0))-EXP(-$B$16*(($B$17+$AI$4)*1.0)))+T157*$B$16/($B$16-$AI$13)*(EXP(-$AI$13*(($B$17+$AI$4)*1.0))-EXP(-$B$16*(($B$17+$AI$4)*1.0)))+U157*$B$16/($B$16-$AI$14)*(EXP(-$AI$14*(($B$17+$AI$4)*1.0))-EXP(-$B$16*(($B$17+$AI$4)*1.0)))</f>
        <v/>
      </c>
      <c r="AF157" s="17">
        <f>MIN((G157-V157)/$AI$48,(G157-W157)/$AI$49,(G157-X157)/$AI$50,(G157-Y157)/$AI$51,(G157-Z157)/$AI$52,(G157-AA157)/$AI$53,(G157-AB157)/$AI$54,(G157-AC157)/$AI$55,(G157-AD157)/$AI$56,(G157-AE157)/$AI$57)</f>
        <v/>
      </c>
    </row>
    <row r="158">
      <c r="E158" s="12">
        <f>E157+$B$11</f>
        <v/>
      </c>
      <c r="F158" s="13">
        <f>E158/60</f>
        <v/>
      </c>
      <c r="G158" s="13">
        <f>IF(F158&gt;=$AI$66,$B$27,IF(F158&gt;=$AI$65,$B$26,IF(F158&gt;=$AI$64,$B$25,IF(F158&gt;=$AI$63,$B$24,IF(F158&gt;=$AI$62,$B$23,IF(F158&gt;=$AI$61,$B$22,$B$21))))))</f>
        <v/>
      </c>
      <c r="H158" s="14">
        <f>MAX(0,MIN($AI$59,IF($B$9="Plasma",(G158-(S158*$AI$18+T158*$AI$19+U158*$AI$20))/$AI$46,AF158)))</f>
        <v/>
      </c>
      <c r="I158" s="15">
        <f>H158/10*3600/$B$11</f>
        <v/>
      </c>
      <c r="J158" s="15">
        <f>J157+H158</f>
        <v/>
      </c>
      <c r="K158" s="14">
        <f>$AI$21*K157+$AI$22*L157+$AI$23*M157+$AI$30*H157</f>
        <v/>
      </c>
      <c r="L158" s="14">
        <f>$AI$24*K157+$AI$25*L157+$AI$26*M157+$AI$31*H157</f>
        <v/>
      </c>
      <c r="M158" s="14">
        <f>$AI$27*K157+$AI$28*L157+$AI$29*M157+$AI$32*H157</f>
        <v/>
      </c>
      <c r="N158" s="16">
        <f>R158*$B$38</f>
        <v/>
      </c>
      <c r="O158" s="14">
        <f>K158/$B$30</f>
        <v/>
      </c>
      <c r="P158" s="14">
        <f>L158/$B$31</f>
        <v/>
      </c>
      <c r="Q158" s="14">
        <f>M158/$B$32</f>
        <v/>
      </c>
      <c r="R158" s="14">
        <f>R157*$AI$42+S157*$AI$43+T157*$AI$44+U157*$AI$45+$AI$47*H157</f>
        <v/>
      </c>
      <c r="S158" s="17">
        <f>$AI$33*K158+$AI$34*L158+$AI$35*M158</f>
        <v/>
      </c>
      <c r="T158" s="17">
        <f>$AI$36*K158+$AI$37*L158+$AI$38*M158</f>
        <v/>
      </c>
      <c r="U158" s="17">
        <f>$AI$39*K158+$AI$40*L158+$AI$41*M158</f>
        <v/>
      </c>
      <c r="V158" s="17">
        <f>R158*EXP(-$B$16*(($B$17+$AI$4)*0.1))+S158*$B$16/($B$16-$AI$12)*(EXP(-$AI$12*(($B$17+$AI$4)*0.1))-EXP(-$B$16*(($B$17+$AI$4)*0.1)))+T158*$B$16/($B$16-$AI$13)*(EXP(-$AI$13*(($B$17+$AI$4)*0.1))-EXP(-$B$16*(($B$17+$AI$4)*0.1)))+U158*$B$16/($B$16-$AI$14)*(EXP(-$AI$14*(($B$17+$AI$4)*0.1))-EXP(-$B$16*(($B$17+$AI$4)*0.1)))</f>
        <v/>
      </c>
      <c r="W158" s="17">
        <f>R158*EXP(-$B$16*(($B$17+$AI$4)*0.2))+S158*$B$16/($B$16-$AI$12)*(EXP(-$AI$12*(($B$17+$AI$4)*0.2))-EXP(-$B$16*(($B$17+$AI$4)*0.2)))+T158*$B$16/($B$16-$AI$13)*(EXP(-$AI$13*(($B$17+$AI$4)*0.2))-EXP(-$B$16*(($B$17+$AI$4)*0.2)))+U158*$B$16/($B$16-$AI$14)*(EXP(-$AI$14*(($B$17+$AI$4)*0.2))-EXP(-$B$16*(($B$17+$AI$4)*0.2)))</f>
        <v/>
      </c>
      <c r="X158" s="17">
        <f>R158*EXP(-$B$16*(($B$17+$AI$4)*0.3))+S158*$B$16/($B$16-$AI$12)*(EXP(-$AI$12*(($B$17+$AI$4)*0.3))-EXP(-$B$16*(($B$17+$AI$4)*0.3)))+T158*$B$16/($B$16-$AI$13)*(EXP(-$AI$13*(($B$17+$AI$4)*0.3))-EXP(-$B$16*(($B$17+$AI$4)*0.3)))+U158*$B$16/($B$16-$AI$14)*(EXP(-$AI$14*(($B$17+$AI$4)*0.3))-EXP(-$B$16*(($B$17+$AI$4)*0.3)))</f>
        <v/>
      </c>
      <c r="Y158" s="17">
        <f>R158*EXP(-$B$16*(($B$17+$AI$4)*0.4))+S158*$B$16/($B$16-$AI$12)*(EXP(-$AI$12*(($B$17+$AI$4)*0.4))-EXP(-$B$16*(($B$17+$AI$4)*0.4)))+T158*$B$16/($B$16-$AI$13)*(EXP(-$AI$13*(($B$17+$AI$4)*0.4))-EXP(-$B$16*(($B$17+$AI$4)*0.4)))+U158*$B$16/($B$16-$AI$14)*(EXP(-$AI$14*(($B$17+$AI$4)*0.4))-EXP(-$B$16*(($B$17+$AI$4)*0.4)))</f>
        <v/>
      </c>
      <c r="Z158" s="17">
        <f>R158*EXP(-$B$16*(($B$17+$AI$4)*0.5))+S158*$B$16/($B$16-$AI$12)*(EXP(-$AI$12*(($B$17+$AI$4)*0.5))-EXP(-$B$16*(($B$17+$AI$4)*0.5)))+T158*$B$16/($B$16-$AI$13)*(EXP(-$AI$13*(($B$17+$AI$4)*0.5))-EXP(-$B$16*(($B$17+$AI$4)*0.5)))+U158*$B$16/($B$16-$AI$14)*(EXP(-$AI$14*(($B$17+$AI$4)*0.5))-EXP(-$B$16*(($B$17+$AI$4)*0.5)))</f>
        <v/>
      </c>
      <c r="AA158" s="17">
        <f>R158*EXP(-$B$16*(($B$17+$AI$4)*0.6))+S158*$B$16/($B$16-$AI$12)*(EXP(-$AI$12*(($B$17+$AI$4)*0.6))-EXP(-$B$16*(($B$17+$AI$4)*0.6)))+T158*$B$16/($B$16-$AI$13)*(EXP(-$AI$13*(($B$17+$AI$4)*0.6))-EXP(-$B$16*(($B$17+$AI$4)*0.6)))+U158*$B$16/($B$16-$AI$14)*(EXP(-$AI$14*(($B$17+$AI$4)*0.6))-EXP(-$B$16*(($B$17+$AI$4)*0.6)))</f>
        <v/>
      </c>
      <c r="AB158" s="17">
        <f>R158*EXP(-$B$16*(($B$17+$AI$4)*0.7))+S158*$B$16/($B$16-$AI$12)*(EXP(-$AI$12*(($B$17+$AI$4)*0.7))-EXP(-$B$16*(($B$17+$AI$4)*0.7)))+T158*$B$16/($B$16-$AI$13)*(EXP(-$AI$13*(($B$17+$AI$4)*0.7))-EXP(-$B$16*(($B$17+$AI$4)*0.7)))+U158*$B$16/($B$16-$AI$14)*(EXP(-$AI$14*(($B$17+$AI$4)*0.7))-EXP(-$B$16*(($B$17+$AI$4)*0.7)))</f>
        <v/>
      </c>
      <c r="AC158" s="17">
        <f>R158*EXP(-$B$16*(($B$17+$AI$4)*0.8))+S158*$B$16/($B$16-$AI$12)*(EXP(-$AI$12*(($B$17+$AI$4)*0.8))-EXP(-$B$16*(($B$17+$AI$4)*0.8)))+T158*$B$16/($B$16-$AI$13)*(EXP(-$AI$13*(($B$17+$AI$4)*0.8))-EXP(-$B$16*(($B$17+$AI$4)*0.8)))+U158*$B$16/($B$16-$AI$14)*(EXP(-$AI$14*(($B$17+$AI$4)*0.8))-EXP(-$B$16*(($B$17+$AI$4)*0.8)))</f>
        <v/>
      </c>
      <c r="AD158" s="17">
        <f>R158*EXP(-$B$16*(($B$17+$AI$4)*0.9))+S158*$B$16/($B$16-$AI$12)*(EXP(-$AI$12*(($B$17+$AI$4)*0.9))-EXP(-$B$16*(($B$17+$AI$4)*0.9)))+T158*$B$16/($B$16-$AI$13)*(EXP(-$AI$13*(($B$17+$AI$4)*0.9))-EXP(-$B$16*(($B$17+$AI$4)*0.9)))+U158*$B$16/($B$16-$AI$14)*(EXP(-$AI$14*(($B$17+$AI$4)*0.9))-EXP(-$B$16*(($B$17+$AI$4)*0.9)))</f>
        <v/>
      </c>
      <c r="AE158" s="17">
        <f>R158*EXP(-$B$16*(($B$17+$AI$4)*1.0))+S158*$B$16/($B$16-$AI$12)*(EXP(-$AI$12*(($B$17+$AI$4)*1.0))-EXP(-$B$16*(($B$17+$AI$4)*1.0)))+T158*$B$16/($B$16-$AI$13)*(EXP(-$AI$13*(($B$17+$AI$4)*1.0))-EXP(-$B$16*(($B$17+$AI$4)*1.0)))+U158*$B$16/($B$16-$AI$14)*(EXP(-$AI$14*(($B$17+$AI$4)*1.0))-EXP(-$B$16*(($B$17+$AI$4)*1.0)))</f>
        <v/>
      </c>
      <c r="AF158" s="17">
        <f>MIN((G158-V158)/$AI$48,(G158-W158)/$AI$49,(G158-X158)/$AI$50,(G158-Y158)/$AI$51,(G158-Z158)/$AI$52,(G158-AA158)/$AI$53,(G158-AB158)/$AI$54,(G158-AC158)/$AI$55,(G158-AD158)/$AI$56,(G158-AE158)/$AI$57)</f>
        <v/>
      </c>
    </row>
    <row r="159">
      <c r="E159" s="12">
        <f>E158+$B$11</f>
        <v/>
      </c>
      <c r="F159" s="13">
        <f>E159/60</f>
        <v/>
      </c>
      <c r="G159" s="13">
        <f>IF(F159&gt;=$AI$66,$B$27,IF(F159&gt;=$AI$65,$B$26,IF(F159&gt;=$AI$64,$B$25,IF(F159&gt;=$AI$63,$B$24,IF(F159&gt;=$AI$62,$B$23,IF(F159&gt;=$AI$61,$B$22,$B$21))))))</f>
        <v/>
      </c>
      <c r="H159" s="14">
        <f>MAX(0,MIN($AI$59,IF($B$9="Plasma",(G159-(S159*$AI$18+T159*$AI$19+U159*$AI$20))/$AI$46,AF159)))</f>
        <v/>
      </c>
      <c r="I159" s="15">
        <f>H159/10*3600/$B$11</f>
        <v/>
      </c>
      <c r="J159" s="15">
        <f>J158+H159</f>
        <v/>
      </c>
      <c r="K159" s="14">
        <f>$AI$21*K158+$AI$22*L158+$AI$23*M158+$AI$30*H158</f>
        <v/>
      </c>
      <c r="L159" s="14">
        <f>$AI$24*K158+$AI$25*L158+$AI$26*M158+$AI$31*H158</f>
        <v/>
      </c>
      <c r="M159" s="14">
        <f>$AI$27*K158+$AI$28*L158+$AI$29*M158+$AI$32*H158</f>
        <v/>
      </c>
      <c r="N159" s="16">
        <f>R159*$B$38</f>
        <v/>
      </c>
      <c r="O159" s="14">
        <f>K159/$B$30</f>
        <v/>
      </c>
      <c r="P159" s="14">
        <f>L159/$B$31</f>
        <v/>
      </c>
      <c r="Q159" s="14">
        <f>M159/$B$32</f>
        <v/>
      </c>
      <c r="R159" s="14">
        <f>R158*$AI$42+S158*$AI$43+T158*$AI$44+U158*$AI$45+$AI$47*H158</f>
        <v/>
      </c>
      <c r="S159" s="17">
        <f>$AI$33*K159+$AI$34*L159+$AI$35*M159</f>
        <v/>
      </c>
      <c r="T159" s="17">
        <f>$AI$36*K159+$AI$37*L159+$AI$38*M159</f>
        <v/>
      </c>
      <c r="U159" s="17">
        <f>$AI$39*K159+$AI$40*L159+$AI$41*M159</f>
        <v/>
      </c>
      <c r="V159" s="17">
        <f>R159*EXP(-$B$16*(($B$17+$AI$4)*0.1))+S159*$B$16/($B$16-$AI$12)*(EXP(-$AI$12*(($B$17+$AI$4)*0.1))-EXP(-$B$16*(($B$17+$AI$4)*0.1)))+T159*$B$16/($B$16-$AI$13)*(EXP(-$AI$13*(($B$17+$AI$4)*0.1))-EXP(-$B$16*(($B$17+$AI$4)*0.1)))+U159*$B$16/($B$16-$AI$14)*(EXP(-$AI$14*(($B$17+$AI$4)*0.1))-EXP(-$B$16*(($B$17+$AI$4)*0.1)))</f>
        <v/>
      </c>
      <c r="W159" s="17">
        <f>R159*EXP(-$B$16*(($B$17+$AI$4)*0.2))+S159*$B$16/($B$16-$AI$12)*(EXP(-$AI$12*(($B$17+$AI$4)*0.2))-EXP(-$B$16*(($B$17+$AI$4)*0.2)))+T159*$B$16/($B$16-$AI$13)*(EXP(-$AI$13*(($B$17+$AI$4)*0.2))-EXP(-$B$16*(($B$17+$AI$4)*0.2)))+U159*$B$16/($B$16-$AI$14)*(EXP(-$AI$14*(($B$17+$AI$4)*0.2))-EXP(-$B$16*(($B$17+$AI$4)*0.2)))</f>
        <v/>
      </c>
      <c r="X159" s="17">
        <f>R159*EXP(-$B$16*(($B$17+$AI$4)*0.3))+S159*$B$16/($B$16-$AI$12)*(EXP(-$AI$12*(($B$17+$AI$4)*0.3))-EXP(-$B$16*(($B$17+$AI$4)*0.3)))+T159*$B$16/($B$16-$AI$13)*(EXP(-$AI$13*(($B$17+$AI$4)*0.3))-EXP(-$B$16*(($B$17+$AI$4)*0.3)))+U159*$B$16/($B$16-$AI$14)*(EXP(-$AI$14*(($B$17+$AI$4)*0.3))-EXP(-$B$16*(($B$17+$AI$4)*0.3)))</f>
        <v/>
      </c>
      <c r="Y159" s="17">
        <f>R159*EXP(-$B$16*(($B$17+$AI$4)*0.4))+S159*$B$16/($B$16-$AI$12)*(EXP(-$AI$12*(($B$17+$AI$4)*0.4))-EXP(-$B$16*(($B$17+$AI$4)*0.4)))+T159*$B$16/($B$16-$AI$13)*(EXP(-$AI$13*(($B$17+$AI$4)*0.4))-EXP(-$B$16*(($B$17+$AI$4)*0.4)))+U159*$B$16/($B$16-$AI$14)*(EXP(-$AI$14*(($B$17+$AI$4)*0.4))-EXP(-$B$16*(($B$17+$AI$4)*0.4)))</f>
        <v/>
      </c>
      <c r="Z159" s="17">
        <f>R159*EXP(-$B$16*(($B$17+$AI$4)*0.5))+S159*$B$16/($B$16-$AI$12)*(EXP(-$AI$12*(($B$17+$AI$4)*0.5))-EXP(-$B$16*(($B$17+$AI$4)*0.5)))+T159*$B$16/($B$16-$AI$13)*(EXP(-$AI$13*(($B$17+$AI$4)*0.5))-EXP(-$B$16*(($B$17+$AI$4)*0.5)))+U159*$B$16/($B$16-$AI$14)*(EXP(-$AI$14*(($B$17+$AI$4)*0.5))-EXP(-$B$16*(($B$17+$AI$4)*0.5)))</f>
        <v/>
      </c>
      <c r="AA159" s="17">
        <f>R159*EXP(-$B$16*(($B$17+$AI$4)*0.6))+S159*$B$16/($B$16-$AI$12)*(EXP(-$AI$12*(($B$17+$AI$4)*0.6))-EXP(-$B$16*(($B$17+$AI$4)*0.6)))+T159*$B$16/($B$16-$AI$13)*(EXP(-$AI$13*(($B$17+$AI$4)*0.6))-EXP(-$B$16*(($B$17+$AI$4)*0.6)))+U159*$B$16/($B$16-$AI$14)*(EXP(-$AI$14*(($B$17+$AI$4)*0.6))-EXP(-$B$16*(($B$17+$AI$4)*0.6)))</f>
        <v/>
      </c>
      <c r="AB159" s="17">
        <f>R159*EXP(-$B$16*(($B$17+$AI$4)*0.7))+S159*$B$16/($B$16-$AI$12)*(EXP(-$AI$12*(($B$17+$AI$4)*0.7))-EXP(-$B$16*(($B$17+$AI$4)*0.7)))+T159*$B$16/($B$16-$AI$13)*(EXP(-$AI$13*(($B$17+$AI$4)*0.7))-EXP(-$B$16*(($B$17+$AI$4)*0.7)))+U159*$B$16/($B$16-$AI$14)*(EXP(-$AI$14*(($B$17+$AI$4)*0.7))-EXP(-$B$16*(($B$17+$AI$4)*0.7)))</f>
        <v/>
      </c>
      <c r="AC159" s="17">
        <f>R159*EXP(-$B$16*(($B$17+$AI$4)*0.8))+S159*$B$16/($B$16-$AI$12)*(EXP(-$AI$12*(($B$17+$AI$4)*0.8))-EXP(-$B$16*(($B$17+$AI$4)*0.8)))+T159*$B$16/($B$16-$AI$13)*(EXP(-$AI$13*(($B$17+$AI$4)*0.8))-EXP(-$B$16*(($B$17+$AI$4)*0.8)))+U159*$B$16/($B$16-$AI$14)*(EXP(-$AI$14*(($B$17+$AI$4)*0.8))-EXP(-$B$16*(($B$17+$AI$4)*0.8)))</f>
        <v/>
      </c>
      <c r="AD159" s="17">
        <f>R159*EXP(-$B$16*(($B$17+$AI$4)*0.9))+S159*$B$16/($B$16-$AI$12)*(EXP(-$AI$12*(($B$17+$AI$4)*0.9))-EXP(-$B$16*(($B$17+$AI$4)*0.9)))+T159*$B$16/($B$16-$AI$13)*(EXP(-$AI$13*(($B$17+$AI$4)*0.9))-EXP(-$B$16*(($B$17+$AI$4)*0.9)))+U159*$B$16/($B$16-$AI$14)*(EXP(-$AI$14*(($B$17+$AI$4)*0.9))-EXP(-$B$16*(($B$17+$AI$4)*0.9)))</f>
        <v/>
      </c>
      <c r="AE159" s="17">
        <f>R159*EXP(-$B$16*(($B$17+$AI$4)*1.0))+S159*$B$16/($B$16-$AI$12)*(EXP(-$AI$12*(($B$17+$AI$4)*1.0))-EXP(-$B$16*(($B$17+$AI$4)*1.0)))+T159*$B$16/($B$16-$AI$13)*(EXP(-$AI$13*(($B$17+$AI$4)*1.0))-EXP(-$B$16*(($B$17+$AI$4)*1.0)))+U159*$B$16/($B$16-$AI$14)*(EXP(-$AI$14*(($B$17+$AI$4)*1.0))-EXP(-$B$16*(($B$17+$AI$4)*1.0)))</f>
        <v/>
      </c>
      <c r="AF159" s="17">
        <f>MIN((G159-V159)/$AI$48,(G159-W159)/$AI$49,(G159-X159)/$AI$50,(G159-Y159)/$AI$51,(G159-Z159)/$AI$52,(G159-AA159)/$AI$53,(G159-AB159)/$AI$54,(G159-AC159)/$AI$55,(G159-AD159)/$AI$56,(G159-AE159)/$AI$57)</f>
        <v/>
      </c>
    </row>
    <row r="160">
      <c r="E160" s="12">
        <f>E159+$B$11</f>
        <v/>
      </c>
      <c r="F160" s="13">
        <f>E160/60</f>
        <v/>
      </c>
      <c r="G160" s="13">
        <f>IF(F160&gt;=$AI$66,$B$27,IF(F160&gt;=$AI$65,$B$26,IF(F160&gt;=$AI$64,$B$25,IF(F160&gt;=$AI$63,$B$24,IF(F160&gt;=$AI$62,$B$23,IF(F160&gt;=$AI$61,$B$22,$B$21))))))</f>
        <v/>
      </c>
      <c r="H160" s="14">
        <f>MAX(0,MIN($AI$59,IF($B$9="Plasma",(G160-(S160*$AI$18+T160*$AI$19+U160*$AI$20))/$AI$46,AF160)))</f>
        <v/>
      </c>
      <c r="I160" s="15">
        <f>H160/10*3600/$B$11</f>
        <v/>
      </c>
      <c r="J160" s="15">
        <f>J159+H160</f>
        <v/>
      </c>
      <c r="K160" s="14">
        <f>$AI$21*K159+$AI$22*L159+$AI$23*M159+$AI$30*H159</f>
        <v/>
      </c>
      <c r="L160" s="14">
        <f>$AI$24*K159+$AI$25*L159+$AI$26*M159+$AI$31*H159</f>
        <v/>
      </c>
      <c r="M160" s="14">
        <f>$AI$27*K159+$AI$28*L159+$AI$29*M159+$AI$32*H159</f>
        <v/>
      </c>
      <c r="N160" s="16">
        <f>R160*$B$38</f>
        <v/>
      </c>
      <c r="O160" s="14">
        <f>K160/$B$30</f>
        <v/>
      </c>
      <c r="P160" s="14">
        <f>L160/$B$31</f>
        <v/>
      </c>
      <c r="Q160" s="14">
        <f>M160/$B$32</f>
        <v/>
      </c>
      <c r="R160" s="14">
        <f>R159*$AI$42+S159*$AI$43+T159*$AI$44+U159*$AI$45+$AI$47*H159</f>
        <v/>
      </c>
      <c r="S160" s="17">
        <f>$AI$33*K160+$AI$34*L160+$AI$35*M160</f>
        <v/>
      </c>
      <c r="T160" s="17">
        <f>$AI$36*K160+$AI$37*L160+$AI$38*M160</f>
        <v/>
      </c>
      <c r="U160" s="17">
        <f>$AI$39*K160+$AI$40*L160+$AI$41*M160</f>
        <v/>
      </c>
      <c r="V160" s="17">
        <f>R160*EXP(-$B$16*(($B$17+$AI$4)*0.1))+S160*$B$16/($B$16-$AI$12)*(EXP(-$AI$12*(($B$17+$AI$4)*0.1))-EXP(-$B$16*(($B$17+$AI$4)*0.1)))+T160*$B$16/($B$16-$AI$13)*(EXP(-$AI$13*(($B$17+$AI$4)*0.1))-EXP(-$B$16*(($B$17+$AI$4)*0.1)))+U160*$B$16/($B$16-$AI$14)*(EXP(-$AI$14*(($B$17+$AI$4)*0.1))-EXP(-$B$16*(($B$17+$AI$4)*0.1)))</f>
        <v/>
      </c>
      <c r="W160" s="17">
        <f>R160*EXP(-$B$16*(($B$17+$AI$4)*0.2))+S160*$B$16/($B$16-$AI$12)*(EXP(-$AI$12*(($B$17+$AI$4)*0.2))-EXP(-$B$16*(($B$17+$AI$4)*0.2)))+T160*$B$16/($B$16-$AI$13)*(EXP(-$AI$13*(($B$17+$AI$4)*0.2))-EXP(-$B$16*(($B$17+$AI$4)*0.2)))+U160*$B$16/($B$16-$AI$14)*(EXP(-$AI$14*(($B$17+$AI$4)*0.2))-EXP(-$B$16*(($B$17+$AI$4)*0.2)))</f>
        <v/>
      </c>
      <c r="X160" s="17">
        <f>R160*EXP(-$B$16*(($B$17+$AI$4)*0.3))+S160*$B$16/($B$16-$AI$12)*(EXP(-$AI$12*(($B$17+$AI$4)*0.3))-EXP(-$B$16*(($B$17+$AI$4)*0.3)))+T160*$B$16/($B$16-$AI$13)*(EXP(-$AI$13*(($B$17+$AI$4)*0.3))-EXP(-$B$16*(($B$17+$AI$4)*0.3)))+U160*$B$16/($B$16-$AI$14)*(EXP(-$AI$14*(($B$17+$AI$4)*0.3))-EXP(-$B$16*(($B$17+$AI$4)*0.3)))</f>
        <v/>
      </c>
      <c r="Y160" s="17">
        <f>R160*EXP(-$B$16*(($B$17+$AI$4)*0.4))+S160*$B$16/($B$16-$AI$12)*(EXP(-$AI$12*(($B$17+$AI$4)*0.4))-EXP(-$B$16*(($B$17+$AI$4)*0.4)))+T160*$B$16/($B$16-$AI$13)*(EXP(-$AI$13*(($B$17+$AI$4)*0.4))-EXP(-$B$16*(($B$17+$AI$4)*0.4)))+U160*$B$16/($B$16-$AI$14)*(EXP(-$AI$14*(($B$17+$AI$4)*0.4))-EXP(-$B$16*(($B$17+$AI$4)*0.4)))</f>
        <v/>
      </c>
      <c r="Z160" s="17">
        <f>R160*EXP(-$B$16*(($B$17+$AI$4)*0.5))+S160*$B$16/($B$16-$AI$12)*(EXP(-$AI$12*(($B$17+$AI$4)*0.5))-EXP(-$B$16*(($B$17+$AI$4)*0.5)))+T160*$B$16/($B$16-$AI$13)*(EXP(-$AI$13*(($B$17+$AI$4)*0.5))-EXP(-$B$16*(($B$17+$AI$4)*0.5)))+U160*$B$16/($B$16-$AI$14)*(EXP(-$AI$14*(($B$17+$AI$4)*0.5))-EXP(-$B$16*(($B$17+$AI$4)*0.5)))</f>
        <v/>
      </c>
      <c r="AA160" s="17">
        <f>R160*EXP(-$B$16*(($B$17+$AI$4)*0.6))+S160*$B$16/($B$16-$AI$12)*(EXP(-$AI$12*(($B$17+$AI$4)*0.6))-EXP(-$B$16*(($B$17+$AI$4)*0.6)))+T160*$B$16/($B$16-$AI$13)*(EXP(-$AI$13*(($B$17+$AI$4)*0.6))-EXP(-$B$16*(($B$17+$AI$4)*0.6)))+U160*$B$16/($B$16-$AI$14)*(EXP(-$AI$14*(($B$17+$AI$4)*0.6))-EXP(-$B$16*(($B$17+$AI$4)*0.6)))</f>
        <v/>
      </c>
      <c r="AB160" s="17">
        <f>R160*EXP(-$B$16*(($B$17+$AI$4)*0.7))+S160*$B$16/($B$16-$AI$12)*(EXP(-$AI$12*(($B$17+$AI$4)*0.7))-EXP(-$B$16*(($B$17+$AI$4)*0.7)))+T160*$B$16/($B$16-$AI$13)*(EXP(-$AI$13*(($B$17+$AI$4)*0.7))-EXP(-$B$16*(($B$17+$AI$4)*0.7)))+U160*$B$16/($B$16-$AI$14)*(EXP(-$AI$14*(($B$17+$AI$4)*0.7))-EXP(-$B$16*(($B$17+$AI$4)*0.7)))</f>
        <v/>
      </c>
      <c r="AC160" s="17">
        <f>R160*EXP(-$B$16*(($B$17+$AI$4)*0.8))+S160*$B$16/($B$16-$AI$12)*(EXP(-$AI$12*(($B$17+$AI$4)*0.8))-EXP(-$B$16*(($B$17+$AI$4)*0.8)))+T160*$B$16/($B$16-$AI$13)*(EXP(-$AI$13*(($B$17+$AI$4)*0.8))-EXP(-$B$16*(($B$17+$AI$4)*0.8)))+U160*$B$16/($B$16-$AI$14)*(EXP(-$AI$14*(($B$17+$AI$4)*0.8))-EXP(-$B$16*(($B$17+$AI$4)*0.8)))</f>
        <v/>
      </c>
      <c r="AD160" s="17">
        <f>R160*EXP(-$B$16*(($B$17+$AI$4)*0.9))+S160*$B$16/($B$16-$AI$12)*(EXP(-$AI$12*(($B$17+$AI$4)*0.9))-EXP(-$B$16*(($B$17+$AI$4)*0.9)))+T160*$B$16/($B$16-$AI$13)*(EXP(-$AI$13*(($B$17+$AI$4)*0.9))-EXP(-$B$16*(($B$17+$AI$4)*0.9)))+U160*$B$16/($B$16-$AI$14)*(EXP(-$AI$14*(($B$17+$AI$4)*0.9))-EXP(-$B$16*(($B$17+$AI$4)*0.9)))</f>
        <v/>
      </c>
      <c r="AE160" s="17">
        <f>R160*EXP(-$B$16*(($B$17+$AI$4)*1.0))+S160*$B$16/($B$16-$AI$12)*(EXP(-$AI$12*(($B$17+$AI$4)*1.0))-EXP(-$B$16*(($B$17+$AI$4)*1.0)))+T160*$B$16/($B$16-$AI$13)*(EXP(-$AI$13*(($B$17+$AI$4)*1.0))-EXP(-$B$16*(($B$17+$AI$4)*1.0)))+U160*$B$16/($B$16-$AI$14)*(EXP(-$AI$14*(($B$17+$AI$4)*1.0))-EXP(-$B$16*(($B$17+$AI$4)*1.0)))</f>
        <v/>
      </c>
      <c r="AF160" s="17">
        <f>MIN((G160-V160)/$AI$48,(G160-W160)/$AI$49,(G160-X160)/$AI$50,(G160-Y160)/$AI$51,(G160-Z160)/$AI$52,(G160-AA160)/$AI$53,(G160-AB160)/$AI$54,(G160-AC160)/$AI$55,(G160-AD160)/$AI$56,(G160-AE160)/$AI$57)</f>
        <v/>
      </c>
    </row>
    <row r="161">
      <c r="E161" s="12">
        <f>E160+$B$11</f>
        <v/>
      </c>
      <c r="F161" s="13">
        <f>E161/60</f>
        <v/>
      </c>
      <c r="G161" s="13">
        <f>IF(F161&gt;=$AI$66,$B$27,IF(F161&gt;=$AI$65,$B$26,IF(F161&gt;=$AI$64,$B$25,IF(F161&gt;=$AI$63,$B$24,IF(F161&gt;=$AI$62,$B$23,IF(F161&gt;=$AI$61,$B$22,$B$21))))))</f>
        <v/>
      </c>
      <c r="H161" s="14">
        <f>MAX(0,MIN($AI$59,IF($B$9="Plasma",(G161-(S161*$AI$18+T161*$AI$19+U161*$AI$20))/$AI$46,AF161)))</f>
        <v/>
      </c>
      <c r="I161" s="15">
        <f>H161/10*3600/$B$11</f>
        <v/>
      </c>
      <c r="J161" s="15">
        <f>J160+H161</f>
        <v/>
      </c>
      <c r="K161" s="14">
        <f>$AI$21*K160+$AI$22*L160+$AI$23*M160+$AI$30*H160</f>
        <v/>
      </c>
      <c r="L161" s="14">
        <f>$AI$24*K160+$AI$25*L160+$AI$26*M160+$AI$31*H160</f>
        <v/>
      </c>
      <c r="M161" s="14">
        <f>$AI$27*K160+$AI$28*L160+$AI$29*M160+$AI$32*H160</f>
        <v/>
      </c>
      <c r="N161" s="16">
        <f>R161*$B$38</f>
        <v/>
      </c>
      <c r="O161" s="14">
        <f>K161/$B$30</f>
        <v/>
      </c>
      <c r="P161" s="14">
        <f>L161/$B$31</f>
        <v/>
      </c>
      <c r="Q161" s="14">
        <f>M161/$B$32</f>
        <v/>
      </c>
      <c r="R161" s="14">
        <f>R160*$AI$42+S160*$AI$43+T160*$AI$44+U160*$AI$45+$AI$47*H160</f>
        <v/>
      </c>
      <c r="S161" s="17">
        <f>$AI$33*K161+$AI$34*L161+$AI$35*M161</f>
        <v/>
      </c>
      <c r="T161" s="17">
        <f>$AI$36*K161+$AI$37*L161+$AI$38*M161</f>
        <v/>
      </c>
      <c r="U161" s="17">
        <f>$AI$39*K161+$AI$40*L161+$AI$41*M161</f>
        <v/>
      </c>
      <c r="V161" s="17">
        <f>R161*EXP(-$B$16*(($B$17+$AI$4)*0.1))+S161*$B$16/($B$16-$AI$12)*(EXP(-$AI$12*(($B$17+$AI$4)*0.1))-EXP(-$B$16*(($B$17+$AI$4)*0.1)))+T161*$B$16/($B$16-$AI$13)*(EXP(-$AI$13*(($B$17+$AI$4)*0.1))-EXP(-$B$16*(($B$17+$AI$4)*0.1)))+U161*$B$16/($B$16-$AI$14)*(EXP(-$AI$14*(($B$17+$AI$4)*0.1))-EXP(-$B$16*(($B$17+$AI$4)*0.1)))</f>
        <v/>
      </c>
      <c r="W161" s="17">
        <f>R161*EXP(-$B$16*(($B$17+$AI$4)*0.2))+S161*$B$16/($B$16-$AI$12)*(EXP(-$AI$12*(($B$17+$AI$4)*0.2))-EXP(-$B$16*(($B$17+$AI$4)*0.2)))+T161*$B$16/($B$16-$AI$13)*(EXP(-$AI$13*(($B$17+$AI$4)*0.2))-EXP(-$B$16*(($B$17+$AI$4)*0.2)))+U161*$B$16/($B$16-$AI$14)*(EXP(-$AI$14*(($B$17+$AI$4)*0.2))-EXP(-$B$16*(($B$17+$AI$4)*0.2)))</f>
        <v/>
      </c>
      <c r="X161" s="17">
        <f>R161*EXP(-$B$16*(($B$17+$AI$4)*0.3))+S161*$B$16/($B$16-$AI$12)*(EXP(-$AI$12*(($B$17+$AI$4)*0.3))-EXP(-$B$16*(($B$17+$AI$4)*0.3)))+T161*$B$16/($B$16-$AI$13)*(EXP(-$AI$13*(($B$17+$AI$4)*0.3))-EXP(-$B$16*(($B$17+$AI$4)*0.3)))+U161*$B$16/($B$16-$AI$14)*(EXP(-$AI$14*(($B$17+$AI$4)*0.3))-EXP(-$B$16*(($B$17+$AI$4)*0.3)))</f>
        <v/>
      </c>
      <c r="Y161" s="17">
        <f>R161*EXP(-$B$16*(($B$17+$AI$4)*0.4))+S161*$B$16/($B$16-$AI$12)*(EXP(-$AI$12*(($B$17+$AI$4)*0.4))-EXP(-$B$16*(($B$17+$AI$4)*0.4)))+T161*$B$16/($B$16-$AI$13)*(EXP(-$AI$13*(($B$17+$AI$4)*0.4))-EXP(-$B$16*(($B$17+$AI$4)*0.4)))+U161*$B$16/($B$16-$AI$14)*(EXP(-$AI$14*(($B$17+$AI$4)*0.4))-EXP(-$B$16*(($B$17+$AI$4)*0.4)))</f>
        <v/>
      </c>
      <c r="Z161" s="17">
        <f>R161*EXP(-$B$16*(($B$17+$AI$4)*0.5))+S161*$B$16/($B$16-$AI$12)*(EXP(-$AI$12*(($B$17+$AI$4)*0.5))-EXP(-$B$16*(($B$17+$AI$4)*0.5)))+T161*$B$16/($B$16-$AI$13)*(EXP(-$AI$13*(($B$17+$AI$4)*0.5))-EXP(-$B$16*(($B$17+$AI$4)*0.5)))+U161*$B$16/($B$16-$AI$14)*(EXP(-$AI$14*(($B$17+$AI$4)*0.5))-EXP(-$B$16*(($B$17+$AI$4)*0.5)))</f>
        <v/>
      </c>
      <c r="AA161" s="17">
        <f>R161*EXP(-$B$16*(($B$17+$AI$4)*0.6))+S161*$B$16/($B$16-$AI$12)*(EXP(-$AI$12*(($B$17+$AI$4)*0.6))-EXP(-$B$16*(($B$17+$AI$4)*0.6)))+T161*$B$16/($B$16-$AI$13)*(EXP(-$AI$13*(($B$17+$AI$4)*0.6))-EXP(-$B$16*(($B$17+$AI$4)*0.6)))+U161*$B$16/($B$16-$AI$14)*(EXP(-$AI$14*(($B$17+$AI$4)*0.6))-EXP(-$B$16*(($B$17+$AI$4)*0.6)))</f>
        <v/>
      </c>
      <c r="AB161" s="17">
        <f>R161*EXP(-$B$16*(($B$17+$AI$4)*0.7))+S161*$B$16/($B$16-$AI$12)*(EXP(-$AI$12*(($B$17+$AI$4)*0.7))-EXP(-$B$16*(($B$17+$AI$4)*0.7)))+T161*$B$16/($B$16-$AI$13)*(EXP(-$AI$13*(($B$17+$AI$4)*0.7))-EXP(-$B$16*(($B$17+$AI$4)*0.7)))+U161*$B$16/($B$16-$AI$14)*(EXP(-$AI$14*(($B$17+$AI$4)*0.7))-EXP(-$B$16*(($B$17+$AI$4)*0.7)))</f>
        <v/>
      </c>
      <c r="AC161" s="17">
        <f>R161*EXP(-$B$16*(($B$17+$AI$4)*0.8))+S161*$B$16/($B$16-$AI$12)*(EXP(-$AI$12*(($B$17+$AI$4)*0.8))-EXP(-$B$16*(($B$17+$AI$4)*0.8)))+T161*$B$16/($B$16-$AI$13)*(EXP(-$AI$13*(($B$17+$AI$4)*0.8))-EXP(-$B$16*(($B$17+$AI$4)*0.8)))+U161*$B$16/($B$16-$AI$14)*(EXP(-$AI$14*(($B$17+$AI$4)*0.8))-EXP(-$B$16*(($B$17+$AI$4)*0.8)))</f>
        <v/>
      </c>
      <c r="AD161" s="17">
        <f>R161*EXP(-$B$16*(($B$17+$AI$4)*0.9))+S161*$B$16/($B$16-$AI$12)*(EXP(-$AI$12*(($B$17+$AI$4)*0.9))-EXP(-$B$16*(($B$17+$AI$4)*0.9)))+T161*$B$16/($B$16-$AI$13)*(EXP(-$AI$13*(($B$17+$AI$4)*0.9))-EXP(-$B$16*(($B$17+$AI$4)*0.9)))+U161*$B$16/($B$16-$AI$14)*(EXP(-$AI$14*(($B$17+$AI$4)*0.9))-EXP(-$B$16*(($B$17+$AI$4)*0.9)))</f>
        <v/>
      </c>
      <c r="AE161" s="17">
        <f>R161*EXP(-$B$16*(($B$17+$AI$4)*1.0))+S161*$B$16/($B$16-$AI$12)*(EXP(-$AI$12*(($B$17+$AI$4)*1.0))-EXP(-$B$16*(($B$17+$AI$4)*1.0)))+T161*$B$16/($B$16-$AI$13)*(EXP(-$AI$13*(($B$17+$AI$4)*1.0))-EXP(-$B$16*(($B$17+$AI$4)*1.0)))+U161*$B$16/($B$16-$AI$14)*(EXP(-$AI$14*(($B$17+$AI$4)*1.0))-EXP(-$B$16*(($B$17+$AI$4)*1.0)))</f>
        <v/>
      </c>
      <c r="AF161" s="17">
        <f>MIN((G161-V161)/$AI$48,(G161-W161)/$AI$49,(G161-X161)/$AI$50,(G161-Y161)/$AI$51,(G161-Z161)/$AI$52,(G161-AA161)/$AI$53,(G161-AB161)/$AI$54,(G161-AC161)/$AI$55,(G161-AD161)/$AI$56,(G161-AE161)/$AI$57)</f>
        <v/>
      </c>
    </row>
    <row r="162">
      <c r="E162" s="12">
        <f>E161+$B$11</f>
        <v/>
      </c>
      <c r="F162" s="13">
        <f>E162/60</f>
        <v/>
      </c>
      <c r="G162" s="13">
        <f>IF(F162&gt;=$AI$66,$B$27,IF(F162&gt;=$AI$65,$B$26,IF(F162&gt;=$AI$64,$B$25,IF(F162&gt;=$AI$63,$B$24,IF(F162&gt;=$AI$62,$B$23,IF(F162&gt;=$AI$61,$B$22,$B$21))))))</f>
        <v/>
      </c>
      <c r="H162" s="14">
        <f>MAX(0,MIN($AI$59,IF($B$9="Plasma",(G162-(S162*$AI$18+T162*$AI$19+U162*$AI$20))/$AI$46,AF162)))</f>
        <v/>
      </c>
      <c r="I162" s="15">
        <f>H162/10*3600/$B$11</f>
        <v/>
      </c>
      <c r="J162" s="15">
        <f>J161+H162</f>
        <v/>
      </c>
      <c r="K162" s="14">
        <f>$AI$21*K161+$AI$22*L161+$AI$23*M161+$AI$30*H161</f>
        <v/>
      </c>
      <c r="L162" s="14">
        <f>$AI$24*K161+$AI$25*L161+$AI$26*M161+$AI$31*H161</f>
        <v/>
      </c>
      <c r="M162" s="14">
        <f>$AI$27*K161+$AI$28*L161+$AI$29*M161+$AI$32*H161</f>
        <v/>
      </c>
      <c r="N162" s="16">
        <f>R162*$B$38</f>
        <v/>
      </c>
      <c r="O162" s="14">
        <f>K162/$B$30</f>
        <v/>
      </c>
      <c r="P162" s="14">
        <f>L162/$B$31</f>
        <v/>
      </c>
      <c r="Q162" s="14">
        <f>M162/$B$32</f>
        <v/>
      </c>
      <c r="R162" s="14">
        <f>R161*$AI$42+S161*$AI$43+T161*$AI$44+U161*$AI$45+$AI$47*H161</f>
        <v/>
      </c>
      <c r="S162" s="17">
        <f>$AI$33*K162+$AI$34*L162+$AI$35*M162</f>
        <v/>
      </c>
      <c r="T162" s="17">
        <f>$AI$36*K162+$AI$37*L162+$AI$38*M162</f>
        <v/>
      </c>
      <c r="U162" s="17">
        <f>$AI$39*K162+$AI$40*L162+$AI$41*M162</f>
        <v/>
      </c>
      <c r="V162" s="17">
        <f>R162*EXP(-$B$16*(($B$17+$AI$4)*0.1))+S162*$B$16/($B$16-$AI$12)*(EXP(-$AI$12*(($B$17+$AI$4)*0.1))-EXP(-$B$16*(($B$17+$AI$4)*0.1)))+T162*$B$16/($B$16-$AI$13)*(EXP(-$AI$13*(($B$17+$AI$4)*0.1))-EXP(-$B$16*(($B$17+$AI$4)*0.1)))+U162*$B$16/($B$16-$AI$14)*(EXP(-$AI$14*(($B$17+$AI$4)*0.1))-EXP(-$B$16*(($B$17+$AI$4)*0.1)))</f>
        <v/>
      </c>
      <c r="W162" s="17">
        <f>R162*EXP(-$B$16*(($B$17+$AI$4)*0.2))+S162*$B$16/($B$16-$AI$12)*(EXP(-$AI$12*(($B$17+$AI$4)*0.2))-EXP(-$B$16*(($B$17+$AI$4)*0.2)))+T162*$B$16/($B$16-$AI$13)*(EXP(-$AI$13*(($B$17+$AI$4)*0.2))-EXP(-$B$16*(($B$17+$AI$4)*0.2)))+U162*$B$16/($B$16-$AI$14)*(EXP(-$AI$14*(($B$17+$AI$4)*0.2))-EXP(-$B$16*(($B$17+$AI$4)*0.2)))</f>
        <v/>
      </c>
      <c r="X162" s="17">
        <f>R162*EXP(-$B$16*(($B$17+$AI$4)*0.3))+S162*$B$16/($B$16-$AI$12)*(EXP(-$AI$12*(($B$17+$AI$4)*0.3))-EXP(-$B$16*(($B$17+$AI$4)*0.3)))+T162*$B$16/($B$16-$AI$13)*(EXP(-$AI$13*(($B$17+$AI$4)*0.3))-EXP(-$B$16*(($B$17+$AI$4)*0.3)))+U162*$B$16/($B$16-$AI$14)*(EXP(-$AI$14*(($B$17+$AI$4)*0.3))-EXP(-$B$16*(($B$17+$AI$4)*0.3)))</f>
        <v/>
      </c>
      <c r="Y162" s="17">
        <f>R162*EXP(-$B$16*(($B$17+$AI$4)*0.4))+S162*$B$16/($B$16-$AI$12)*(EXP(-$AI$12*(($B$17+$AI$4)*0.4))-EXP(-$B$16*(($B$17+$AI$4)*0.4)))+T162*$B$16/($B$16-$AI$13)*(EXP(-$AI$13*(($B$17+$AI$4)*0.4))-EXP(-$B$16*(($B$17+$AI$4)*0.4)))+U162*$B$16/($B$16-$AI$14)*(EXP(-$AI$14*(($B$17+$AI$4)*0.4))-EXP(-$B$16*(($B$17+$AI$4)*0.4)))</f>
        <v/>
      </c>
      <c r="Z162" s="17">
        <f>R162*EXP(-$B$16*(($B$17+$AI$4)*0.5))+S162*$B$16/($B$16-$AI$12)*(EXP(-$AI$12*(($B$17+$AI$4)*0.5))-EXP(-$B$16*(($B$17+$AI$4)*0.5)))+T162*$B$16/($B$16-$AI$13)*(EXP(-$AI$13*(($B$17+$AI$4)*0.5))-EXP(-$B$16*(($B$17+$AI$4)*0.5)))+U162*$B$16/($B$16-$AI$14)*(EXP(-$AI$14*(($B$17+$AI$4)*0.5))-EXP(-$B$16*(($B$17+$AI$4)*0.5)))</f>
        <v/>
      </c>
      <c r="AA162" s="17">
        <f>R162*EXP(-$B$16*(($B$17+$AI$4)*0.6))+S162*$B$16/($B$16-$AI$12)*(EXP(-$AI$12*(($B$17+$AI$4)*0.6))-EXP(-$B$16*(($B$17+$AI$4)*0.6)))+T162*$B$16/($B$16-$AI$13)*(EXP(-$AI$13*(($B$17+$AI$4)*0.6))-EXP(-$B$16*(($B$17+$AI$4)*0.6)))+U162*$B$16/($B$16-$AI$14)*(EXP(-$AI$14*(($B$17+$AI$4)*0.6))-EXP(-$B$16*(($B$17+$AI$4)*0.6)))</f>
        <v/>
      </c>
      <c r="AB162" s="17">
        <f>R162*EXP(-$B$16*(($B$17+$AI$4)*0.7))+S162*$B$16/($B$16-$AI$12)*(EXP(-$AI$12*(($B$17+$AI$4)*0.7))-EXP(-$B$16*(($B$17+$AI$4)*0.7)))+T162*$B$16/($B$16-$AI$13)*(EXP(-$AI$13*(($B$17+$AI$4)*0.7))-EXP(-$B$16*(($B$17+$AI$4)*0.7)))+U162*$B$16/($B$16-$AI$14)*(EXP(-$AI$14*(($B$17+$AI$4)*0.7))-EXP(-$B$16*(($B$17+$AI$4)*0.7)))</f>
        <v/>
      </c>
      <c r="AC162" s="17">
        <f>R162*EXP(-$B$16*(($B$17+$AI$4)*0.8))+S162*$B$16/($B$16-$AI$12)*(EXP(-$AI$12*(($B$17+$AI$4)*0.8))-EXP(-$B$16*(($B$17+$AI$4)*0.8)))+T162*$B$16/($B$16-$AI$13)*(EXP(-$AI$13*(($B$17+$AI$4)*0.8))-EXP(-$B$16*(($B$17+$AI$4)*0.8)))+U162*$B$16/($B$16-$AI$14)*(EXP(-$AI$14*(($B$17+$AI$4)*0.8))-EXP(-$B$16*(($B$17+$AI$4)*0.8)))</f>
        <v/>
      </c>
      <c r="AD162" s="17">
        <f>R162*EXP(-$B$16*(($B$17+$AI$4)*0.9))+S162*$B$16/($B$16-$AI$12)*(EXP(-$AI$12*(($B$17+$AI$4)*0.9))-EXP(-$B$16*(($B$17+$AI$4)*0.9)))+T162*$B$16/($B$16-$AI$13)*(EXP(-$AI$13*(($B$17+$AI$4)*0.9))-EXP(-$B$16*(($B$17+$AI$4)*0.9)))+U162*$B$16/($B$16-$AI$14)*(EXP(-$AI$14*(($B$17+$AI$4)*0.9))-EXP(-$B$16*(($B$17+$AI$4)*0.9)))</f>
        <v/>
      </c>
      <c r="AE162" s="17">
        <f>R162*EXP(-$B$16*(($B$17+$AI$4)*1.0))+S162*$B$16/($B$16-$AI$12)*(EXP(-$AI$12*(($B$17+$AI$4)*1.0))-EXP(-$B$16*(($B$17+$AI$4)*1.0)))+T162*$B$16/($B$16-$AI$13)*(EXP(-$AI$13*(($B$17+$AI$4)*1.0))-EXP(-$B$16*(($B$17+$AI$4)*1.0)))+U162*$B$16/($B$16-$AI$14)*(EXP(-$AI$14*(($B$17+$AI$4)*1.0))-EXP(-$B$16*(($B$17+$AI$4)*1.0)))</f>
        <v/>
      </c>
      <c r="AF162" s="17">
        <f>MIN((G162-V162)/$AI$48,(G162-W162)/$AI$49,(G162-X162)/$AI$50,(G162-Y162)/$AI$51,(G162-Z162)/$AI$52,(G162-AA162)/$AI$53,(G162-AB162)/$AI$54,(G162-AC162)/$AI$55,(G162-AD162)/$AI$56,(G162-AE162)/$AI$57)</f>
        <v/>
      </c>
    </row>
    <row r="163">
      <c r="E163" s="12">
        <f>E162+$B$11</f>
        <v/>
      </c>
      <c r="F163" s="13">
        <f>E163/60</f>
        <v/>
      </c>
      <c r="G163" s="13">
        <f>IF(F163&gt;=$AI$66,$B$27,IF(F163&gt;=$AI$65,$B$26,IF(F163&gt;=$AI$64,$B$25,IF(F163&gt;=$AI$63,$B$24,IF(F163&gt;=$AI$62,$B$23,IF(F163&gt;=$AI$61,$B$22,$B$21))))))</f>
        <v/>
      </c>
      <c r="H163" s="14">
        <f>MAX(0,MIN($AI$59,IF($B$9="Plasma",(G163-(S163*$AI$18+T163*$AI$19+U163*$AI$20))/$AI$46,AF163)))</f>
        <v/>
      </c>
      <c r="I163" s="15">
        <f>H163/10*3600/$B$11</f>
        <v/>
      </c>
      <c r="J163" s="15">
        <f>J162+H163</f>
        <v/>
      </c>
      <c r="K163" s="14">
        <f>$AI$21*K162+$AI$22*L162+$AI$23*M162+$AI$30*H162</f>
        <v/>
      </c>
      <c r="L163" s="14">
        <f>$AI$24*K162+$AI$25*L162+$AI$26*M162+$AI$31*H162</f>
        <v/>
      </c>
      <c r="M163" s="14">
        <f>$AI$27*K162+$AI$28*L162+$AI$29*M162+$AI$32*H162</f>
        <v/>
      </c>
      <c r="N163" s="16">
        <f>R163*$B$38</f>
        <v/>
      </c>
      <c r="O163" s="14">
        <f>K163/$B$30</f>
        <v/>
      </c>
      <c r="P163" s="14">
        <f>L163/$B$31</f>
        <v/>
      </c>
      <c r="Q163" s="14">
        <f>M163/$B$32</f>
        <v/>
      </c>
      <c r="R163" s="14">
        <f>R162*$AI$42+S162*$AI$43+T162*$AI$44+U162*$AI$45+$AI$47*H162</f>
        <v/>
      </c>
      <c r="S163" s="17">
        <f>$AI$33*K163+$AI$34*L163+$AI$35*M163</f>
        <v/>
      </c>
      <c r="T163" s="17">
        <f>$AI$36*K163+$AI$37*L163+$AI$38*M163</f>
        <v/>
      </c>
      <c r="U163" s="17">
        <f>$AI$39*K163+$AI$40*L163+$AI$41*M163</f>
        <v/>
      </c>
      <c r="V163" s="17">
        <f>R163*EXP(-$B$16*(($B$17+$AI$4)*0.1))+S163*$B$16/($B$16-$AI$12)*(EXP(-$AI$12*(($B$17+$AI$4)*0.1))-EXP(-$B$16*(($B$17+$AI$4)*0.1)))+T163*$B$16/($B$16-$AI$13)*(EXP(-$AI$13*(($B$17+$AI$4)*0.1))-EXP(-$B$16*(($B$17+$AI$4)*0.1)))+U163*$B$16/($B$16-$AI$14)*(EXP(-$AI$14*(($B$17+$AI$4)*0.1))-EXP(-$B$16*(($B$17+$AI$4)*0.1)))</f>
        <v/>
      </c>
      <c r="W163" s="17">
        <f>R163*EXP(-$B$16*(($B$17+$AI$4)*0.2))+S163*$B$16/($B$16-$AI$12)*(EXP(-$AI$12*(($B$17+$AI$4)*0.2))-EXP(-$B$16*(($B$17+$AI$4)*0.2)))+T163*$B$16/($B$16-$AI$13)*(EXP(-$AI$13*(($B$17+$AI$4)*0.2))-EXP(-$B$16*(($B$17+$AI$4)*0.2)))+U163*$B$16/($B$16-$AI$14)*(EXP(-$AI$14*(($B$17+$AI$4)*0.2))-EXP(-$B$16*(($B$17+$AI$4)*0.2)))</f>
        <v/>
      </c>
      <c r="X163" s="17">
        <f>R163*EXP(-$B$16*(($B$17+$AI$4)*0.3))+S163*$B$16/($B$16-$AI$12)*(EXP(-$AI$12*(($B$17+$AI$4)*0.3))-EXP(-$B$16*(($B$17+$AI$4)*0.3)))+T163*$B$16/($B$16-$AI$13)*(EXP(-$AI$13*(($B$17+$AI$4)*0.3))-EXP(-$B$16*(($B$17+$AI$4)*0.3)))+U163*$B$16/($B$16-$AI$14)*(EXP(-$AI$14*(($B$17+$AI$4)*0.3))-EXP(-$B$16*(($B$17+$AI$4)*0.3)))</f>
        <v/>
      </c>
      <c r="Y163" s="17">
        <f>R163*EXP(-$B$16*(($B$17+$AI$4)*0.4))+S163*$B$16/($B$16-$AI$12)*(EXP(-$AI$12*(($B$17+$AI$4)*0.4))-EXP(-$B$16*(($B$17+$AI$4)*0.4)))+T163*$B$16/($B$16-$AI$13)*(EXP(-$AI$13*(($B$17+$AI$4)*0.4))-EXP(-$B$16*(($B$17+$AI$4)*0.4)))+U163*$B$16/($B$16-$AI$14)*(EXP(-$AI$14*(($B$17+$AI$4)*0.4))-EXP(-$B$16*(($B$17+$AI$4)*0.4)))</f>
        <v/>
      </c>
      <c r="Z163" s="17">
        <f>R163*EXP(-$B$16*(($B$17+$AI$4)*0.5))+S163*$B$16/($B$16-$AI$12)*(EXP(-$AI$12*(($B$17+$AI$4)*0.5))-EXP(-$B$16*(($B$17+$AI$4)*0.5)))+T163*$B$16/($B$16-$AI$13)*(EXP(-$AI$13*(($B$17+$AI$4)*0.5))-EXP(-$B$16*(($B$17+$AI$4)*0.5)))+U163*$B$16/($B$16-$AI$14)*(EXP(-$AI$14*(($B$17+$AI$4)*0.5))-EXP(-$B$16*(($B$17+$AI$4)*0.5)))</f>
        <v/>
      </c>
      <c r="AA163" s="17">
        <f>R163*EXP(-$B$16*(($B$17+$AI$4)*0.6))+S163*$B$16/($B$16-$AI$12)*(EXP(-$AI$12*(($B$17+$AI$4)*0.6))-EXP(-$B$16*(($B$17+$AI$4)*0.6)))+T163*$B$16/($B$16-$AI$13)*(EXP(-$AI$13*(($B$17+$AI$4)*0.6))-EXP(-$B$16*(($B$17+$AI$4)*0.6)))+U163*$B$16/($B$16-$AI$14)*(EXP(-$AI$14*(($B$17+$AI$4)*0.6))-EXP(-$B$16*(($B$17+$AI$4)*0.6)))</f>
        <v/>
      </c>
      <c r="AB163" s="17">
        <f>R163*EXP(-$B$16*(($B$17+$AI$4)*0.7))+S163*$B$16/($B$16-$AI$12)*(EXP(-$AI$12*(($B$17+$AI$4)*0.7))-EXP(-$B$16*(($B$17+$AI$4)*0.7)))+T163*$B$16/($B$16-$AI$13)*(EXP(-$AI$13*(($B$17+$AI$4)*0.7))-EXP(-$B$16*(($B$17+$AI$4)*0.7)))+U163*$B$16/($B$16-$AI$14)*(EXP(-$AI$14*(($B$17+$AI$4)*0.7))-EXP(-$B$16*(($B$17+$AI$4)*0.7)))</f>
        <v/>
      </c>
      <c r="AC163" s="17">
        <f>R163*EXP(-$B$16*(($B$17+$AI$4)*0.8))+S163*$B$16/($B$16-$AI$12)*(EXP(-$AI$12*(($B$17+$AI$4)*0.8))-EXP(-$B$16*(($B$17+$AI$4)*0.8)))+T163*$B$16/($B$16-$AI$13)*(EXP(-$AI$13*(($B$17+$AI$4)*0.8))-EXP(-$B$16*(($B$17+$AI$4)*0.8)))+U163*$B$16/($B$16-$AI$14)*(EXP(-$AI$14*(($B$17+$AI$4)*0.8))-EXP(-$B$16*(($B$17+$AI$4)*0.8)))</f>
        <v/>
      </c>
      <c r="AD163" s="17">
        <f>R163*EXP(-$B$16*(($B$17+$AI$4)*0.9))+S163*$B$16/($B$16-$AI$12)*(EXP(-$AI$12*(($B$17+$AI$4)*0.9))-EXP(-$B$16*(($B$17+$AI$4)*0.9)))+T163*$B$16/($B$16-$AI$13)*(EXP(-$AI$13*(($B$17+$AI$4)*0.9))-EXP(-$B$16*(($B$17+$AI$4)*0.9)))+U163*$B$16/($B$16-$AI$14)*(EXP(-$AI$14*(($B$17+$AI$4)*0.9))-EXP(-$B$16*(($B$17+$AI$4)*0.9)))</f>
        <v/>
      </c>
      <c r="AE163" s="17">
        <f>R163*EXP(-$B$16*(($B$17+$AI$4)*1.0))+S163*$B$16/($B$16-$AI$12)*(EXP(-$AI$12*(($B$17+$AI$4)*1.0))-EXP(-$B$16*(($B$17+$AI$4)*1.0)))+T163*$B$16/($B$16-$AI$13)*(EXP(-$AI$13*(($B$17+$AI$4)*1.0))-EXP(-$B$16*(($B$17+$AI$4)*1.0)))+U163*$B$16/($B$16-$AI$14)*(EXP(-$AI$14*(($B$17+$AI$4)*1.0))-EXP(-$B$16*(($B$17+$AI$4)*1.0)))</f>
        <v/>
      </c>
      <c r="AF163" s="17">
        <f>MIN((G163-V163)/$AI$48,(G163-W163)/$AI$49,(G163-X163)/$AI$50,(G163-Y163)/$AI$51,(G163-Z163)/$AI$52,(G163-AA163)/$AI$53,(G163-AB163)/$AI$54,(G163-AC163)/$AI$55,(G163-AD163)/$AI$56,(G163-AE163)/$AI$57)</f>
        <v/>
      </c>
    </row>
    <row r="164">
      <c r="E164" s="12">
        <f>E163+$B$11</f>
        <v/>
      </c>
      <c r="F164" s="13">
        <f>E164/60</f>
        <v/>
      </c>
      <c r="G164" s="13">
        <f>IF(F164&gt;=$AI$66,$B$27,IF(F164&gt;=$AI$65,$B$26,IF(F164&gt;=$AI$64,$B$25,IF(F164&gt;=$AI$63,$B$24,IF(F164&gt;=$AI$62,$B$23,IF(F164&gt;=$AI$61,$B$22,$B$21))))))</f>
        <v/>
      </c>
      <c r="H164" s="14">
        <f>MAX(0,MIN($AI$59,IF($B$9="Plasma",(G164-(S164*$AI$18+T164*$AI$19+U164*$AI$20))/$AI$46,AF164)))</f>
        <v/>
      </c>
      <c r="I164" s="15">
        <f>H164/10*3600/$B$11</f>
        <v/>
      </c>
      <c r="J164" s="15">
        <f>J163+H164</f>
        <v/>
      </c>
      <c r="K164" s="14">
        <f>$AI$21*K163+$AI$22*L163+$AI$23*M163+$AI$30*H163</f>
        <v/>
      </c>
      <c r="L164" s="14">
        <f>$AI$24*K163+$AI$25*L163+$AI$26*M163+$AI$31*H163</f>
        <v/>
      </c>
      <c r="M164" s="14">
        <f>$AI$27*K163+$AI$28*L163+$AI$29*M163+$AI$32*H163</f>
        <v/>
      </c>
      <c r="N164" s="16">
        <f>R164*$B$38</f>
        <v/>
      </c>
      <c r="O164" s="14">
        <f>K164/$B$30</f>
        <v/>
      </c>
      <c r="P164" s="14">
        <f>L164/$B$31</f>
        <v/>
      </c>
      <c r="Q164" s="14">
        <f>M164/$B$32</f>
        <v/>
      </c>
      <c r="R164" s="14">
        <f>R163*$AI$42+S163*$AI$43+T163*$AI$44+U163*$AI$45+$AI$47*H163</f>
        <v/>
      </c>
      <c r="S164" s="17">
        <f>$AI$33*K164+$AI$34*L164+$AI$35*M164</f>
        <v/>
      </c>
      <c r="T164" s="17">
        <f>$AI$36*K164+$AI$37*L164+$AI$38*M164</f>
        <v/>
      </c>
      <c r="U164" s="17">
        <f>$AI$39*K164+$AI$40*L164+$AI$41*M164</f>
        <v/>
      </c>
      <c r="V164" s="17">
        <f>R164*EXP(-$B$16*(($B$17+$AI$4)*0.1))+S164*$B$16/($B$16-$AI$12)*(EXP(-$AI$12*(($B$17+$AI$4)*0.1))-EXP(-$B$16*(($B$17+$AI$4)*0.1)))+T164*$B$16/($B$16-$AI$13)*(EXP(-$AI$13*(($B$17+$AI$4)*0.1))-EXP(-$B$16*(($B$17+$AI$4)*0.1)))+U164*$B$16/($B$16-$AI$14)*(EXP(-$AI$14*(($B$17+$AI$4)*0.1))-EXP(-$B$16*(($B$17+$AI$4)*0.1)))</f>
        <v/>
      </c>
      <c r="W164" s="17">
        <f>R164*EXP(-$B$16*(($B$17+$AI$4)*0.2))+S164*$B$16/($B$16-$AI$12)*(EXP(-$AI$12*(($B$17+$AI$4)*0.2))-EXP(-$B$16*(($B$17+$AI$4)*0.2)))+T164*$B$16/($B$16-$AI$13)*(EXP(-$AI$13*(($B$17+$AI$4)*0.2))-EXP(-$B$16*(($B$17+$AI$4)*0.2)))+U164*$B$16/($B$16-$AI$14)*(EXP(-$AI$14*(($B$17+$AI$4)*0.2))-EXP(-$B$16*(($B$17+$AI$4)*0.2)))</f>
        <v/>
      </c>
      <c r="X164" s="17">
        <f>R164*EXP(-$B$16*(($B$17+$AI$4)*0.3))+S164*$B$16/($B$16-$AI$12)*(EXP(-$AI$12*(($B$17+$AI$4)*0.3))-EXP(-$B$16*(($B$17+$AI$4)*0.3)))+T164*$B$16/($B$16-$AI$13)*(EXP(-$AI$13*(($B$17+$AI$4)*0.3))-EXP(-$B$16*(($B$17+$AI$4)*0.3)))+U164*$B$16/($B$16-$AI$14)*(EXP(-$AI$14*(($B$17+$AI$4)*0.3))-EXP(-$B$16*(($B$17+$AI$4)*0.3)))</f>
        <v/>
      </c>
      <c r="Y164" s="17">
        <f>R164*EXP(-$B$16*(($B$17+$AI$4)*0.4))+S164*$B$16/($B$16-$AI$12)*(EXP(-$AI$12*(($B$17+$AI$4)*0.4))-EXP(-$B$16*(($B$17+$AI$4)*0.4)))+T164*$B$16/($B$16-$AI$13)*(EXP(-$AI$13*(($B$17+$AI$4)*0.4))-EXP(-$B$16*(($B$17+$AI$4)*0.4)))+U164*$B$16/($B$16-$AI$14)*(EXP(-$AI$14*(($B$17+$AI$4)*0.4))-EXP(-$B$16*(($B$17+$AI$4)*0.4)))</f>
        <v/>
      </c>
      <c r="Z164" s="17">
        <f>R164*EXP(-$B$16*(($B$17+$AI$4)*0.5))+S164*$B$16/($B$16-$AI$12)*(EXP(-$AI$12*(($B$17+$AI$4)*0.5))-EXP(-$B$16*(($B$17+$AI$4)*0.5)))+T164*$B$16/($B$16-$AI$13)*(EXP(-$AI$13*(($B$17+$AI$4)*0.5))-EXP(-$B$16*(($B$17+$AI$4)*0.5)))+U164*$B$16/($B$16-$AI$14)*(EXP(-$AI$14*(($B$17+$AI$4)*0.5))-EXP(-$B$16*(($B$17+$AI$4)*0.5)))</f>
        <v/>
      </c>
      <c r="AA164" s="17">
        <f>R164*EXP(-$B$16*(($B$17+$AI$4)*0.6))+S164*$B$16/($B$16-$AI$12)*(EXP(-$AI$12*(($B$17+$AI$4)*0.6))-EXP(-$B$16*(($B$17+$AI$4)*0.6)))+T164*$B$16/($B$16-$AI$13)*(EXP(-$AI$13*(($B$17+$AI$4)*0.6))-EXP(-$B$16*(($B$17+$AI$4)*0.6)))+U164*$B$16/($B$16-$AI$14)*(EXP(-$AI$14*(($B$17+$AI$4)*0.6))-EXP(-$B$16*(($B$17+$AI$4)*0.6)))</f>
        <v/>
      </c>
      <c r="AB164" s="17">
        <f>R164*EXP(-$B$16*(($B$17+$AI$4)*0.7))+S164*$B$16/($B$16-$AI$12)*(EXP(-$AI$12*(($B$17+$AI$4)*0.7))-EXP(-$B$16*(($B$17+$AI$4)*0.7)))+T164*$B$16/($B$16-$AI$13)*(EXP(-$AI$13*(($B$17+$AI$4)*0.7))-EXP(-$B$16*(($B$17+$AI$4)*0.7)))+U164*$B$16/($B$16-$AI$14)*(EXP(-$AI$14*(($B$17+$AI$4)*0.7))-EXP(-$B$16*(($B$17+$AI$4)*0.7)))</f>
        <v/>
      </c>
      <c r="AC164" s="17">
        <f>R164*EXP(-$B$16*(($B$17+$AI$4)*0.8))+S164*$B$16/($B$16-$AI$12)*(EXP(-$AI$12*(($B$17+$AI$4)*0.8))-EXP(-$B$16*(($B$17+$AI$4)*0.8)))+T164*$B$16/($B$16-$AI$13)*(EXP(-$AI$13*(($B$17+$AI$4)*0.8))-EXP(-$B$16*(($B$17+$AI$4)*0.8)))+U164*$B$16/($B$16-$AI$14)*(EXP(-$AI$14*(($B$17+$AI$4)*0.8))-EXP(-$B$16*(($B$17+$AI$4)*0.8)))</f>
        <v/>
      </c>
      <c r="AD164" s="17">
        <f>R164*EXP(-$B$16*(($B$17+$AI$4)*0.9))+S164*$B$16/($B$16-$AI$12)*(EXP(-$AI$12*(($B$17+$AI$4)*0.9))-EXP(-$B$16*(($B$17+$AI$4)*0.9)))+T164*$B$16/($B$16-$AI$13)*(EXP(-$AI$13*(($B$17+$AI$4)*0.9))-EXP(-$B$16*(($B$17+$AI$4)*0.9)))+U164*$B$16/($B$16-$AI$14)*(EXP(-$AI$14*(($B$17+$AI$4)*0.9))-EXP(-$B$16*(($B$17+$AI$4)*0.9)))</f>
        <v/>
      </c>
      <c r="AE164" s="17">
        <f>R164*EXP(-$B$16*(($B$17+$AI$4)*1.0))+S164*$B$16/($B$16-$AI$12)*(EXP(-$AI$12*(($B$17+$AI$4)*1.0))-EXP(-$B$16*(($B$17+$AI$4)*1.0)))+T164*$B$16/($B$16-$AI$13)*(EXP(-$AI$13*(($B$17+$AI$4)*1.0))-EXP(-$B$16*(($B$17+$AI$4)*1.0)))+U164*$B$16/($B$16-$AI$14)*(EXP(-$AI$14*(($B$17+$AI$4)*1.0))-EXP(-$B$16*(($B$17+$AI$4)*1.0)))</f>
        <v/>
      </c>
      <c r="AF164" s="17">
        <f>MIN((G164-V164)/$AI$48,(G164-W164)/$AI$49,(G164-X164)/$AI$50,(G164-Y164)/$AI$51,(G164-Z164)/$AI$52,(G164-AA164)/$AI$53,(G164-AB164)/$AI$54,(G164-AC164)/$AI$55,(G164-AD164)/$AI$56,(G164-AE164)/$AI$57)</f>
        <v/>
      </c>
    </row>
    <row r="165">
      <c r="E165" s="12">
        <f>E164+$B$11</f>
        <v/>
      </c>
      <c r="F165" s="13">
        <f>E165/60</f>
        <v/>
      </c>
      <c r="G165" s="13">
        <f>IF(F165&gt;=$AI$66,$B$27,IF(F165&gt;=$AI$65,$B$26,IF(F165&gt;=$AI$64,$B$25,IF(F165&gt;=$AI$63,$B$24,IF(F165&gt;=$AI$62,$B$23,IF(F165&gt;=$AI$61,$B$22,$B$21))))))</f>
        <v/>
      </c>
      <c r="H165" s="14">
        <f>MAX(0,MIN($AI$59,IF($B$9="Plasma",(G165-(S165*$AI$18+T165*$AI$19+U165*$AI$20))/$AI$46,AF165)))</f>
        <v/>
      </c>
      <c r="I165" s="15">
        <f>H165/10*3600/$B$11</f>
        <v/>
      </c>
      <c r="J165" s="15">
        <f>J164+H165</f>
        <v/>
      </c>
      <c r="K165" s="14">
        <f>$AI$21*K164+$AI$22*L164+$AI$23*M164+$AI$30*H164</f>
        <v/>
      </c>
      <c r="L165" s="14">
        <f>$AI$24*K164+$AI$25*L164+$AI$26*M164+$AI$31*H164</f>
        <v/>
      </c>
      <c r="M165" s="14">
        <f>$AI$27*K164+$AI$28*L164+$AI$29*M164+$AI$32*H164</f>
        <v/>
      </c>
      <c r="N165" s="16">
        <f>R165*$B$38</f>
        <v/>
      </c>
      <c r="O165" s="14">
        <f>K165/$B$30</f>
        <v/>
      </c>
      <c r="P165" s="14">
        <f>L165/$B$31</f>
        <v/>
      </c>
      <c r="Q165" s="14">
        <f>M165/$B$32</f>
        <v/>
      </c>
      <c r="R165" s="14">
        <f>R164*$AI$42+S164*$AI$43+T164*$AI$44+U164*$AI$45+$AI$47*H164</f>
        <v/>
      </c>
      <c r="S165" s="17">
        <f>$AI$33*K165+$AI$34*L165+$AI$35*M165</f>
        <v/>
      </c>
      <c r="T165" s="17">
        <f>$AI$36*K165+$AI$37*L165+$AI$38*M165</f>
        <v/>
      </c>
      <c r="U165" s="17">
        <f>$AI$39*K165+$AI$40*L165+$AI$41*M165</f>
        <v/>
      </c>
      <c r="V165" s="17">
        <f>R165*EXP(-$B$16*(($B$17+$AI$4)*0.1))+S165*$B$16/($B$16-$AI$12)*(EXP(-$AI$12*(($B$17+$AI$4)*0.1))-EXP(-$B$16*(($B$17+$AI$4)*0.1)))+T165*$B$16/($B$16-$AI$13)*(EXP(-$AI$13*(($B$17+$AI$4)*0.1))-EXP(-$B$16*(($B$17+$AI$4)*0.1)))+U165*$B$16/($B$16-$AI$14)*(EXP(-$AI$14*(($B$17+$AI$4)*0.1))-EXP(-$B$16*(($B$17+$AI$4)*0.1)))</f>
        <v/>
      </c>
      <c r="W165" s="17">
        <f>R165*EXP(-$B$16*(($B$17+$AI$4)*0.2))+S165*$B$16/($B$16-$AI$12)*(EXP(-$AI$12*(($B$17+$AI$4)*0.2))-EXP(-$B$16*(($B$17+$AI$4)*0.2)))+T165*$B$16/($B$16-$AI$13)*(EXP(-$AI$13*(($B$17+$AI$4)*0.2))-EXP(-$B$16*(($B$17+$AI$4)*0.2)))+U165*$B$16/($B$16-$AI$14)*(EXP(-$AI$14*(($B$17+$AI$4)*0.2))-EXP(-$B$16*(($B$17+$AI$4)*0.2)))</f>
        <v/>
      </c>
      <c r="X165" s="17">
        <f>R165*EXP(-$B$16*(($B$17+$AI$4)*0.3))+S165*$B$16/($B$16-$AI$12)*(EXP(-$AI$12*(($B$17+$AI$4)*0.3))-EXP(-$B$16*(($B$17+$AI$4)*0.3)))+T165*$B$16/($B$16-$AI$13)*(EXP(-$AI$13*(($B$17+$AI$4)*0.3))-EXP(-$B$16*(($B$17+$AI$4)*0.3)))+U165*$B$16/($B$16-$AI$14)*(EXP(-$AI$14*(($B$17+$AI$4)*0.3))-EXP(-$B$16*(($B$17+$AI$4)*0.3)))</f>
        <v/>
      </c>
      <c r="Y165" s="17">
        <f>R165*EXP(-$B$16*(($B$17+$AI$4)*0.4))+S165*$B$16/($B$16-$AI$12)*(EXP(-$AI$12*(($B$17+$AI$4)*0.4))-EXP(-$B$16*(($B$17+$AI$4)*0.4)))+T165*$B$16/($B$16-$AI$13)*(EXP(-$AI$13*(($B$17+$AI$4)*0.4))-EXP(-$B$16*(($B$17+$AI$4)*0.4)))+U165*$B$16/($B$16-$AI$14)*(EXP(-$AI$14*(($B$17+$AI$4)*0.4))-EXP(-$B$16*(($B$17+$AI$4)*0.4)))</f>
        <v/>
      </c>
      <c r="Z165" s="17">
        <f>R165*EXP(-$B$16*(($B$17+$AI$4)*0.5))+S165*$B$16/($B$16-$AI$12)*(EXP(-$AI$12*(($B$17+$AI$4)*0.5))-EXP(-$B$16*(($B$17+$AI$4)*0.5)))+T165*$B$16/($B$16-$AI$13)*(EXP(-$AI$13*(($B$17+$AI$4)*0.5))-EXP(-$B$16*(($B$17+$AI$4)*0.5)))+U165*$B$16/($B$16-$AI$14)*(EXP(-$AI$14*(($B$17+$AI$4)*0.5))-EXP(-$B$16*(($B$17+$AI$4)*0.5)))</f>
        <v/>
      </c>
      <c r="AA165" s="17">
        <f>R165*EXP(-$B$16*(($B$17+$AI$4)*0.6))+S165*$B$16/($B$16-$AI$12)*(EXP(-$AI$12*(($B$17+$AI$4)*0.6))-EXP(-$B$16*(($B$17+$AI$4)*0.6)))+T165*$B$16/($B$16-$AI$13)*(EXP(-$AI$13*(($B$17+$AI$4)*0.6))-EXP(-$B$16*(($B$17+$AI$4)*0.6)))+U165*$B$16/($B$16-$AI$14)*(EXP(-$AI$14*(($B$17+$AI$4)*0.6))-EXP(-$B$16*(($B$17+$AI$4)*0.6)))</f>
        <v/>
      </c>
      <c r="AB165" s="17">
        <f>R165*EXP(-$B$16*(($B$17+$AI$4)*0.7))+S165*$B$16/($B$16-$AI$12)*(EXP(-$AI$12*(($B$17+$AI$4)*0.7))-EXP(-$B$16*(($B$17+$AI$4)*0.7)))+T165*$B$16/($B$16-$AI$13)*(EXP(-$AI$13*(($B$17+$AI$4)*0.7))-EXP(-$B$16*(($B$17+$AI$4)*0.7)))+U165*$B$16/($B$16-$AI$14)*(EXP(-$AI$14*(($B$17+$AI$4)*0.7))-EXP(-$B$16*(($B$17+$AI$4)*0.7)))</f>
        <v/>
      </c>
      <c r="AC165" s="17">
        <f>R165*EXP(-$B$16*(($B$17+$AI$4)*0.8))+S165*$B$16/($B$16-$AI$12)*(EXP(-$AI$12*(($B$17+$AI$4)*0.8))-EXP(-$B$16*(($B$17+$AI$4)*0.8)))+T165*$B$16/($B$16-$AI$13)*(EXP(-$AI$13*(($B$17+$AI$4)*0.8))-EXP(-$B$16*(($B$17+$AI$4)*0.8)))+U165*$B$16/($B$16-$AI$14)*(EXP(-$AI$14*(($B$17+$AI$4)*0.8))-EXP(-$B$16*(($B$17+$AI$4)*0.8)))</f>
        <v/>
      </c>
      <c r="AD165" s="17">
        <f>R165*EXP(-$B$16*(($B$17+$AI$4)*0.9))+S165*$B$16/($B$16-$AI$12)*(EXP(-$AI$12*(($B$17+$AI$4)*0.9))-EXP(-$B$16*(($B$17+$AI$4)*0.9)))+T165*$B$16/($B$16-$AI$13)*(EXP(-$AI$13*(($B$17+$AI$4)*0.9))-EXP(-$B$16*(($B$17+$AI$4)*0.9)))+U165*$B$16/($B$16-$AI$14)*(EXP(-$AI$14*(($B$17+$AI$4)*0.9))-EXP(-$B$16*(($B$17+$AI$4)*0.9)))</f>
        <v/>
      </c>
      <c r="AE165" s="17">
        <f>R165*EXP(-$B$16*(($B$17+$AI$4)*1.0))+S165*$B$16/($B$16-$AI$12)*(EXP(-$AI$12*(($B$17+$AI$4)*1.0))-EXP(-$B$16*(($B$17+$AI$4)*1.0)))+T165*$B$16/($B$16-$AI$13)*(EXP(-$AI$13*(($B$17+$AI$4)*1.0))-EXP(-$B$16*(($B$17+$AI$4)*1.0)))+U165*$B$16/($B$16-$AI$14)*(EXP(-$AI$14*(($B$17+$AI$4)*1.0))-EXP(-$B$16*(($B$17+$AI$4)*1.0)))</f>
        <v/>
      </c>
      <c r="AF165" s="17">
        <f>MIN((G165-V165)/$AI$48,(G165-W165)/$AI$49,(G165-X165)/$AI$50,(G165-Y165)/$AI$51,(G165-Z165)/$AI$52,(G165-AA165)/$AI$53,(G165-AB165)/$AI$54,(G165-AC165)/$AI$55,(G165-AD165)/$AI$56,(G165-AE165)/$AI$57)</f>
        <v/>
      </c>
    </row>
    <row r="166">
      <c r="E166" s="12">
        <f>E165+$B$11</f>
        <v/>
      </c>
      <c r="F166" s="13">
        <f>E166/60</f>
        <v/>
      </c>
      <c r="G166" s="13">
        <f>IF(F166&gt;=$AI$66,$B$27,IF(F166&gt;=$AI$65,$B$26,IF(F166&gt;=$AI$64,$B$25,IF(F166&gt;=$AI$63,$B$24,IF(F166&gt;=$AI$62,$B$23,IF(F166&gt;=$AI$61,$B$22,$B$21))))))</f>
        <v/>
      </c>
      <c r="H166" s="14">
        <f>MAX(0,MIN($AI$59,IF($B$9="Plasma",(G166-(S166*$AI$18+T166*$AI$19+U166*$AI$20))/$AI$46,AF166)))</f>
        <v/>
      </c>
      <c r="I166" s="15">
        <f>H166/10*3600/$B$11</f>
        <v/>
      </c>
      <c r="J166" s="15">
        <f>J165+H166</f>
        <v/>
      </c>
      <c r="K166" s="14">
        <f>$AI$21*K165+$AI$22*L165+$AI$23*M165+$AI$30*H165</f>
        <v/>
      </c>
      <c r="L166" s="14">
        <f>$AI$24*K165+$AI$25*L165+$AI$26*M165+$AI$31*H165</f>
        <v/>
      </c>
      <c r="M166" s="14">
        <f>$AI$27*K165+$AI$28*L165+$AI$29*M165+$AI$32*H165</f>
        <v/>
      </c>
      <c r="N166" s="16">
        <f>R166*$B$38</f>
        <v/>
      </c>
      <c r="O166" s="14">
        <f>K166/$B$30</f>
        <v/>
      </c>
      <c r="P166" s="14">
        <f>L166/$B$31</f>
        <v/>
      </c>
      <c r="Q166" s="14">
        <f>M166/$B$32</f>
        <v/>
      </c>
      <c r="R166" s="14">
        <f>R165*$AI$42+S165*$AI$43+T165*$AI$44+U165*$AI$45+$AI$47*H165</f>
        <v/>
      </c>
      <c r="S166" s="17">
        <f>$AI$33*K166+$AI$34*L166+$AI$35*M166</f>
        <v/>
      </c>
      <c r="T166" s="17">
        <f>$AI$36*K166+$AI$37*L166+$AI$38*M166</f>
        <v/>
      </c>
      <c r="U166" s="17">
        <f>$AI$39*K166+$AI$40*L166+$AI$41*M166</f>
        <v/>
      </c>
      <c r="V166" s="17">
        <f>R166*EXP(-$B$16*(($B$17+$AI$4)*0.1))+S166*$B$16/($B$16-$AI$12)*(EXP(-$AI$12*(($B$17+$AI$4)*0.1))-EXP(-$B$16*(($B$17+$AI$4)*0.1)))+T166*$B$16/($B$16-$AI$13)*(EXP(-$AI$13*(($B$17+$AI$4)*0.1))-EXP(-$B$16*(($B$17+$AI$4)*0.1)))+U166*$B$16/($B$16-$AI$14)*(EXP(-$AI$14*(($B$17+$AI$4)*0.1))-EXP(-$B$16*(($B$17+$AI$4)*0.1)))</f>
        <v/>
      </c>
      <c r="W166" s="17">
        <f>R166*EXP(-$B$16*(($B$17+$AI$4)*0.2))+S166*$B$16/($B$16-$AI$12)*(EXP(-$AI$12*(($B$17+$AI$4)*0.2))-EXP(-$B$16*(($B$17+$AI$4)*0.2)))+T166*$B$16/($B$16-$AI$13)*(EXP(-$AI$13*(($B$17+$AI$4)*0.2))-EXP(-$B$16*(($B$17+$AI$4)*0.2)))+U166*$B$16/($B$16-$AI$14)*(EXP(-$AI$14*(($B$17+$AI$4)*0.2))-EXP(-$B$16*(($B$17+$AI$4)*0.2)))</f>
        <v/>
      </c>
      <c r="X166" s="17">
        <f>R166*EXP(-$B$16*(($B$17+$AI$4)*0.3))+S166*$B$16/($B$16-$AI$12)*(EXP(-$AI$12*(($B$17+$AI$4)*0.3))-EXP(-$B$16*(($B$17+$AI$4)*0.3)))+T166*$B$16/($B$16-$AI$13)*(EXP(-$AI$13*(($B$17+$AI$4)*0.3))-EXP(-$B$16*(($B$17+$AI$4)*0.3)))+U166*$B$16/($B$16-$AI$14)*(EXP(-$AI$14*(($B$17+$AI$4)*0.3))-EXP(-$B$16*(($B$17+$AI$4)*0.3)))</f>
        <v/>
      </c>
      <c r="Y166" s="17">
        <f>R166*EXP(-$B$16*(($B$17+$AI$4)*0.4))+S166*$B$16/($B$16-$AI$12)*(EXP(-$AI$12*(($B$17+$AI$4)*0.4))-EXP(-$B$16*(($B$17+$AI$4)*0.4)))+T166*$B$16/($B$16-$AI$13)*(EXP(-$AI$13*(($B$17+$AI$4)*0.4))-EXP(-$B$16*(($B$17+$AI$4)*0.4)))+U166*$B$16/($B$16-$AI$14)*(EXP(-$AI$14*(($B$17+$AI$4)*0.4))-EXP(-$B$16*(($B$17+$AI$4)*0.4)))</f>
        <v/>
      </c>
      <c r="Z166" s="17">
        <f>R166*EXP(-$B$16*(($B$17+$AI$4)*0.5))+S166*$B$16/($B$16-$AI$12)*(EXP(-$AI$12*(($B$17+$AI$4)*0.5))-EXP(-$B$16*(($B$17+$AI$4)*0.5)))+T166*$B$16/($B$16-$AI$13)*(EXP(-$AI$13*(($B$17+$AI$4)*0.5))-EXP(-$B$16*(($B$17+$AI$4)*0.5)))+U166*$B$16/($B$16-$AI$14)*(EXP(-$AI$14*(($B$17+$AI$4)*0.5))-EXP(-$B$16*(($B$17+$AI$4)*0.5)))</f>
        <v/>
      </c>
      <c r="AA166" s="17">
        <f>R166*EXP(-$B$16*(($B$17+$AI$4)*0.6))+S166*$B$16/($B$16-$AI$12)*(EXP(-$AI$12*(($B$17+$AI$4)*0.6))-EXP(-$B$16*(($B$17+$AI$4)*0.6)))+T166*$B$16/($B$16-$AI$13)*(EXP(-$AI$13*(($B$17+$AI$4)*0.6))-EXP(-$B$16*(($B$17+$AI$4)*0.6)))+U166*$B$16/($B$16-$AI$14)*(EXP(-$AI$14*(($B$17+$AI$4)*0.6))-EXP(-$B$16*(($B$17+$AI$4)*0.6)))</f>
        <v/>
      </c>
      <c r="AB166" s="17">
        <f>R166*EXP(-$B$16*(($B$17+$AI$4)*0.7))+S166*$B$16/($B$16-$AI$12)*(EXP(-$AI$12*(($B$17+$AI$4)*0.7))-EXP(-$B$16*(($B$17+$AI$4)*0.7)))+T166*$B$16/($B$16-$AI$13)*(EXP(-$AI$13*(($B$17+$AI$4)*0.7))-EXP(-$B$16*(($B$17+$AI$4)*0.7)))+U166*$B$16/($B$16-$AI$14)*(EXP(-$AI$14*(($B$17+$AI$4)*0.7))-EXP(-$B$16*(($B$17+$AI$4)*0.7)))</f>
        <v/>
      </c>
      <c r="AC166" s="17">
        <f>R166*EXP(-$B$16*(($B$17+$AI$4)*0.8))+S166*$B$16/($B$16-$AI$12)*(EXP(-$AI$12*(($B$17+$AI$4)*0.8))-EXP(-$B$16*(($B$17+$AI$4)*0.8)))+T166*$B$16/($B$16-$AI$13)*(EXP(-$AI$13*(($B$17+$AI$4)*0.8))-EXP(-$B$16*(($B$17+$AI$4)*0.8)))+U166*$B$16/($B$16-$AI$14)*(EXP(-$AI$14*(($B$17+$AI$4)*0.8))-EXP(-$B$16*(($B$17+$AI$4)*0.8)))</f>
        <v/>
      </c>
      <c r="AD166" s="17">
        <f>R166*EXP(-$B$16*(($B$17+$AI$4)*0.9))+S166*$B$16/($B$16-$AI$12)*(EXP(-$AI$12*(($B$17+$AI$4)*0.9))-EXP(-$B$16*(($B$17+$AI$4)*0.9)))+T166*$B$16/($B$16-$AI$13)*(EXP(-$AI$13*(($B$17+$AI$4)*0.9))-EXP(-$B$16*(($B$17+$AI$4)*0.9)))+U166*$B$16/($B$16-$AI$14)*(EXP(-$AI$14*(($B$17+$AI$4)*0.9))-EXP(-$B$16*(($B$17+$AI$4)*0.9)))</f>
        <v/>
      </c>
      <c r="AE166" s="17">
        <f>R166*EXP(-$B$16*(($B$17+$AI$4)*1.0))+S166*$B$16/($B$16-$AI$12)*(EXP(-$AI$12*(($B$17+$AI$4)*1.0))-EXP(-$B$16*(($B$17+$AI$4)*1.0)))+T166*$B$16/($B$16-$AI$13)*(EXP(-$AI$13*(($B$17+$AI$4)*1.0))-EXP(-$B$16*(($B$17+$AI$4)*1.0)))+U166*$B$16/($B$16-$AI$14)*(EXP(-$AI$14*(($B$17+$AI$4)*1.0))-EXP(-$B$16*(($B$17+$AI$4)*1.0)))</f>
        <v/>
      </c>
      <c r="AF166" s="17">
        <f>MIN((G166-V166)/$AI$48,(G166-W166)/$AI$49,(G166-X166)/$AI$50,(G166-Y166)/$AI$51,(G166-Z166)/$AI$52,(G166-AA166)/$AI$53,(G166-AB166)/$AI$54,(G166-AC166)/$AI$55,(G166-AD166)/$AI$56,(G166-AE166)/$AI$57)</f>
        <v/>
      </c>
    </row>
    <row r="167">
      <c r="E167" s="12">
        <f>E166+$B$11</f>
        <v/>
      </c>
      <c r="F167" s="13">
        <f>E167/60</f>
        <v/>
      </c>
      <c r="G167" s="13">
        <f>IF(F167&gt;=$AI$66,$B$27,IF(F167&gt;=$AI$65,$B$26,IF(F167&gt;=$AI$64,$B$25,IF(F167&gt;=$AI$63,$B$24,IF(F167&gt;=$AI$62,$B$23,IF(F167&gt;=$AI$61,$B$22,$B$21))))))</f>
        <v/>
      </c>
      <c r="H167" s="14">
        <f>MAX(0,MIN($AI$59,IF($B$9="Plasma",(G167-(S167*$AI$18+T167*$AI$19+U167*$AI$20))/$AI$46,AF167)))</f>
        <v/>
      </c>
      <c r="I167" s="15">
        <f>H167/10*3600/$B$11</f>
        <v/>
      </c>
      <c r="J167" s="15">
        <f>J166+H167</f>
        <v/>
      </c>
      <c r="K167" s="14">
        <f>$AI$21*K166+$AI$22*L166+$AI$23*M166+$AI$30*H166</f>
        <v/>
      </c>
      <c r="L167" s="14">
        <f>$AI$24*K166+$AI$25*L166+$AI$26*M166+$AI$31*H166</f>
        <v/>
      </c>
      <c r="M167" s="14">
        <f>$AI$27*K166+$AI$28*L166+$AI$29*M166+$AI$32*H166</f>
        <v/>
      </c>
      <c r="N167" s="16">
        <f>R167*$B$38</f>
        <v/>
      </c>
      <c r="O167" s="14">
        <f>K167/$B$30</f>
        <v/>
      </c>
      <c r="P167" s="14">
        <f>L167/$B$31</f>
        <v/>
      </c>
      <c r="Q167" s="14">
        <f>M167/$B$32</f>
        <v/>
      </c>
      <c r="R167" s="14">
        <f>R166*$AI$42+S166*$AI$43+T166*$AI$44+U166*$AI$45+$AI$47*H166</f>
        <v/>
      </c>
      <c r="S167" s="17">
        <f>$AI$33*K167+$AI$34*L167+$AI$35*M167</f>
        <v/>
      </c>
      <c r="T167" s="17">
        <f>$AI$36*K167+$AI$37*L167+$AI$38*M167</f>
        <v/>
      </c>
      <c r="U167" s="17">
        <f>$AI$39*K167+$AI$40*L167+$AI$41*M167</f>
        <v/>
      </c>
      <c r="V167" s="17">
        <f>R167*EXP(-$B$16*(($B$17+$AI$4)*0.1))+S167*$B$16/($B$16-$AI$12)*(EXP(-$AI$12*(($B$17+$AI$4)*0.1))-EXP(-$B$16*(($B$17+$AI$4)*0.1)))+T167*$B$16/($B$16-$AI$13)*(EXP(-$AI$13*(($B$17+$AI$4)*0.1))-EXP(-$B$16*(($B$17+$AI$4)*0.1)))+U167*$B$16/($B$16-$AI$14)*(EXP(-$AI$14*(($B$17+$AI$4)*0.1))-EXP(-$B$16*(($B$17+$AI$4)*0.1)))</f>
        <v/>
      </c>
      <c r="W167" s="17">
        <f>R167*EXP(-$B$16*(($B$17+$AI$4)*0.2))+S167*$B$16/($B$16-$AI$12)*(EXP(-$AI$12*(($B$17+$AI$4)*0.2))-EXP(-$B$16*(($B$17+$AI$4)*0.2)))+T167*$B$16/($B$16-$AI$13)*(EXP(-$AI$13*(($B$17+$AI$4)*0.2))-EXP(-$B$16*(($B$17+$AI$4)*0.2)))+U167*$B$16/($B$16-$AI$14)*(EXP(-$AI$14*(($B$17+$AI$4)*0.2))-EXP(-$B$16*(($B$17+$AI$4)*0.2)))</f>
        <v/>
      </c>
      <c r="X167" s="17">
        <f>R167*EXP(-$B$16*(($B$17+$AI$4)*0.3))+S167*$B$16/($B$16-$AI$12)*(EXP(-$AI$12*(($B$17+$AI$4)*0.3))-EXP(-$B$16*(($B$17+$AI$4)*0.3)))+T167*$B$16/($B$16-$AI$13)*(EXP(-$AI$13*(($B$17+$AI$4)*0.3))-EXP(-$B$16*(($B$17+$AI$4)*0.3)))+U167*$B$16/($B$16-$AI$14)*(EXP(-$AI$14*(($B$17+$AI$4)*0.3))-EXP(-$B$16*(($B$17+$AI$4)*0.3)))</f>
        <v/>
      </c>
      <c r="Y167" s="17">
        <f>R167*EXP(-$B$16*(($B$17+$AI$4)*0.4))+S167*$B$16/($B$16-$AI$12)*(EXP(-$AI$12*(($B$17+$AI$4)*0.4))-EXP(-$B$16*(($B$17+$AI$4)*0.4)))+T167*$B$16/($B$16-$AI$13)*(EXP(-$AI$13*(($B$17+$AI$4)*0.4))-EXP(-$B$16*(($B$17+$AI$4)*0.4)))+U167*$B$16/($B$16-$AI$14)*(EXP(-$AI$14*(($B$17+$AI$4)*0.4))-EXP(-$B$16*(($B$17+$AI$4)*0.4)))</f>
        <v/>
      </c>
      <c r="Z167" s="17">
        <f>R167*EXP(-$B$16*(($B$17+$AI$4)*0.5))+S167*$B$16/($B$16-$AI$12)*(EXP(-$AI$12*(($B$17+$AI$4)*0.5))-EXP(-$B$16*(($B$17+$AI$4)*0.5)))+T167*$B$16/($B$16-$AI$13)*(EXP(-$AI$13*(($B$17+$AI$4)*0.5))-EXP(-$B$16*(($B$17+$AI$4)*0.5)))+U167*$B$16/($B$16-$AI$14)*(EXP(-$AI$14*(($B$17+$AI$4)*0.5))-EXP(-$B$16*(($B$17+$AI$4)*0.5)))</f>
        <v/>
      </c>
      <c r="AA167" s="17">
        <f>R167*EXP(-$B$16*(($B$17+$AI$4)*0.6))+S167*$B$16/($B$16-$AI$12)*(EXP(-$AI$12*(($B$17+$AI$4)*0.6))-EXP(-$B$16*(($B$17+$AI$4)*0.6)))+T167*$B$16/($B$16-$AI$13)*(EXP(-$AI$13*(($B$17+$AI$4)*0.6))-EXP(-$B$16*(($B$17+$AI$4)*0.6)))+U167*$B$16/($B$16-$AI$14)*(EXP(-$AI$14*(($B$17+$AI$4)*0.6))-EXP(-$B$16*(($B$17+$AI$4)*0.6)))</f>
        <v/>
      </c>
      <c r="AB167" s="17">
        <f>R167*EXP(-$B$16*(($B$17+$AI$4)*0.7))+S167*$B$16/($B$16-$AI$12)*(EXP(-$AI$12*(($B$17+$AI$4)*0.7))-EXP(-$B$16*(($B$17+$AI$4)*0.7)))+T167*$B$16/($B$16-$AI$13)*(EXP(-$AI$13*(($B$17+$AI$4)*0.7))-EXP(-$B$16*(($B$17+$AI$4)*0.7)))+U167*$B$16/($B$16-$AI$14)*(EXP(-$AI$14*(($B$17+$AI$4)*0.7))-EXP(-$B$16*(($B$17+$AI$4)*0.7)))</f>
        <v/>
      </c>
      <c r="AC167" s="17">
        <f>R167*EXP(-$B$16*(($B$17+$AI$4)*0.8))+S167*$B$16/($B$16-$AI$12)*(EXP(-$AI$12*(($B$17+$AI$4)*0.8))-EXP(-$B$16*(($B$17+$AI$4)*0.8)))+T167*$B$16/($B$16-$AI$13)*(EXP(-$AI$13*(($B$17+$AI$4)*0.8))-EXP(-$B$16*(($B$17+$AI$4)*0.8)))+U167*$B$16/($B$16-$AI$14)*(EXP(-$AI$14*(($B$17+$AI$4)*0.8))-EXP(-$B$16*(($B$17+$AI$4)*0.8)))</f>
        <v/>
      </c>
      <c r="AD167" s="17">
        <f>R167*EXP(-$B$16*(($B$17+$AI$4)*0.9))+S167*$B$16/($B$16-$AI$12)*(EXP(-$AI$12*(($B$17+$AI$4)*0.9))-EXP(-$B$16*(($B$17+$AI$4)*0.9)))+T167*$B$16/($B$16-$AI$13)*(EXP(-$AI$13*(($B$17+$AI$4)*0.9))-EXP(-$B$16*(($B$17+$AI$4)*0.9)))+U167*$B$16/($B$16-$AI$14)*(EXP(-$AI$14*(($B$17+$AI$4)*0.9))-EXP(-$B$16*(($B$17+$AI$4)*0.9)))</f>
        <v/>
      </c>
      <c r="AE167" s="17">
        <f>R167*EXP(-$B$16*(($B$17+$AI$4)*1.0))+S167*$B$16/($B$16-$AI$12)*(EXP(-$AI$12*(($B$17+$AI$4)*1.0))-EXP(-$B$16*(($B$17+$AI$4)*1.0)))+T167*$B$16/($B$16-$AI$13)*(EXP(-$AI$13*(($B$17+$AI$4)*1.0))-EXP(-$B$16*(($B$17+$AI$4)*1.0)))+U167*$B$16/($B$16-$AI$14)*(EXP(-$AI$14*(($B$17+$AI$4)*1.0))-EXP(-$B$16*(($B$17+$AI$4)*1.0)))</f>
        <v/>
      </c>
      <c r="AF167" s="17">
        <f>MIN((G167-V167)/$AI$48,(G167-W167)/$AI$49,(G167-X167)/$AI$50,(G167-Y167)/$AI$51,(G167-Z167)/$AI$52,(G167-AA167)/$AI$53,(G167-AB167)/$AI$54,(G167-AC167)/$AI$55,(G167-AD167)/$AI$56,(G167-AE167)/$AI$57)</f>
        <v/>
      </c>
    </row>
    <row r="168">
      <c r="E168" s="12">
        <f>E167+$B$11</f>
        <v/>
      </c>
      <c r="F168" s="13">
        <f>E168/60</f>
        <v/>
      </c>
      <c r="G168" s="13">
        <f>IF(F168&gt;=$AI$66,$B$27,IF(F168&gt;=$AI$65,$B$26,IF(F168&gt;=$AI$64,$B$25,IF(F168&gt;=$AI$63,$B$24,IF(F168&gt;=$AI$62,$B$23,IF(F168&gt;=$AI$61,$B$22,$B$21))))))</f>
        <v/>
      </c>
      <c r="H168" s="14">
        <f>MAX(0,MIN($AI$59,IF($B$9="Plasma",(G168-(S168*$AI$18+T168*$AI$19+U168*$AI$20))/$AI$46,AF168)))</f>
        <v/>
      </c>
      <c r="I168" s="15">
        <f>H168/10*3600/$B$11</f>
        <v/>
      </c>
      <c r="J168" s="15">
        <f>J167+H168</f>
        <v/>
      </c>
      <c r="K168" s="14">
        <f>$AI$21*K167+$AI$22*L167+$AI$23*M167+$AI$30*H167</f>
        <v/>
      </c>
      <c r="L168" s="14">
        <f>$AI$24*K167+$AI$25*L167+$AI$26*M167+$AI$31*H167</f>
        <v/>
      </c>
      <c r="M168" s="14">
        <f>$AI$27*K167+$AI$28*L167+$AI$29*M167+$AI$32*H167</f>
        <v/>
      </c>
      <c r="N168" s="16">
        <f>R168*$B$38</f>
        <v/>
      </c>
      <c r="O168" s="14">
        <f>K168/$B$30</f>
        <v/>
      </c>
      <c r="P168" s="14">
        <f>L168/$B$31</f>
        <v/>
      </c>
      <c r="Q168" s="14">
        <f>M168/$B$32</f>
        <v/>
      </c>
      <c r="R168" s="14">
        <f>R167*$AI$42+S167*$AI$43+T167*$AI$44+U167*$AI$45+$AI$47*H167</f>
        <v/>
      </c>
      <c r="S168" s="17">
        <f>$AI$33*K168+$AI$34*L168+$AI$35*M168</f>
        <v/>
      </c>
      <c r="T168" s="17">
        <f>$AI$36*K168+$AI$37*L168+$AI$38*M168</f>
        <v/>
      </c>
      <c r="U168" s="17">
        <f>$AI$39*K168+$AI$40*L168+$AI$41*M168</f>
        <v/>
      </c>
      <c r="V168" s="17">
        <f>R168*EXP(-$B$16*(($B$17+$AI$4)*0.1))+S168*$B$16/($B$16-$AI$12)*(EXP(-$AI$12*(($B$17+$AI$4)*0.1))-EXP(-$B$16*(($B$17+$AI$4)*0.1)))+T168*$B$16/($B$16-$AI$13)*(EXP(-$AI$13*(($B$17+$AI$4)*0.1))-EXP(-$B$16*(($B$17+$AI$4)*0.1)))+U168*$B$16/($B$16-$AI$14)*(EXP(-$AI$14*(($B$17+$AI$4)*0.1))-EXP(-$B$16*(($B$17+$AI$4)*0.1)))</f>
        <v/>
      </c>
      <c r="W168" s="17">
        <f>R168*EXP(-$B$16*(($B$17+$AI$4)*0.2))+S168*$B$16/($B$16-$AI$12)*(EXP(-$AI$12*(($B$17+$AI$4)*0.2))-EXP(-$B$16*(($B$17+$AI$4)*0.2)))+T168*$B$16/($B$16-$AI$13)*(EXP(-$AI$13*(($B$17+$AI$4)*0.2))-EXP(-$B$16*(($B$17+$AI$4)*0.2)))+U168*$B$16/($B$16-$AI$14)*(EXP(-$AI$14*(($B$17+$AI$4)*0.2))-EXP(-$B$16*(($B$17+$AI$4)*0.2)))</f>
        <v/>
      </c>
      <c r="X168" s="17">
        <f>R168*EXP(-$B$16*(($B$17+$AI$4)*0.3))+S168*$B$16/($B$16-$AI$12)*(EXP(-$AI$12*(($B$17+$AI$4)*0.3))-EXP(-$B$16*(($B$17+$AI$4)*0.3)))+T168*$B$16/($B$16-$AI$13)*(EXP(-$AI$13*(($B$17+$AI$4)*0.3))-EXP(-$B$16*(($B$17+$AI$4)*0.3)))+U168*$B$16/($B$16-$AI$14)*(EXP(-$AI$14*(($B$17+$AI$4)*0.3))-EXP(-$B$16*(($B$17+$AI$4)*0.3)))</f>
        <v/>
      </c>
      <c r="Y168" s="17">
        <f>R168*EXP(-$B$16*(($B$17+$AI$4)*0.4))+S168*$B$16/($B$16-$AI$12)*(EXP(-$AI$12*(($B$17+$AI$4)*0.4))-EXP(-$B$16*(($B$17+$AI$4)*0.4)))+T168*$B$16/($B$16-$AI$13)*(EXP(-$AI$13*(($B$17+$AI$4)*0.4))-EXP(-$B$16*(($B$17+$AI$4)*0.4)))+U168*$B$16/($B$16-$AI$14)*(EXP(-$AI$14*(($B$17+$AI$4)*0.4))-EXP(-$B$16*(($B$17+$AI$4)*0.4)))</f>
        <v/>
      </c>
      <c r="Z168" s="17">
        <f>R168*EXP(-$B$16*(($B$17+$AI$4)*0.5))+S168*$B$16/($B$16-$AI$12)*(EXP(-$AI$12*(($B$17+$AI$4)*0.5))-EXP(-$B$16*(($B$17+$AI$4)*0.5)))+T168*$B$16/($B$16-$AI$13)*(EXP(-$AI$13*(($B$17+$AI$4)*0.5))-EXP(-$B$16*(($B$17+$AI$4)*0.5)))+U168*$B$16/($B$16-$AI$14)*(EXP(-$AI$14*(($B$17+$AI$4)*0.5))-EXP(-$B$16*(($B$17+$AI$4)*0.5)))</f>
        <v/>
      </c>
      <c r="AA168" s="17">
        <f>R168*EXP(-$B$16*(($B$17+$AI$4)*0.6))+S168*$B$16/($B$16-$AI$12)*(EXP(-$AI$12*(($B$17+$AI$4)*0.6))-EXP(-$B$16*(($B$17+$AI$4)*0.6)))+T168*$B$16/($B$16-$AI$13)*(EXP(-$AI$13*(($B$17+$AI$4)*0.6))-EXP(-$B$16*(($B$17+$AI$4)*0.6)))+U168*$B$16/($B$16-$AI$14)*(EXP(-$AI$14*(($B$17+$AI$4)*0.6))-EXP(-$B$16*(($B$17+$AI$4)*0.6)))</f>
        <v/>
      </c>
      <c r="AB168" s="17">
        <f>R168*EXP(-$B$16*(($B$17+$AI$4)*0.7))+S168*$B$16/($B$16-$AI$12)*(EXP(-$AI$12*(($B$17+$AI$4)*0.7))-EXP(-$B$16*(($B$17+$AI$4)*0.7)))+T168*$B$16/($B$16-$AI$13)*(EXP(-$AI$13*(($B$17+$AI$4)*0.7))-EXP(-$B$16*(($B$17+$AI$4)*0.7)))+U168*$B$16/($B$16-$AI$14)*(EXP(-$AI$14*(($B$17+$AI$4)*0.7))-EXP(-$B$16*(($B$17+$AI$4)*0.7)))</f>
        <v/>
      </c>
      <c r="AC168" s="17">
        <f>R168*EXP(-$B$16*(($B$17+$AI$4)*0.8))+S168*$B$16/($B$16-$AI$12)*(EXP(-$AI$12*(($B$17+$AI$4)*0.8))-EXP(-$B$16*(($B$17+$AI$4)*0.8)))+T168*$B$16/($B$16-$AI$13)*(EXP(-$AI$13*(($B$17+$AI$4)*0.8))-EXP(-$B$16*(($B$17+$AI$4)*0.8)))+U168*$B$16/($B$16-$AI$14)*(EXP(-$AI$14*(($B$17+$AI$4)*0.8))-EXP(-$B$16*(($B$17+$AI$4)*0.8)))</f>
        <v/>
      </c>
      <c r="AD168" s="17">
        <f>R168*EXP(-$B$16*(($B$17+$AI$4)*0.9))+S168*$B$16/($B$16-$AI$12)*(EXP(-$AI$12*(($B$17+$AI$4)*0.9))-EXP(-$B$16*(($B$17+$AI$4)*0.9)))+T168*$B$16/($B$16-$AI$13)*(EXP(-$AI$13*(($B$17+$AI$4)*0.9))-EXP(-$B$16*(($B$17+$AI$4)*0.9)))+U168*$B$16/($B$16-$AI$14)*(EXP(-$AI$14*(($B$17+$AI$4)*0.9))-EXP(-$B$16*(($B$17+$AI$4)*0.9)))</f>
        <v/>
      </c>
      <c r="AE168" s="17">
        <f>R168*EXP(-$B$16*(($B$17+$AI$4)*1.0))+S168*$B$16/($B$16-$AI$12)*(EXP(-$AI$12*(($B$17+$AI$4)*1.0))-EXP(-$B$16*(($B$17+$AI$4)*1.0)))+T168*$B$16/($B$16-$AI$13)*(EXP(-$AI$13*(($B$17+$AI$4)*1.0))-EXP(-$B$16*(($B$17+$AI$4)*1.0)))+U168*$B$16/($B$16-$AI$14)*(EXP(-$AI$14*(($B$17+$AI$4)*1.0))-EXP(-$B$16*(($B$17+$AI$4)*1.0)))</f>
        <v/>
      </c>
      <c r="AF168" s="17">
        <f>MIN((G168-V168)/$AI$48,(G168-W168)/$AI$49,(G168-X168)/$AI$50,(G168-Y168)/$AI$51,(G168-Z168)/$AI$52,(G168-AA168)/$AI$53,(G168-AB168)/$AI$54,(G168-AC168)/$AI$55,(G168-AD168)/$AI$56,(G168-AE168)/$AI$57)</f>
        <v/>
      </c>
    </row>
    <row r="169">
      <c r="E169" s="12">
        <f>E168+$B$11</f>
        <v/>
      </c>
      <c r="F169" s="13">
        <f>E169/60</f>
        <v/>
      </c>
      <c r="G169" s="13">
        <f>IF(F169&gt;=$AI$66,$B$27,IF(F169&gt;=$AI$65,$B$26,IF(F169&gt;=$AI$64,$B$25,IF(F169&gt;=$AI$63,$B$24,IF(F169&gt;=$AI$62,$B$23,IF(F169&gt;=$AI$61,$B$22,$B$21))))))</f>
        <v/>
      </c>
      <c r="H169" s="14">
        <f>MAX(0,MIN($AI$59,IF($B$9="Plasma",(G169-(S169*$AI$18+T169*$AI$19+U169*$AI$20))/$AI$46,AF169)))</f>
        <v/>
      </c>
      <c r="I169" s="15">
        <f>H169/10*3600/$B$11</f>
        <v/>
      </c>
      <c r="J169" s="15">
        <f>J168+H169</f>
        <v/>
      </c>
      <c r="K169" s="14">
        <f>$AI$21*K168+$AI$22*L168+$AI$23*M168+$AI$30*H168</f>
        <v/>
      </c>
      <c r="L169" s="14">
        <f>$AI$24*K168+$AI$25*L168+$AI$26*M168+$AI$31*H168</f>
        <v/>
      </c>
      <c r="M169" s="14">
        <f>$AI$27*K168+$AI$28*L168+$AI$29*M168+$AI$32*H168</f>
        <v/>
      </c>
      <c r="N169" s="16">
        <f>R169*$B$38</f>
        <v/>
      </c>
      <c r="O169" s="14">
        <f>K169/$B$30</f>
        <v/>
      </c>
      <c r="P169" s="14">
        <f>L169/$B$31</f>
        <v/>
      </c>
      <c r="Q169" s="14">
        <f>M169/$B$32</f>
        <v/>
      </c>
      <c r="R169" s="14">
        <f>R168*$AI$42+S168*$AI$43+T168*$AI$44+U168*$AI$45+$AI$47*H168</f>
        <v/>
      </c>
      <c r="S169" s="17">
        <f>$AI$33*K169+$AI$34*L169+$AI$35*M169</f>
        <v/>
      </c>
      <c r="T169" s="17">
        <f>$AI$36*K169+$AI$37*L169+$AI$38*M169</f>
        <v/>
      </c>
      <c r="U169" s="17">
        <f>$AI$39*K169+$AI$40*L169+$AI$41*M169</f>
        <v/>
      </c>
      <c r="V169" s="17">
        <f>R169*EXP(-$B$16*(($B$17+$AI$4)*0.1))+S169*$B$16/($B$16-$AI$12)*(EXP(-$AI$12*(($B$17+$AI$4)*0.1))-EXP(-$B$16*(($B$17+$AI$4)*0.1)))+T169*$B$16/($B$16-$AI$13)*(EXP(-$AI$13*(($B$17+$AI$4)*0.1))-EXP(-$B$16*(($B$17+$AI$4)*0.1)))+U169*$B$16/($B$16-$AI$14)*(EXP(-$AI$14*(($B$17+$AI$4)*0.1))-EXP(-$B$16*(($B$17+$AI$4)*0.1)))</f>
        <v/>
      </c>
      <c r="W169" s="17">
        <f>R169*EXP(-$B$16*(($B$17+$AI$4)*0.2))+S169*$B$16/($B$16-$AI$12)*(EXP(-$AI$12*(($B$17+$AI$4)*0.2))-EXP(-$B$16*(($B$17+$AI$4)*0.2)))+T169*$B$16/($B$16-$AI$13)*(EXP(-$AI$13*(($B$17+$AI$4)*0.2))-EXP(-$B$16*(($B$17+$AI$4)*0.2)))+U169*$B$16/($B$16-$AI$14)*(EXP(-$AI$14*(($B$17+$AI$4)*0.2))-EXP(-$B$16*(($B$17+$AI$4)*0.2)))</f>
        <v/>
      </c>
      <c r="X169" s="17">
        <f>R169*EXP(-$B$16*(($B$17+$AI$4)*0.3))+S169*$B$16/($B$16-$AI$12)*(EXP(-$AI$12*(($B$17+$AI$4)*0.3))-EXP(-$B$16*(($B$17+$AI$4)*0.3)))+T169*$B$16/($B$16-$AI$13)*(EXP(-$AI$13*(($B$17+$AI$4)*0.3))-EXP(-$B$16*(($B$17+$AI$4)*0.3)))+U169*$B$16/($B$16-$AI$14)*(EXP(-$AI$14*(($B$17+$AI$4)*0.3))-EXP(-$B$16*(($B$17+$AI$4)*0.3)))</f>
        <v/>
      </c>
      <c r="Y169" s="17">
        <f>R169*EXP(-$B$16*(($B$17+$AI$4)*0.4))+S169*$B$16/($B$16-$AI$12)*(EXP(-$AI$12*(($B$17+$AI$4)*0.4))-EXP(-$B$16*(($B$17+$AI$4)*0.4)))+T169*$B$16/($B$16-$AI$13)*(EXP(-$AI$13*(($B$17+$AI$4)*0.4))-EXP(-$B$16*(($B$17+$AI$4)*0.4)))+U169*$B$16/($B$16-$AI$14)*(EXP(-$AI$14*(($B$17+$AI$4)*0.4))-EXP(-$B$16*(($B$17+$AI$4)*0.4)))</f>
        <v/>
      </c>
      <c r="Z169" s="17">
        <f>R169*EXP(-$B$16*(($B$17+$AI$4)*0.5))+S169*$B$16/($B$16-$AI$12)*(EXP(-$AI$12*(($B$17+$AI$4)*0.5))-EXP(-$B$16*(($B$17+$AI$4)*0.5)))+T169*$B$16/($B$16-$AI$13)*(EXP(-$AI$13*(($B$17+$AI$4)*0.5))-EXP(-$B$16*(($B$17+$AI$4)*0.5)))+U169*$B$16/($B$16-$AI$14)*(EXP(-$AI$14*(($B$17+$AI$4)*0.5))-EXP(-$B$16*(($B$17+$AI$4)*0.5)))</f>
        <v/>
      </c>
      <c r="AA169" s="17">
        <f>R169*EXP(-$B$16*(($B$17+$AI$4)*0.6))+S169*$B$16/($B$16-$AI$12)*(EXP(-$AI$12*(($B$17+$AI$4)*0.6))-EXP(-$B$16*(($B$17+$AI$4)*0.6)))+T169*$B$16/($B$16-$AI$13)*(EXP(-$AI$13*(($B$17+$AI$4)*0.6))-EXP(-$B$16*(($B$17+$AI$4)*0.6)))+U169*$B$16/($B$16-$AI$14)*(EXP(-$AI$14*(($B$17+$AI$4)*0.6))-EXP(-$B$16*(($B$17+$AI$4)*0.6)))</f>
        <v/>
      </c>
      <c r="AB169" s="17">
        <f>R169*EXP(-$B$16*(($B$17+$AI$4)*0.7))+S169*$B$16/($B$16-$AI$12)*(EXP(-$AI$12*(($B$17+$AI$4)*0.7))-EXP(-$B$16*(($B$17+$AI$4)*0.7)))+T169*$B$16/($B$16-$AI$13)*(EXP(-$AI$13*(($B$17+$AI$4)*0.7))-EXP(-$B$16*(($B$17+$AI$4)*0.7)))+U169*$B$16/($B$16-$AI$14)*(EXP(-$AI$14*(($B$17+$AI$4)*0.7))-EXP(-$B$16*(($B$17+$AI$4)*0.7)))</f>
        <v/>
      </c>
      <c r="AC169" s="17">
        <f>R169*EXP(-$B$16*(($B$17+$AI$4)*0.8))+S169*$B$16/($B$16-$AI$12)*(EXP(-$AI$12*(($B$17+$AI$4)*0.8))-EXP(-$B$16*(($B$17+$AI$4)*0.8)))+T169*$B$16/($B$16-$AI$13)*(EXP(-$AI$13*(($B$17+$AI$4)*0.8))-EXP(-$B$16*(($B$17+$AI$4)*0.8)))+U169*$B$16/($B$16-$AI$14)*(EXP(-$AI$14*(($B$17+$AI$4)*0.8))-EXP(-$B$16*(($B$17+$AI$4)*0.8)))</f>
        <v/>
      </c>
      <c r="AD169" s="17">
        <f>R169*EXP(-$B$16*(($B$17+$AI$4)*0.9))+S169*$B$16/($B$16-$AI$12)*(EXP(-$AI$12*(($B$17+$AI$4)*0.9))-EXP(-$B$16*(($B$17+$AI$4)*0.9)))+T169*$B$16/($B$16-$AI$13)*(EXP(-$AI$13*(($B$17+$AI$4)*0.9))-EXP(-$B$16*(($B$17+$AI$4)*0.9)))+U169*$B$16/($B$16-$AI$14)*(EXP(-$AI$14*(($B$17+$AI$4)*0.9))-EXP(-$B$16*(($B$17+$AI$4)*0.9)))</f>
        <v/>
      </c>
      <c r="AE169" s="17">
        <f>R169*EXP(-$B$16*(($B$17+$AI$4)*1.0))+S169*$B$16/($B$16-$AI$12)*(EXP(-$AI$12*(($B$17+$AI$4)*1.0))-EXP(-$B$16*(($B$17+$AI$4)*1.0)))+T169*$B$16/($B$16-$AI$13)*(EXP(-$AI$13*(($B$17+$AI$4)*1.0))-EXP(-$B$16*(($B$17+$AI$4)*1.0)))+U169*$B$16/($B$16-$AI$14)*(EXP(-$AI$14*(($B$17+$AI$4)*1.0))-EXP(-$B$16*(($B$17+$AI$4)*1.0)))</f>
        <v/>
      </c>
      <c r="AF169" s="17">
        <f>MIN((G169-V169)/$AI$48,(G169-W169)/$AI$49,(G169-X169)/$AI$50,(G169-Y169)/$AI$51,(G169-Z169)/$AI$52,(G169-AA169)/$AI$53,(G169-AB169)/$AI$54,(G169-AC169)/$AI$55,(G169-AD169)/$AI$56,(G169-AE169)/$AI$57)</f>
        <v/>
      </c>
    </row>
    <row r="170">
      <c r="E170" s="12">
        <f>E169+$B$11</f>
        <v/>
      </c>
      <c r="F170" s="13">
        <f>E170/60</f>
        <v/>
      </c>
      <c r="G170" s="13">
        <f>IF(F170&gt;=$AI$66,$B$27,IF(F170&gt;=$AI$65,$B$26,IF(F170&gt;=$AI$64,$B$25,IF(F170&gt;=$AI$63,$B$24,IF(F170&gt;=$AI$62,$B$23,IF(F170&gt;=$AI$61,$B$22,$B$21))))))</f>
        <v/>
      </c>
      <c r="H170" s="14">
        <f>MAX(0,MIN($AI$59,IF($B$9="Plasma",(G170-(S170*$AI$18+T170*$AI$19+U170*$AI$20))/$AI$46,AF170)))</f>
        <v/>
      </c>
      <c r="I170" s="15">
        <f>H170/10*3600/$B$11</f>
        <v/>
      </c>
      <c r="J170" s="15">
        <f>J169+H170</f>
        <v/>
      </c>
      <c r="K170" s="14">
        <f>$AI$21*K169+$AI$22*L169+$AI$23*M169+$AI$30*H169</f>
        <v/>
      </c>
      <c r="L170" s="14">
        <f>$AI$24*K169+$AI$25*L169+$AI$26*M169+$AI$31*H169</f>
        <v/>
      </c>
      <c r="M170" s="14">
        <f>$AI$27*K169+$AI$28*L169+$AI$29*M169+$AI$32*H169</f>
        <v/>
      </c>
      <c r="N170" s="16">
        <f>R170*$B$38</f>
        <v/>
      </c>
      <c r="O170" s="14">
        <f>K170/$B$30</f>
        <v/>
      </c>
      <c r="P170" s="14">
        <f>L170/$B$31</f>
        <v/>
      </c>
      <c r="Q170" s="14">
        <f>M170/$B$32</f>
        <v/>
      </c>
      <c r="R170" s="14">
        <f>R169*$AI$42+S169*$AI$43+T169*$AI$44+U169*$AI$45+$AI$47*H169</f>
        <v/>
      </c>
      <c r="S170" s="17">
        <f>$AI$33*K170+$AI$34*L170+$AI$35*M170</f>
        <v/>
      </c>
      <c r="T170" s="17">
        <f>$AI$36*K170+$AI$37*L170+$AI$38*M170</f>
        <v/>
      </c>
      <c r="U170" s="17">
        <f>$AI$39*K170+$AI$40*L170+$AI$41*M170</f>
        <v/>
      </c>
      <c r="V170" s="17">
        <f>R170*EXP(-$B$16*(($B$17+$AI$4)*0.1))+S170*$B$16/($B$16-$AI$12)*(EXP(-$AI$12*(($B$17+$AI$4)*0.1))-EXP(-$B$16*(($B$17+$AI$4)*0.1)))+T170*$B$16/($B$16-$AI$13)*(EXP(-$AI$13*(($B$17+$AI$4)*0.1))-EXP(-$B$16*(($B$17+$AI$4)*0.1)))+U170*$B$16/($B$16-$AI$14)*(EXP(-$AI$14*(($B$17+$AI$4)*0.1))-EXP(-$B$16*(($B$17+$AI$4)*0.1)))</f>
        <v/>
      </c>
      <c r="W170" s="17">
        <f>R170*EXP(-$B$16*(($B$17+$AI$4)*0.2))+S170*$B$16/($B$16-$AI$12)*(EXP(-$AI$12*(($B$17+$AI$4)*0.2))-EXP(-$B$16*(($B$17+$AI$4)*0.2)))+T170*$B$16/($B$16-$AI$13)*(EXP(-$AI$13*(($B$17+$AI$4)*0.2))-EXP(-$B$16*(($B$17+$AI$4)*0.2)))+U170*$B$16/($B$16-$AI$14)*(EXP(-$AI$14*(($B$17+$AI$4)*0.2))-EXP(-$B$16*(($B$17+$AI$4)*0.2)))</f>
        <v/>
      </c>
      <c r="X170" s="17">
        <f>R170*EXP(-$B$16*(($B$17+$AI$4)*0.3))+S170*$B$16/($B$16-$AI$12)*(EXP(-$AI$12*(($B$17+$AI$4)*0.3))-EXP(-$B$16*(($B$17+$AI$4)*0.3)))+T170*$B$16/($B$16-$AI$13)*(EXP(-$AI$13*(($B$17+$AI$4)*0.3))-EXP(-$B$16*(($B$17+$AI$4)*0.3)))+U170*$B$16/($B$16-$AI$14)*(EXP(-$AI$14*(($B$17+$AI$4)*0.3))-EXP(-$B$16*(($B$17+$AI$4)*0.3)))</f>
        <v/>
      </c>
      <c r="Y170" s="17">
        <f>R170*EXP(-$B$16*(($B$17+$AI$4)*0.4))+S170*$B$16/($B$16-$AI$12)*(EXP(-$AI$12*(($B$17+$AI$4)*0.4))-EXP(-$B$16*(($B$17+$AI$4)*0.4)))+T170*$B$16/($B$16-$AI$13)*(EXP(-$AI$13*(($B$17+$AI$4)*0.4))-EXP(-$B$16*(($B$17+$AI$4)*0.4)))+U170*$B$16/($B$16-$AI$14)*(EXP(-$AI$14*(($B$17+$AI$4)*0.4))-EXP(-$B$16*(($B$17+$AI$4)*0.4)))</f>
        <v/>
      </c>
      <c r="Z170" s="17">
        <f>R170*EXP(-$B$16*(($B$17+$AI$4)*0.5))+S170*$B$16/($B$16-$AI$12)*(EXP(-$AI$12*(($B$17+$AI$4)*0.5))-EXP(-$B$16*(($B$17+$AI$4)*0.5)))+T170*$B$16/($B$16-$AI$13)*(EXP(-$AI$13*(($B$17+$AI$4)*0.5))-EXP(-$B$16*(($B$17+$AI$4)*0.5)))+U170*$B$16/($B$16-$AI$14)*(EXP(-$AI$14*(($B$17+$AI$4)*0.5))-EXP(-$B$16*(($B$17+$AI$4)*0.5)))</f>
        <v/>
      </c>
      <c r="AA170" s="17">
        <f>R170*EXP(-$B$16*(($B$17+$AI$4)*0.6))+S170*$B$16/($B$16-$AI$12)*(EXP(-$AI$12*(($B$17+$AI$4)*0.6))-EXP(-$B$16*(($B$17+$AI$4)*0.6)))+T170*$B$16/($B$16-$AI$13)*(EXP(-$AI$13*(($B$17+$AI$4)*0.6))-EXP(-$B$16*(($B$17+$AI$4)*0.6)))+U170*$B$16/($B$16-$AI$14)*(EXP(-$AI$14*(($B$17+$AI$4)*0.6))-EXP(-$B$16*(($B$17+$AI$4)*0.6)))</f>
        <v/>
      </c>
      <c r="AB170" s="17">
        <f>R170*EXP(-$B$16*(($B$17+$AI$4)*0.7))+S170*$B$16/($B$16-$AI$12)*(EXP(-$AI$12*(($B$17+$AI$4)*0.7))-EXP(-$B$16*(($B$17+$AI$4)*0.7)))+T170*$B$16/($B$16-$AI$13)*(EXP(-$AI$13*(($B$17+$AI$4)*0.7))-EXP(-$B$16*(($B$17+$AI$4)*0.7)))+U170*$B$16/($B$16-$AI$14)*(EXP(-$AI$14*(($B$17+$AI$4)*0.7))-EXP(-$B$16*(($B$17+$AI$4)*0.7)))</f>
        <v/>
      </c>
      <c r="AC170" s="17">
        <f>R170*EXP(-$B$16*(($B$17+$AI$4)*0.8))+S170*$B$16/($B$16-$AI$12)*(EXP(-$AI$12*(($B$17+$AI$4)*0.8))-EXP(-$B$16*(($B$17+$AI$4)*0.8)))+T170*$B$16/($B$16-$AI$13)*(EXP(-$AI$13*(($B$17+$AI$4)*0.8))-EXP(-$B$16*(($B$17+$AI$4)*0.8)))+U170*$B$16/($B$16-$AI$14)*(EXP(-$AI$14*(($B$17+$AI$4)*0.8))-EXP(-$B$16*(($B$17+$AI$4)*0.8)))</f>
        <v/>
      </c>
      <c r="AD170" s="17">
        <f>R170*EXP(-$B$16*(($B$17+$AI$4)*0.9))+S170*$B$16/($B$16-$AI$12)*(EXP(-$AI$12*(($B$17+$AI$4)*0.9))-EXP(-$B$16*(($B$17+$AI$4)*0.9)))+T170*$B$16/($B$16-$AI$13)*(EXP(-$AI$13*(($B$17+$AI$4)*0.9))-EXP(-$B$16*(($B$17+$AI$4)*0.9)))+U170*$B$16/($B$16-$AI$14)*(EXP(-$AI$14*(($B$17+$AI$4)*0.9))-EXP(-$B$16*(($B$17+$AI$4)*0.9)))</f>
        <v/>
      </c>
      <c r="AE170" s="17">
        <f>R170*EXP(-$B$16*(($B$17+$AI$4)*1.0))+S170*$B$16/($B$16-$AI$12)*(EXP(-$AI$12*(($B$17+$AI$4)*1.0))-EXP(-$B$16*(($B$17+$AI$4)*1.0)))+T170*$B$16/($B$16-$AI$13)*(EXP(-$AI$13*(($B$17+$AI$4)*1.0))-EXP(-$B$16*(($B$17+$AI$4)*1.0)))+U170*$B$16/($B$16-$AI$14)*(EXP(-$AI$14*(($B$17+$AI$4)*1.0))-EXP(-$B$16*(($B$17+$AI$4)*1.0)))</f>
        <v/>
      </c>
      <c r="AF170" s="17">
        <f>MIN((G170-V170)/$AI$48,(G170-W170)/$AI$49,(G170-X170)/$AI$50,(G170-Y170)/$AI$51,(G170-Z170)/$AI$52,(G170-AA170)/$AI$53,(G170-AB170)/$AI$54,(G170-AC170)/$AI$55,(G170-AD170)/$AI$56,(G170-AE170)/$AI$57)</f>
        <v/>
      </c>
    </row>
    <row r="171">
      <c r="E171" s="12">
        <f>E170+$B$11</f>
        <v/>
      </c>
      <c r="F171" s="13">
        <f>E171/60</f>
        <v/>
      </c>
      <c r="G171" s="13">
        <f>IF(F171&gt;=$AI$66,$B$27,IF(F171&gt;=$AI$65,$B$26,IF(F171&gt;=$AI$64,$B$25,IF(F171&gt;=$AI$63,$B$24,IF(F171&gt;=$AI$62,$B$23,IF(F171&gt;=$AI$61,$B$22,$B$21))))))</f>
        <v/>
      </c>
      <c r="H171" s="14">
        <f>MAX(0,MIN($AI$59,IF($B$9="Plasma",(G171-(S171*$AI$18+T171*$AI$19+U171*$AI$20))/$AI$46,AF171)))</f>
        <v/>
      </c>
      <c r="I171" s="15">
        <f>H171/10*3600/$B$11</f>
        <v/>
      </c>
      <c r="J171" s="15">
        <f>J170+H171</f>
        <v/>
      </c>
      <c r="K171" s="14">
        <f>$AI$21*K170+$AI$22*L170+$AI$23*M170+$AI$30*H170</f>
        <v/>
      </c>
      <c r="L171" s="14">
        <f>$AI$24*K170+$AI$25*L170+$AI$26*M170+$AI$31*H170</f>
        <v/>
      </c>
      <c r="M171" s="14">
        <f>$AI$27*K170+$AI$28*L170+$AI$29*M170+$AI$32*H170</f>
        <v/>
      </c>
      <c r="N171" s="16">
        <f>R171*$B$38</f>
        <v/>
      </c>
      <c r="O171" s="14">
        <f>K171/$B$30</f>
        <v/>
      </c>
      <c r="P171" s="14">
        <f>L171/$B$31</f>
        <v/>
      </c>
      <c r="Q171" s="14">
        <f>M171/$B$32</f>
        <v/>
      </c>
      <c r="R171" s="14">
        <f>R170*$AI$42+S170*$AI$43+T170*$AI$44+U170*$AI$45+$AI$47*H170</f>
        <v/>
      </c>
      <c r="S171" s="17">
        <f>$AI$33*K171+$AI$34*L171+$AI$35*M171</f>
        <v/>
      </c>
      <c r="T171" s="17">
        <f>$AI$36*K171+$AI$37*L171+$AI$38*M171</f>
        <v/>
      </c>
      <c r="U171" s="17">
        <f>$AI$39*K171+$AI$40*L171+$AI$41*M171</f>
        <v/>
      </c>
      <c r="V171" s="17">
        <f>R171*EXP(-$B$16*(($B$17+$AI$4)*0.1))+S171*$B$16/($B$16-$AI$12)*(EXP(-$AI$12*(($B$17+$AI$4)*0.1))-EXP(-$B$16*(($B$17+$AI$4)*0.1)))+T171*$B$16/($B$16-$AI$13)*(EXP(-$AI$13*(($B$17+$AI$4)*0.1))-EXP(-$B$16*(($B$17+$AI$4)*0.1)))+U171*$B$16/($B$16-$AI$14)*(EXP(-$AI$14*(($B$17+$AI$4)*0.1))-EXP(-$B$16*(($B$17+$AI$4)*0.1)))</f>
        <v/>
      </c>
      <c r="W171" s="17">
        <f>R171*EXP(-$B$16*(($B$17+$AI$4)*0.2))+S171*$B$16/($B$16-$AI$12)*(EXP(-$AI$12*(($B$17+$AI$4)*0.2))-EXP(-$B$16*(($B$17+$AI$4)*0.2)))+T171*$B$16/($B$16-$AI$13)*(EXP(-$AI$13*(($B$17+$AI$4)*0.2))-EXP(-$B$16*(($B$17+$AI$4)*0.2)))+U171*$B$16/($B$16-$AI$14)*(EXP(-$AI$14*(($B$17+$AI$4)*0.2))-EXP(-$B$16*(($B$17+$AI$4)*0.2)))</f>
        <v/>
      </c>
      <c r="X171" s="17">
        <f>R171*EXP(-$B$16*(($B$17+$AI$4)*0.3))+S171*$B$16/($B$16-$AI$12)*(EXP(-$AI$12*(($B$17+$AI$4)*0.3))-EXP(-$B$16*(($B$17+$AI$4)*0.3)))+T171*$B$16/($B$16-$AI$13)*(EXP(-$AI$13*(($B$17+$AI$4)*0.3))-EXP(-$B$16*(($B$17+$AI$4)*0.3)))+U171*$B$16/($B$16-$AI$14)*(EXP(-$AI$14*(($B$17+$AI$4)*0.3))-EXP(-$B$16*(($B$17+$AI$4)*0.3)))</f>
        <v/>
      </c>
      <c r="Y171" s="17">
        <f>R171*EXP(-$B$16*(($B$17+$AI$4)*0.4))+S171*$B$16/($B$16-$AI$12)*(EXP(-$AI$12*(($B$17+$AI$4)*0.4))-EXP(-$B$16*(($B$17+$AI$4)*0.4)))+T171*$B$16/($B$16-$AI$13)*(EXP(-$AI$13*(($B$17+$AI$4)*0.4))-EXP(-$B$16*(($B$17+$AI$4)*0.4)))+U171*$B$16/($B$16-$AI$14)*(EXP(-$AI$14*(($B$17+$AI$4)*0.4))-EXP(-$B$16*(($B$17+$AI$4)*0.4)))</f>
        <v/>
      </c>
      <c r="Z171" s="17">
        <f>R171*EXP(-$B$16*(($B$17+$AI$4)*0.5))+S171*$B$16/($B$16-$AI$12)*(EXP(-$AI$12*(($B$17+$AI$4)*0.5))-EXP(-$B$16*(($B$17+$AI$4)*0.5)))+T171*$B$16/($B$16-$AI$13)*(EXP(-$AI$13*(($B$17+$AI$4)*0.5))-EXP(-$B$16*(($B$17+$AI$4)*0.5)))+U171*$B$16/($B$16-$AI$14)*(EXP(-$AI$14*(($B$17+$AI$4)*0.5))-EXP(-$B$16*(($B$17+$AI$4)*0.5)))</f>
        <v/>
      </c>
      <c r="AA171" s="17">
        <f>R171*EXP(-$B$16*(($B$17+$AI$4)*0.6))+S171*$B$16/($B$16-$AI$12)*(EXP(-$AI$12*(($B$17+$AI$4)*0.6))-EXP(-$B$16*(($B$17+$AI$4)*0.6)))+T171*$B$16/($B$16-$AI$13)*(EXP(-$AI$13*(($B$17+$AI$4)*0.6))-EXP(-$B$16*(($B$17+$AI$4)*0.6)))+U171*$B$16/($B$16-$AI$14)*(EXP(-$AI$14*(($B$17+$AI$4)*0.6))-EXP(-$B$16*(($B$17+$AI$4)*0.6)))</f>
        <v/>
      </c>
      <c r="AB171" s="17">
        <f>R171*EXP(-$B$16*(($B$17+$AI$4)*0.7))+S171*$B$16/($B$16-$AI$12)*(EXP(-$AI$12*(($B$17+$AI$4)*0.7))-EXP(-$B$16*(($B$17+$AI$4)*0.7)))+T171*$B$16/($B$16-$AI$13)*(EXP(-$AI$13*(($B$17+$AI$4)*0.7))-EXP(-$B$16*(($B$17+$AI$4)*0.7)))+U171*$B$16/($B$16-$AI$14)*(EXP(-$AI$14*(($B$17+$AI$4)*0.7))-EXP(-$B$16*(($B$17+$AI$4)*0.7)))</f>
        <v/>
      </c>
      <c r="AC171" s="17">
        <f>R171*EXP(-$B$16*(($B$17+$AI$4)*0.8))+S171*$B$16/($B$16-$AI$12)*(EXP(-$AI$12*(($B$17+$AI$4)*0.8))-EXP(-$B$16*(($B$17+$AI$4)*0.8)))+T171*$B$16/($B$16-$AI$13)*(EXP(-$AI$13*(($B$17+$AI$4)*0.8))-EXP(-$B$16*(($B$17+$AI$4)*0.8)))+U171*$B$16/($B$16-$AI$14)*(EXP(-$AI$14*(($B$17+$AI$4)*0.8))-EXP(-$B$16*(($B$17+$AI$4)*0.8)))</f>
        <v/>
      </c>
      <c r="AD171" s="17">
        <f>R171*EXP(-$B$16*(($B$17+$AI$4)*0.9))+S171*$B$16/($B$16-$AI$12)*(EXP(-$AI$12*(($B$17+$AI$4)*0.9))-EXP(-$B$16*(($B$17+$AI$4)*0.9)))+T171*$B$16/($B$16-$AI$13)*(EXP(-$AI$13*(($B$17+$AI$4)*0.9))-EXP(-$B$16*(($B$17+$AI$4)*0.9)))+U171*$B$16/($B$16-$AI$14)*(EXP(-$AI$14*(($B$17+$AI$4)*0.9))-EXP(-$B$16*(($B$17+$AI$4)*0.9)))</f>
        <v/>
      </c>
      <c r="AE171" s="17">
        <f>R171*EXP(-$B$16*(($B$17+$AI$4)*1.0))+S171*$B$16/($B$16-$AI$12)*(EXP(-$AI$12*(($B$17+$AI$4)*1.0))-EXP(-$B$16*(($B$17+$AI$4)*1.0)))+T171*$B$16/($B$16-$AI$13)*(EXP(-$AI$13*(($B$17+$AI$4)*1.0))-EXP(-$B$16*(($B$17+$AI$4)*1.0)))+U171*$B$16/($B$16-$AI$14)*(EXP(-$AI$14*(($B$17+$AI$4)*1.0))-EXP(-$B$16*(($B$17+$AI$4)*1.0)))</f>
        <v/>
      </c>
      <c r="AF171" s="17">
        <f>MIN((G171-V171)/$AI$48,(G171-W171)/$AI$49,(G171-X171)/$AI$50,(G171-Y171)/$AI$51,(G171-Z171)/$AI$52,(G171-AA171)/$AI$53,(G171-AB171)/$AI$54,(G171-AC171)/$AI$55,(G171-AD171)/$AI$56,(G171-AE171)/$AI$57)</f>
        <v/>
      </c>
    </row>
    <row r="172">
      <c r="E172" s="12">
        <f>E171+$B$11</f>
        <v/>
      </c>
      <c r="F172" s="13">
        <f>E172/60</f>
        <v/>
      </c>
      <c r="G172" s="13">
        <f>IF(F172&gt;=$AI$66,$B$27,IF(F172&gt;=$AI$65,$B$26,IF(F172&gt;=$AI$64,$B$25,IF(F172&gt;=$AI$63,$B$24,IF(F172&gt;=$AI$62,$B$23,IF(F172&gt;=$AI$61,$B$22,$B$21))))))</f>
        <v/>
      </c>
      <c r="H172" s="14">
        <f>MAX(0,MIN($AI$59,IF($B$9="Plasma",(G172-(S172*$AI$18+T172*$AI$19+U172*$AI$20))/$AI$46,AF172)))</f>
        <v/>
      </c>
      <c r="I172" s="15">
        <f>H172/10*3600/$B$11</f>
        <v/>
      </c>
      <c r="J172" s="15">
        <f>J171+H172</f>
        <v/>
      </c>
      <c r="K172" s="14">
        <f>$AI$21*K171+$AI$22*L171+$AI$23*M171+$AI$30*H171</f>
        <v/>
      </c>
      <c r="L172" s="14">
        <f>$AI$24*K171+$AI$25*L171+$AI$26*M171+$AI$31*H171</f>
        <v/>
      </c>
      <c r="M172" s="14">
        <f>$AI$27*K171+$AI$28*L171+$AI$29*M171+$AI$32*H171</f>
        <v/>
      </c>
      <c r="N172" s="16">
        <f>R172*$B$38</f>
        <v/>
      </c>
      <c r="O172" s="14">
        <f>K172/$B$30</f>
        <v/>
      </c>
      <c r="P172" s="14">
        <f>L172/$B$31</f>
        <v/>
      </c>
      <c r="Q172" s="14">
        <f>M172/$B$32</f>
        <v/>
      </c>
      <c r="R172" s="14">
        <f>R171*$AI$42+S171*$AI$43+T171*$AI$44+U171*$AI$45+$AI$47*H171</f>
        <v/>
      </c>
      <c r="S172" s="17">
        <f>$AI$33*K172+$AI$34*L172+$AI$35*M172</f>
        <v/>
      </c>
      <c r="T172" s="17">
        <f>$AI$36*K172+$AI$37*L172+$AI$38*M172</f>
        <v/>
      </c>
      <c r="U172" s="17">
        <f>$AI$39*K172+$AI$40*L172+$AI$41*M172</f>
        <v/>
      </c>
      <c r="V172" s="17">
        <f>R172*EXP(-$B$16*(($B$17+$AI$4)*0.1))+S172*$B$16/($B$16-$AI$12)*(EXP(-$AI$12*(($B$17+$AI$4)*0.1))-EXP(-$B$16*(($B$17+$AI$4)*0.1)))+T172*$B$16/($B$16-$AI$13)*(EXP(-$AI$13*(($B$17+$AI$4)*0.1))-EXP(-$B$16*(($B$17+$AI$4)*0.1)))+U172*$B$16/($B$16-$AI$14)*(EXP(-$AI$14*(($B$17+$AI$4)*0.1))-EXP(-$B$16*(($B$17+$AI$4)*0.1)))</f>
        <v/>
      </c>
      <c r="W172" s="17">
        <f>R172*EXP(-$B$16*(($B$17+$AI$4)*0.2))+S172*$B$16/($B$16-$AI$12)*(EXP(-$AI$12*(($B$17+$AI$4)*0.2))-EXP(-$B$16*(($B$17+$AI$4)*0.2)))+T172*$B$16/($B$16-$AI$13)*(EXP(-$AI$13*(($B$17+$AI$4)*0.2))-EXP(-$B$16*(($B$17+$AI$4)*0.2)))+U172*$B$16/($B$16-$AI$14)*(EXP(-$AI$14*(($B$17+$AI$4)*0.2))-EXP(-$B$16*(($B$17+$AI$4)*0.2)))</f>
        <v/>
      </c>
      <c r="X172" s="17">
        <f>R172*EXP(-$B$16*(($B$17+$AI$4)*0.3))+S172*$B$16/($B$16-$AI$12)*(EXP(-$AI$12*(($B$17+$AI$4)*0.3))-EXP(-$B$16*(($B$17+$AI$4)*0.3)))+T172*$B$16/($B$16-$AI$13)*(EXP(-$AI$13*(($B$17+$AI$4)*0.3))-EXP(-$B$16*(($B$17+$AI$4)*0.3)))+U172*$B$16/($B$16-$AI$14)*(EXP(-$AI$14*(($B$17+$AI$4)*0.3))-EXP(-$B$16*(($B$17+$AI$4)*0.3)))</f>
        <v/>
      </c>
      <c r="Y172" s="17">
        <f>R172*EXP(-$B$16*(($B$17+$AI$4)*0.4))+S172*$B$16/($B$16-$AI$12)*(EXP(-$AI$12*(($B$17+$AI$4)*0.4))-EXP(-$B$16*(($B$17+$AI$4)*0.4)))+T172*$B$16/($B$16-$AI$13)*(EXP(-$AI$13*(($B$17+$AI$4)*0.4))-EXP(-$B$16*(($B$17+$AI$4)*0.4)))+U172*$B$16/($B$16-$AI$14)*(EXP(-$AI$14*(($B$17+$AI$4)*0.4))-EXP(-$B$16*(($B$17+$AI$4)*0.4)))</f>
        <v/>
      </c>
      <c r="Z172" s="17">
        <f>R172*EXP(-$B$16*(($B$17+$AI$4)*0.5))+S172*$B$16/($B$16-$AI$12)*(EXP(-$AI$12*(($B$17+$AI$4)*0.5))-EXP(-$B$16*(($B$17+$AI$4)*0.5)))+T172*$B$16/($B$16-$AI$13)*(EXP(-$AI$13*(($B$17+$AI$4)*0.5))-EXP(-$B$16*(($B$17+$AI$4)*0.5)))+U172*$B$16/($B$16-$AI$14)*(EXP(-$AI$14*(($B$17+$AI$4)*0.5))-EXP(-$B$16*(($B$17+$AI$4)*0.5)))</f>
        <v/>
      </c>
      <c r="AA172" s="17">
        <f>R172*EXP(-$B$16*(($B$17+$AI$4)*0.6))+S172*$B$16/($B$16-$AI$12)*(EXP(-$AI$12*(($B$17+$AI$4)*0.6))-EXP(-$B$16*(($B$17+$AI$4)*0.6)))+T172*$B$16/($B$16-$AI$13)*(EXP(-$AI$13*(($B$17+$AI$4)*0.6))-EXP(-$B$16*(($B$17+$AI$4)*0.6)))+U172*$B$16/($B$16-$AI$14)*(EXP(-$AI$14*(($B$17+$AI$4)*0.6))-EXP(-$B$16*(($B$17+$AI$4)*0.6)))</f>
        <v/>
      </c>
      <c r="AB172" s="17">
        <f>R172*EXP(-$B$16*(($B$17+$AI$4)*0.7))+S172*$B$16/($B$16-$AI$12)*(EXP(-$AI$12*(($B$17+$AI$4)*0.7))-EXP(-$B$16*(($B$17+$AI$4)*0.7)))+T172*$B$16/($B$16-$AI$13)*(EXP(-$AI$13*(($B$17+$AI$4)*0.7))-EXP(-$B$16*(($B$17+$AI$4)*0.7)))+U172*$B$16/($B$16-$AI$14)*(EXP(-$AI$14*(($B$17+$AI$4)*0.7))-EXP(-$B$16*(($B$17+$AI$4)*0.7)))</f>
        <v/>
      </c>
      <c r="AC172" s="17">
        <f>R172*EXP(-$B$16*(($B$17+$AI$4)*0.8))+S172*$B$16/($B$16-$AI$12)*(EXP(-$AI$12*(($B$17+$AI$4)*0.8))-EXP(-$B$16*(($B$17+$AI$4)*0.8)))+T172*$B$16/($B$16-$AI$13)*(EXP(-$AI$13*(($B$17+$AI$4)*0.8))-EXP(-$B$16*(($B$17+$AI$4)*0.8)))+U172*$B$16/($B$16-$AI$14)*(EXP(-$AI$14*(($B$17+$AI$4)*0.8))-EXP(-$B$16*(($B$17+$AI$4)*0.8)))</f>
        <v/>
      </c>
      <c r="AD172" s="17">
        <f>R172*EXP(-$B$16*(($B$17+$AI$4)*0.9))+S172*$B$16/($B$16-$AI$12)*(EXP(-$AI$12*(($B$17+$AI$4)*0.9))-EXP(-$B$16*(($B$17+$AI$4)*0.9)))+T172*$B$16/($B$16-$AI$13)*(EXP(-$AI$13*(($B$17+$AI$4)*0.9))-EXP(-$B$16*(($B$17+$AI$4)*0.9)))+U172*$B$16/($B$16-$AI$14)*(EXP(-$AI$14*(($B$17+$AI$4)*0.9))-EXP(-$B$16*(($B$17+$AI$4)*0.9)))</f>
        <v/>
      </c>
      <c r="AE172" s="17">
        <f>R172*EXP(-$B$16*(($B$17+$AI$4)*1.0))+S172*$B$16/($B$16-$AI$12)*(EXP(-$AI$12*(($B$17+$AI$4)*1.0))-EXP(-$B$16*(($B$17+$AI$4)*1.0)))+T172*$B$16/($B$16-$AI$13)*(EXP(-$AI$13*(($B$17+$AI$4)*1.0))-EXP(-$B$16*(($B$17+$AI$4)*1.0)))+U172*$B$16/($B$16-$AI$14)*(EXP(-$AI$14*(($B$17+$AI$4)*1.0))-EXP(-$B$16*(($B$17+$AI$4)*1.0)))</f>
        <v/>
      </c>
      <c r="AF172" s="17">
        <f>MIN((G172-V172)/$AI$48,(G172-W172)/$AI$49,(G172-X172)/$AI$50,(G172-Y172)/$AI$51,(G172-Z172)/$AI$52,(G172-AA172)/$AI$53,(G172-AB172)/$AI$54,(G172-AC172)/$AI$55,(G172-AD172)/$AI$56,(G172-AE172)/$AI$57)</f>
        <v/>
      </c>
    </row>
    <row r="173">
      <c r="E173" s="12">
        <f>E172+$B$11</f>
        <v/>
      </c>
      <c r="F173" s="13">
        <f>E173/60</f>
        <v/>
      </c>
      <c r="G173" s="13">
        <f>IF(F173&gt;=$AI$66,$B$27,IF(F173&gt;=$AI$65,$B$26,IF(F173&gt;=$AI$64,$B$25,IF(F173&gt;=$AI$63,$B$24,IF(F173&gt;=$AI$62,$B$23,IF(F173&gt;=$AI$61,$B$22,$B$21))))))</f>
        <v/>
      </c>
      <c r="H173" s="14">
        <f>MAX(0,MIN($AI$59,IF($B$9="Plasma",(G173-(S173*$AI$18+T173*$AI$19+U173*$AI$20))/$AI$46,AF173)))</f>
        <v/>
      </c>
      <c r="I173" s="15">
        <f>H173/10*3600/$B$11</f>
        <v/>
      </c>
      <c r="J173" s="15">
        <f>J172+H173</f>
        <v/>
      </c>
      <c r="K173" s="14">
        <f>$AI$21*K172+$AI$22*L172+$AI$23*M172+$AI$30*H172</f>
        <v/>
      </c>
      <c r="L173" s="14">
        <f>$AI$24*K172+$AI$25*L172+$AI$26*M172+$AI$31*H172</f>
        <v/>
      </c>
      <c r="M173" s="14">
        <f>$AI$27*K172+$AI$28*L172+$AI$29*M172+$AI$32*H172</f>
        <v/>
      </c>
      <c r="N173" s="16">
        <f>R173*$B$38</f>
        <v/>
      </c>
      <c r="O173" s="14">
        <f>K173/$B$30</f>
        <v/>
      </c>
      <c r="P173" s="14">
        <f>L173/$B$31</f>
        <v/>
      </c>
      <c r="Q173" s="14">
        <f>M173/$B$32</f>
        <v/>
      </c>
      <c r="R173" s="14">
        <f>R172*$AI$42+S172*$AI$43+T172*$AI$44+U172*$AI$45+$AI$47*H172</f>
        <v/>
      </c>
      <c r="S173" s="17">
        <f>$AI$33*K173+$AI$34*L173+$AI$35*M173</f>
        <v/>
      </c>
      <c r="T173" s="17">
        <f>$AI$36*K173+$AI$37*L173+$AI$38*M173</f>
        <v/>
      </c>
      <c r="U173" s="17">
        <f>$AI$39*K173+$AI$40*L173+$AI$41*M173</f>
        <v/>
      </c>
      <c r="V173" s="17">
        <f>R173*EXP(-$B$16*(($B$17+$AI$4)*0.1))+S173*$B$16/($B$16-$AI$12)*(EXP(-$AI$12*(($B$17+$AI$4)*0.1))-EXP(-$B$16*(($B$17+$AI$4)*0.1)))+T173*$B$16/($B$16-$AI$13)*(EXP(-$AI$13*(($B$17+$AI$4)*0.1))-EXP(-$B$16*(($B$17+$AI$4)*0.1)))+U173*$B$16/($B$16-$AI$14)*(EXP(-$AI$14*(($B$17+$AI$4)*0.1))-EXP(-$B$16*(($B$17+$AI$4)*0.1)))</f>
        <v/>
      </c>
      <c r="W173" s="17">
        <f>R173*EXP(-$B$16*(($B$17+$AI$4)*0.2))+S173*$B$16/($B$16-$AI$12)*(EXP(-$AI$12*(($B$17+$AI$4)*0.2))-EXP(-$B$16*(($B$17+$AI$4)*0.2)))+T173*$B$16/($B$16-$AI$13)*(EXP(-$AI$13*(($B$17+$AI$4)*0.2))-EXP(-$B$16*(($B$17+$AI$4)*0.2)))+U173*$B$16/($B$16-$AI$14)*(EXP(-$AI$14*(($B$17+$AI$4)*0.2))-EXP(-$B$16*(($B$17+$AI$4)*0.2)))</f>
        <v/>
      </c>
      <c r="X173" s="17">
        <f>R173*EXP(-$B$16*(($B$17+$AI$4)*0.3))+S173*$B$16/($B$16-$AI$12)*(EXP(-$AI$12*(($B$17+$AI$4)*0.3))-EXP(-$B$16*(($B$17+$AI$4)*0.3)))+T173*$B$16/($B$16-$AI$13)*(EXP(-$AI$13*(($B$17+$AI$4)*0.3))-EXP(-$B$16*(($B$17+$AI$4)*0.3)))+U173*$B$16/($B$16-$AI$14)*(EXP(-$AI$14*(($B$17+$AI$4)*0.3))-EXP(-$B$16*(($B$17+$AI$4)*0.3)))</f>
        <v/>
      </c>
      <c r="Y173" s="17">
        <f>R173*EXP(-$B$16*(($B$17+$AI$4)*0.4))+S173*$B$16/($B$16-$AI$12)*(EXP(-$AI$12*(($B$17+$AI$4)*0.4))-EXP(-$B$16*(($B$17+$AI$4)*0.4)))+T173*$B$16/($B$16-$AI$13)*(EXP(-$AI$13*(($B$17+$AI$4)*0.4))-EXP(-$B$16*(($B$17+$AI$4)*0.4)))+U173*$B$16/($B$16-$AI$14)*(EXP(-$AI$14*(($B$17+$AI$4)*0.4))-EXP(-$B$16*(($B$17+$AI$4)*0.4)))</f>
        <v/>
      </c>
      <c r="Z173" s="17">
        <f>R173*EXP(-$B$16*(($B$17+$AI$4)*0.5))+S173*$B$16/($B$16-$AI$12)*(EXP(-$AI$12*(($B$17+$AI$4)*0.5))-EXP(-$B$16*(($B$17+$AI$4)*0.5)))+T173*$B$16/($B$16-$AI$13)*(EXP(-$AI$13*(($B$17+$AI$4)*0.5))-EXP(-$B$16*(($B$17+$AI$4)*0.5)))+U173*$B$16/($B$16-$AI$14)*(EXP(-$AI$14*(($B$17+$AI$4)*0.5))-EXP(-$B$16*(($B$17+$AI$4)*0.5)))</f>
        <v/>
      </c>
      <c r="AA173" s="17">
        <f>R173*EXP(-$B$16*(($B$17+$AI$4)*0.6))+S173*$B$16/($B$16-$AI$12)*(EXP(-$AI$12*(($B$17+$AI$4)*0.6))-EXP(-$B$16*(($B$17+$AI$4)*0.6)))+T173*$B$16/($B$16-$AI$13)*(EXP(-$AI$13*(($B$17+$AI$4)*0.6))-EXP(-$B$16*(($B$17+$AI$4)*0.6)))+U173*$B$16/($B$16-$AI$14)*(EXP(-$AI$14*(($B$17+$AI$4)*0.6))-EXP(-$B$16*(($B$17+$AI$4)*0.6)))</f>
        <v/>
      </c>
      <c r="AB173" s="17">
        <f>R173*EXP(-$B$16*(($B$17+$AI$4)*0.7))+S173*$B$16/($B$16-$AI$12)*(EXP(-$AI$12*(($B$17+$AI$4)*0.7))-EXP(-$B$16*(($B$17+$AI$4)*0.7)))+T173*$B$16/($B$16-$AI$13)*(EXP(-$AI$13*(($B$17+$AI$4)*0.7))-EXP(-$B$16*(($B$17+$AI$4)*0.7)))+U173*$B$16/($B$16-$AI$14)*(EXP(-$AI$14*(($B$17+$AI$4)*0.7))-EXP(-$B$16*(($B$17+$AI$4)*0.7)))</f>
        <v/>
      </c>
      <c r="AC173" s="17">
        <f>R173*EXP(-$B$16*(($B$17+$AI$4)*0.8))+S173*$B$16/($B$16-$AI$12)*(EXP(-$AI$12*(($B$17+$AI$4)*0.8))-EXP(-$B$16*(($B$17+$AI$4)*0.8)))+T173*$B$16/($B$16-$AI$13)*(EXP(-$AI$13*(($B$17+$AI$4)*0.8))-EXP(-$B$16*(($B$17+$AI$4)*0.8)))+U173*$B$16/($B$16-$AI$14)*(EXP(-$AI$14*(($B$17+$AI$4)*0.8))-EXP(-$B$16*(($B$17+$AI$4)*0.8)))</f>
        <v/>
      </c>
      <c r="AD173" s="17">
        <f>R173*EXP(-$B$16*(($B$17+$AI$4)*0.9))+S173*$B$16/($B$16-$AI$12)*(EXP(-$AI$12*(($B$17+$AI$4)*0.9))-EXP(-$B$16*(($B$17+$AI$4)*0.9)))+T173*$B$16/($B$16-$AI$13)*(EXP(-$AI$13*(($B$17+$AI$4)*0.9))-EXP(-$B$16*(($B$17+$AI$4)*0.9)))+U173*$B$16/($B$16-$AI$14)*(EXP(-$AI$14*(($B$17+$AI$4)*0.9))-EXP(-$B$16*(($B$17+$AI$4)*0.9)))</f>
        <v/>
      </c>
      <c r="AE173" s="17">
        <f>R173*EXP(-$B$16*(($B$17+$AI$4)*1.0))+S173*$B$16/($B$16-$AI$12)*(EXP(-$AI$12*(($B$17+$AI$4)*1.0))-EXP(-$B$16*(($B$17+$AI$4)*1.0)))+T173*$B$16/($B$16-$AI$13)*(EXP(-$AI$13*(($B$17+$AI$4)*1.0))-EXP(-$B$16*(($B$17+$AI$4)*1.0)))+U173*$B$16/($B$16-$AI$14)*(EXP(-$AI$14*(($B$17+$AI$4)*1.0))-EXP(-$B$16*(($B$17+$AI$4)*1.0)))</f>
        <v/>
      </c>
      <c r="AF173" s="17">
        <f>MIN((G173-V173)/$AI$48,(G173-W173)/$AI$49,(G173-X173)/$AI$50,(G173-Y173)/$AI$51,(G173-Z173)/$AI$52,(G173-AA173)/$AI$53,(G173-AB173)/$AI$54,(G173-AC173)/$AI$55,(G173-AD173)/$AI$56,(G173-AE173)/$AI$57)</f>
        <v/>
      </c>
    </row>
    <row r="174">
      <c r="E174" s="12">
        <f>E173+$B$11</f>
        <v/>
      </c>
      <c r="F174" s="13">
        <f>E174/60</f>
        <v/>
      </c>
      <c r="G174" s="13">
        <f>IF(F174&gt;=$AI$66,$B$27,IF(F174&gt;=$AI$65,$B$26,IF(F174&gt;=$AI$64,$B$25,IF(F174&gt;=$AI$63,$B$24,IF(F174&gt;=$AI$62,$B$23,IF(F174&gt;=$AI$61,$B$22,$B$21))))))</f>
        <v/>
      </c>
      <c r="H174" s="14">
        <f>MAX(0,MIN($AI$59,IF($B$9="Plasma",(G174-(S174*$AI$18+T174*$AI$19+U174*$AI$20))/$AI$46,AF174)))</f>
        <v/>
      </c>
      <c r="I174" s="15">
        <f>H174/10*3600/$B$11</f>
        <v/>
      </c>
      <c r="J174" s="15">
        <f>J173+H174</f>
        <v/>
      </c>
      <c r="K174" s="14">
        <f>$AI$21*K173+$AI$22*L173+$AI$23*M173+$AI$30*H173</f>
        <v/>
      </c>
      <c r="L174" s="14">
        <f>$AI$24*K173+$AI$25*L173+$AI$26*M173+$AI$31*H173</f>
        <v/>
      </c>
      <c r="M174" s="14">
        <f>$AI$27*K173+$AI$28*L173+$AI$29*M173+$AI$32*H173</f>
        <v/>
      </c>
      <c r="N174" s="16">
        <f>R174*$B$38</f>
        <v/>
      </c>
      <c r="O174" s="14">
        <f>K174/$B$30</f>
        <v/>
      </c>
      <c r="P174" s="14">
        <f>L174/$B$31</f>
        <v/>
      </c>
      <c r="Q174" s="14">
        <f>M174/$B$32</f>
        <v/>
      </c>
      <c r="R174" s="14">
        <f>R173*$AI$42+S173*$AI$43+T173*$AI$44+U173*$AI$45+$AI$47*H173</f>
        <v/>
      </c>
      <c r="S174" s="17">
        <f>$AI$33*K174+$AI$34*L174+$AI$35*M174</f>
        <v/>
      </c>
      <c r="T174" s="17">
        <f>$AI$36*K174+$AI$37*L174+$AI$38*M174</f>
        <v/>
      </c>
      <c r="U174" s="17">
        <f>$AI$39*K174+$AI$40*L174+$AI$41*M174</f>
        <v/>
      </c>
      <c r="V174" s="17">
        <f>R174*EXP(-$B$16*(($B$17+$AI$4)*0.1))+S174*$B$16/($B$16-$AI$12)*(EXP(-$AI$12*(($B$17+$AI$4)*0.1))-EXP(-$B$16*(($B$17+$AI$4)*0.1)))+T174*$B$16/($B$16-$AI$13)*(EXP(-$AI$13*(($B$17+$AI$4)*0.1))-EXP(-$B$16*(($B$17+$AI$4)*0.1)))+U174*$B$16/($B$16-$AI$14)*(EXP(-$AI$14*(($B$17+$AI$4)*0.1))-EXP(-$B$16*(($B$17+$AI$4)*0.1)))</f>
        <v/>
      </c>
      <c r="W174" s="17">
        <f>R174*EXP(-$B$16*(($B$17+$AI$4)*0.2))+S174*$B$16/($B$16-$AI$12)*(EXP(-$AI$12*(($B$17+$AI$4)*0.2))-EXP(-$B$16*(($B$17+$AI$4)*0.2)))+T174*$B$16/($B$16-$AI$13)*(EXP(-$AI$13*(($B$17+$AI$4)*0.2))-EXP(-$B$16*(($B$17+$AI$4)*0.2)))+U174*$B$16/($B$16-$AI$14)*(EXP(-$AI$14*(($B$17+$AI$4)*0.2))-EXP(-$B$16*(($B$17+$AI$4)*0.2)))</f>
        <v/>
      </c>
      <c r="X174" s="17">
        <f>R174*EXP(-$B$16*(($B$17+$AI$4)*0.3))+S174*$B$16/($B$16-$AI$12)*(EXP(-$AI$12*(($B$17+$AI$4)*0.3))-EXP(-$B$16*(($B$17+$AI$4)*0.3)))+T174*$B$16/($B$16-$AI$13)*(EXP(-$AI$13*(($B$17+$AI$4)*0.3))-EXP(-$B$16*(($B$17+$AI$4)*0.3)))+U174*$B$16/($B$16-$AI$14)*(EXP(-$AI$14*(($B$17+$AI$4)*0.3))-EXP(-$B$16*(($B$17+$AI$4)*0.3)))</f>
        <v/>
      </c>
      <c r="Y174" s="17">
        <f>R174*EXP(-$B$16*(($B$17+$AI$4)*0.4))+S174*$B$16/($B$16-$AI$12)*(EXP(-$AI$12*(($B$17+$AI$4)*0.4))-EXP(-$B$16*(($B$17+$AI$4)*0.4)))+T174*$B$16/($B$16-$AI$13)*(EXP(-$AI$13*(($B$17+$AI$4)*0.4))-EXP(-$B$16*(($B$17+$AI$4)*0.4)))+U174*$B$16/($B$16-$AI$14)*(EXP(-$AI$14*(($B$17+$AI$4)*0.4))-EXP(-$B$16*(($B$17+$AI$4)*0.4)))</f>
        <v/>
      </c>
      <c r="Z174" s="17">
        <f>R174*EXP(-$B$16*(($B$17+$AI$4)*0.5))+S174*$B$16/($B$16-$AI$12)*(EXP(-$AI$12*(($B$17+$AI$4)*0.5))-EXP(-$B$16*(($B$17+$AI$4)*0.5)))+T174*$B$16/($B$16-$AI$13)*(EXP(-$AI$13*(($B$17+$AI$4)*0.5))-EXP(-$B$16*(($B$17+$AI$4)*0.5)))+U174*$B$16/($B$16-$AI$14)*(EXP(-$AI$14*(($B$17+$AI$4)*0.5))-EXP(-$B$16*(($B$17+$AI$4)*0.5)))</f>
        <v/>
      </c>
      <c r="AA174" s="17">
        <f>R174*EXP(-$B$16*(($B$17+$AI$4)*0.6))+S174*$B$16/($B$16-$AI$12)*(EXP(-$AI$12*(($B$17+$AI$4)*0.6))-EXP(-$B$16*(($B$17+$AI$4)*0.6)))+T174*$B$16/($B$16-$AI$13)*(EXP(-$AI$13*(($B$17+$AI$4)*0.6))-EXP(-$B$16*(($B$17+$AI$4)*0.6)))+U174*$B$16/($B$16-$AI$14)*(EXP(-$AI$14*(($B$17+$AI$4)*0.6))-EXP(-$B$16*(($B$17+$AI$4)*0.6)))</f>
        <v/>
      </c>
      <c r="AB174" s="17">
        <f>R174*EXP(-$B$16*(($B$17+$AI$4)*0.7))+S174*$B$16/($B$16-$AI$12)*(EXP(-$AI$12*(($B$17+$AI$4)*0.7))-EXP(-$B$16*(($B$17+$AI$4)*0.7)))+T174*$B$16/($B$16-$AI$13)*(EXP(-$AI$13*(($B$17+$AI$4)*0.7))-EXP(-$B$16*(($B$17+$AI$4)*0.7)))+U174*$B$16/($B$16-$AI$14)*(EXP(-$AI$14*(($B$17+$AI$4)*0.7))-EXP(-$B$16*(($B$17+$AI$4)*0.7)))</f>
        <v/>
      </c>
      <c r="AC174" s="17">
        <f>R174*EXP(-$B$16*(($B$17+$AI$4)*0.8))+S174*$B$16/($B$16-$AI$12)*(EXP(-$AI$12*(($B$17+$AI$4)*0.8))-EXP(-$B$16*(($B$17+$AI$4)*0.8)))+T174*$B$16/($B$16-$AI$13)*(EXP(-$AI$13*(($B$17+$AI$4)*0.8))-EXP(-$B$16*(($B$17+$AI$4)*0.8)))+U174*$B$16/($B$16-$AI$14)*(EXP(-$AI$14*(($B$17+$AI$4)*0.8))-EXP(-$B$16*(($B$17+$AI$4)*0.8)))</f>
        <v/>
      </c>
      <c r="AD174" s="17">
        <f>R174*EXP(-$B$16*(($B$17+$AI$4)*0.9))+S174*$B$16/($B$16-$AI$12)*(EXP(-$AI$12*(($B$17+$AI$4)*0.9))-EXP(-$B$16*(($B$17+$AI$4)*0.9)))+T174*$B$16/($B$16-$AI$13)*(EXP(-$AI$13*(($B$17+$AI$4)*0.9))-EXP(-$B$16*(($B$17+$AI$4)*0.9)))+U174*$B$16/($B$16-$AI$14)*(EXP(-$AI$14*(($B$17+$AI$4)*0.9))-EXP(-$B$16*(($B$17+$AI$4)*0.9)))</f>
        <v/>
      </c>
      <c r="AE174" s="17">
        <f>R174*EXP(-$B$16*(($B$17+$AI$4)*1.0))+S174*$B$16/($B$16-$AI$12)*(EXP(-$AI$12*(($B$17+$AI$4)*1.0))-EXP(-$B$16*(($B$17+$AI$4)*1.0)))+T174*$B$16/($B$16-$AI$13)*(EXP(-$AI$13*(($B$17+$AI$4)*1.0))-EXP(-$B$16*(($B$17+$AI$4)*1.0)))+U174*$B$16/($B$16-$AI$14)*(EXP(-$AI$14*(($B$17+$AI$4)*1.0))-EXP(-$B$16*(($B$17+$AI$4)*1.0)))</f>
        <v/>
      </c>
      <c r="AF174" s="17">
        <f>MIN((G174-V174)/$AI$48,(G174-W174)/$AI$49,(G174-X174)/$AI$50,(G174-Y174)/$AI$51,(G174-Z174)/$AI$52,(G174-AA174)/$AI$53,(G174-AB174)/$AI$54,(G174-AC174)/$AI$55,(G174-AD174)/$AI$56,(G174-AE174)/$AI$57)</f>
        <v/>
      </c>
    </row>
    <row r="175">
      <c r="E175" s="12">
        <f>E174+$B$11</f>
        <v/>
      </c>
      <c r="F175" s="13">
        <f>E175/60</f>
        <v/>
      </c>
      <c r="G175" s="13">
        <f>IF(F175&gt;=$AI$66,$B$27,IF(F175&gt;=$AI$65,$B$26,IF(F175&gt;=$AI$64,$B$25,IF(F175&gt;=$AI$63,$B$24,IF(F175&gt;=$AI$62,$B$23,IF(F175&gt;=$AI$61,$B$22,$B$21))))))</f>
        <v/>
      </c>
      <c r="H175" s="14">
        <f>MAX(0,MIN($AI$59,IF($B$9="Plasma",(G175-(S175*$AI$18+T175*$AI$19+U175*$AI$20))/$AI$46,AF175)))</f>
        <v/>
      </c>
      <c r="I175" s="15">
        <f>H175/10*3600/$B$11</f>
        <v/>
      </c>
      <c r="J175" s="15">
        <f>J174+H175</f>
        <v/>
      </c>
      <c r="K175" s="14">
        <f>$AI$21*K174+$AI$22*L174+$AI$23*M174+$AI$30*H174</f>
        <v/>
      </c>
      <c r="L175" s="14">
        <f>$AI$24*K174+$AI$25*L174+$AI$26*M174+$AI$31*H174</f>
        <v/>
      </c>
      <c r="M175" s="14">
        <f>$AI$27*K174+$AI$28*L174+$AI$29*M174+$AI$32*H174</f>
        <v/>
      </c>
      <c r="N175" s="16">
        <f>R175*$B$38</f>
        <v/>
      </c>
      <c r="O175" s="14">
        <f>K175/$B$30</f>
        <v/>
      </c>
      <c r="P175" s="14">
        <f>L175/$B$31</f>
        <v/>
      </c>
      <c r="Q175" s="14">
        <f>M175/$B$32</f>
        <v/>
      </c>
      <c r="R175" s="14">
        <f>R174*$AI$42+S174*$AI$43+T174*$AI$44+U174*$AI$45+$AI$47*H174</f>
        <v/>
      </c>
      <c r="S175" s="17">
        <f>$AI$33*K175+$AI$34*L175+$AI$35*M175</f>
        <v/>
      </c>
      <c r="T175" s="17">
        <f>$AI$36*K175+$AI$37*L175+$AI$38*M175</f>
        <v/>
      </c>
      <c r="U175" s="17">
        <f>$AI$39*K175+$AI$40*L175+$AI$41*M175</f>
        <v/>
      </c>
      <c r="V175" s="17">
        <f>R175*EXP(-$B$16*(($B$17+$AI$4)*0.1))+S175*$B$16/($B$16-$AI$12)*(EXP(-$AI$12*(($B$17+$AI$4)*0.1))-EXP(-$B$16*(($B$17+$AI$4)*0.1)))+T175*$B$16/($B$16-$AI$13)*(EXP(-$AI$13*(($B$17+$AI$4)*0.1))-EXP(-$B$16*(($B$17+$AI$4)*0.1)))+U175*$B$16/($B$16-$AI$14)*(EXP(-$AI$14*(($B$17+$AI$4)*0.1))-EXP(-$B$16*(($B$17+$AI$4)*0.1)))</f>
        <v/>
      </c>
      <c r="W175" s="17">
        <f>R175*EXP(-$B$16*(($B$17+$AI$4)*0.2))+S175*$B$16/($B$16-$AI$12)*(EXP(-$AI$12*(($B$17+$AI$4)*0.2))-EXP(-$B$16*(($B$17+$AI$4)*0.2)))+T175*$B$16/($B$16-$AI$13)*(EXP(-$AI$13*(($B$17+$AI$4)*0.2))-EXP(-$B$16*(($B$17+$AI$4)*0.2)))+U175*$B$16/($B$16-$AI$14)*(EXP(-$AI$14*(($B$17+$AI$4)*0.2))-EXP(-$B$16*(($B$17+$AI$4)*0.2)))</f>
        <v/>
      </c>
      <c r="X175" s="17">
        <f>R175*EXP(-$B$16*(($B$17+$AI$4)*0.3))+S175*$B$16/($B$16-$AI$12)*(EXP(-$AI$12*(($B$17+$AI$4)*0.3))-EXP(-$B$16*(($B$17+$AI$4)*0.3)))+T175*$B$16/($B$16-$AI$13)*(EXP(-$AI$13*(($B$17+$AI$4)*0.3))-EXP(-$B$16*(($B$17+$AI$4)*0.3)))+U175*$B$16/($B$16-$AI$14)*(EXP(-$AI$14*(($B$17+$AI$4)*0.3))-EXP(-$B$16*(($B$17+$AI$4)*0.3)))</f>
        <v/>
      </c>
      <c r="Y175" s="17">
        <f>R175*EXP(-$B$16*(($B$17+$AI$4)*0.4))+S175*$B$16/($B$16-$AI$12)*(EXP(-$AI$12*(($B$17+$AI$4)*0.4))-EXP(-$B$16*(($B$17+$AI$4)*0.4)))+T175*$B$16/($B$16-$AI$13)*(EXP(-$AI$13*(($B$17+$AI$4)*0.4))-EXP(-$B$16*(($B$17+$AI$4)*0.4)))+U175*$B$16/($B$16-$AI$14)*(EXP(-$AI$14*(($B$17+$AI$4)*0.4))-EXP(-$B$16*(($B$17+$AI$4)*0.4)))</f>
        <v/>
      </c>
      <c r="Z175" s="17">
        <f>R175*EXP(-$B$16*(($B$17+$AI$4)*0.5))+S175*$B$16/($B$16-$AI$12)*(EXP(-$AI$12*(($B$17+$AI$4)*0.5))-EXP(-$B$16*(($B$17+$AI$4)*0.5)))+T175*$B$16/($B$16-$AI$13)*(EXP(-$AI$13*(($B$17+$AI$4)*0.5))-EXP(-$B$16*(($B$17+$AI$4)*0.5)))+U175*$B$16/($B$16-$AI$14)*(EXP(-$AI$14*(($B$17+$AI$4)*0.5))-EXP(-$B$16*(($B$17+$AI$4)*0.5)))</f>
        <v/>
      </c>
      <c r="AA175" s="17">
        <f>R175*EXP(-$B$16*(($B$17+$AI$4)*0.6))+S175*$B$16/($B$16-$AI$12)*(EXP(-$AI$12*(($B$17+$AI$4)*0.6))-EXP(-$B$16*(($B$17+$AI$4)*0.6)))+T175*$B$16/($B$16-$AI$13)*(EXP(-$AI$13*(($B$17+$AI$4)*0.6))-EXP(-$B$16*(($B$17+$AI$4)*0.6)))+U175*$B$16/($B$16-$AI$14)*(EXP(-$AI$14*(($B$17+$AI$4)*0.6))-EXP(-$B$16*(($B$17+$AI$4)*0.6)))</f>
        <v/>
      </c>
      <c r="AB175" s="17">
        <f>R175*EXP(-$B$16*(($B$17+$AI$4)*0.7))+S175*$B$16/($B$16-$AI$12)*(EXP(-$AI$12*(($B$17+$AI$4)*0.7))-EXP(-$B$16*(($B$17+$AI$4)*0.7)))+T175*$B$16/($B$16-$AI$13)*(EXP(-$AI$13*(($B$17+$AI$4)*0.7))-EXP(-$B$16*(($B$17+$AI$4)*0.7)))+U175*$B$16/($B$16-$AI$14)*(EXP(-$AI$14*(($B$17+$AI$4)*0.7))-EXP(-$B$16*(($B$17+$AI$4)*0.7)))</f>
        <v/>
      </c>
      <c r="AC175" s="17">
        <f>R175*EXP(-$B$16*(($B$17+$AI$4)*0.8))+S175*$B$16/($B$16-$AI$12)*(EXP(-$AI$12*(($B$17+$AI$4)*0.8))-EXP(-$B$16*(($B$17+$AI$4)*0.8)))+T175*$B$16/($B$16-$AI$13)*(EXP(-$AI$13*(($B$17+$AI$4)*0.8))-EXP(-$B$16*(($B$17+$AI$4)*0.8)))+U175*$B$16/($B$16-$AI$14)*(EXP(-$AI$14*(($B$17+$AI$4)*0.8))-EXP(-$B$16*(($B$17+$AI$4)*0.8)))</f>
        <v/>
      </c>
      <c r="AD175" s="17">
        <f>R175*EXP(-$B$16*(($B$17+$AI$4)*0.9))+S175*$B$16/($B$16-$AI$12)*(EXP(-$AI$12*(($B$17+$AI$4)*0.9))-EXP(-$B$16*(($B$17+$AI$4)*0.9)))+T175*$B$16/($B$16-$AI$13)*(EXP(-$AI$13*(($B$17+$AI$4)*0.9))-EXP(-$B$16*(($B$17+$AI$4)*0.9)))+U175*$B$16/($B$16-$AI$14)*(EXP(-$AI$14*(($B$17+$AI$4)*0.9))-EXP(-$B$16*(($B$17+$AI$4)*0.9)))</f>
        <v/>
      </c>
      <c r="AE175" s="17">
        <f>R175*EXP(-$B$16*(($B$17+$AI$4)*1.0))+S175*$B$16/($B$16-$AI$12)*(EXP(-$AI$12*(($B$17+$AI$4)*1.0))-EXP(-$B$16*(($B$17+$AI$4)*1.0)))+T175*$B$16/($B$16-$AI$13)*(EXP(-$AI$13*(($B$17+$AI$4)*1.0))-EXP(-$B$16*(($B$17+$AI$4)*1.0)))+U175*$B$16/($B$16-$AI$14)*(EXP(-$AI$14*(($B$17+$AI$4)*1.0))-EXP(-$B$16*(($B$17+$AI$4)*1.0)))</f>
        <v/>
      </c>
      <c r="AF175" s="17">
        <f>MIN((G175-V175)/$AI$48,(G175-W175)/$AI$49,(G175-X175)/$AI$50,(G175-Y175)/$AI$51,(G175-Z175)/$AI$52,(G175-AA175)/$AI$53,(G175-AB175)/$AI$54,(G175-AC175)/$AI$55,(G175-AD175)/$AI$56,(G175-AE175)/$AI$57)</f>
        <v/>
      </c>
    </row>
    <row r="176">
      <c r="E176" s="12">
        <f>E175+$B$11</f>
        <v/>
      </c>
      <c r="F176" s="13">
        <f>E176/60</f>
        <v/>
      </c>
      <c r="G176" s="13">
        <f>IF(F176&gt;=$AI$66,$B$27,IF(F176&gt;=$AI$65,$B$26,IF(F176&gt;=$AI$64,$B$25,IF(F176&gt;=$AI$63,$B$24,IF(F176&gt;=$AI$62,$B$23,IF(F176&gt;=$AI$61,$B$22,$B$21))))))</f>
        <v/>
      </c>
      <c r="H176" s="14">
        <f>MAX(0,MIN($AI$59,IF($B$9="Plasma",(G176-(S176*$AI$18+T176*$AI$19+U176*$AI$20))/$AI$46,AF176)))</f>
        <v/>
      </c>
      <c r="I176" s="15">
        <f>H176/10*3600/$B$11</f>
        <v/>
      </c>
      <c r="J176" s="15">
        <f>J175+H176</f>
        <v/>
      </c>
      <c r="K176" s="14">
        <f>$AI$21*K175+$AI$22*L175+$AI$23*M175+$AI$30*H175</f>
        <v/>
      </c>
      <c r="L176" s="14">
        <f>$AI$24*K175+$AI$25*L175+$AI$26*M175+$AI$31*H175</f>
        <v/>
      </c>
      <c r="M176" s="14">
        <f>$AI$27*K175+$AI$28*L175+$AI$29*M175+$AI$32*H175</f>
        <v/>
      </c>
      <c r="N176" s="16">
        <f>R176*$B$38</f>
        <v/>
      </c>
      <c r="O176" s="14">
        <f>K176/$B$30</f>
        <v/>
      </c>
      <c r="P176" s="14">
        <f>L176/$B$31</f>
        <v/>
      </c>
      <c r="Q176" s="14">
        <f>M176/$B$32</f>
        <v/>
      </c>
      <c r="R176" s="14">
        <f>R175*$AI$42+S175*$AI$43+T175*$AI$44+U175*$AI$45+$AI$47*H175</f>
        <v/>
      </c>
      <c r="S176" s="17">
        <f>$AI$33*K176+$AI$34*L176+$AI$35*M176</f>
        <v/>
      </c>
      <c r="T176" s="17">
        <f>$AI$36*K176+$AI$37*L176+$AI$38*M176</f>
        <v/>
      </c>
      <c r="U176" s="17">
        <f>$AI$39*K176+$AI$40*L176+$AI$41*M176</f>
        <v/>
      </c>
      <c r="V176" s="17">
        <f>R176*EXP(-$B$16*(($B$17+$AI$4)*0.1))+S176*$B$16/($B$16-$AI$12)*(EXP(-$AI$12*(($B$17+$AI$4)*0.1))-EXP(-$B$16*(($B$17+$AI$4)*0.1)))+T176*$B$16/($B$16-$AI$13)*(EXP(-$AI$13*(($B$17+$AI$4)*0.1))-EXP(-$B$16*(($B$17+$AI$4)*0.1)))+U176*$B$16/($B$16-$AI$14)*(EXP(-$AI$14*(($B$17+$AI$4)*0.1))-EXP(-$B$16*(($B$17+$AI$4)*0.1)))</f>
        <v/>
      </c>
      <c r="W176" s="17">
        <f>R176*EXP(-$B$16*(($B$17+$AI$4)*0.2))+S176*$B$16/($B$16-$AI$12)*(EXP(-$AI$12*(($B$17+$AI$4)*0.2))-EXP(-$B$16*(($B$17+$AI$4)*0.2)))+T176*$B$16/($B$16-$AI$13)*(EXP(-$AI$13*(($B$17+$AI$4)*0.2))-EXP(-$B$16*(($B$17+$AI$4)*0.2)))+U176*$B$16/($B$16-$AI$14)*(EXP(-$AI$14*(($B$17+$AI$4)*0.2))-EXP(-$B$16*(($B$17+$AI$4)*0.2)))</f>
        <v/>
      </c>
      <c r="X176" s="17">
        <f>R176*EXP(-$B$16*(($B$17+$AI$4)*0.3))+S176*$B$16/($B$16-$AI$12)*(EXP(-$AI$12*(($B$17+$AI$4)*0.3))-EXP(-$B$16*(($B$17+$AI$4)*0.3)))+T176*$B$16/($B$16-$AI$13)*(EXP(-$AI$13*(($B$17+$AI$4)*0.3))-EXP(-$B$16*(($B$17+$AI$4)*0.3)))+U176*$B$16/($B$16-$AI$14)*(EXP(-$AI$14*(($B$17+$AI$4)*0.3))-EXP(-$B$16*(($B$17+$AI$4)*0.3)))</f>
        <v/>
      </c>
      <c r="Y176" s="17">
        <f>R176*EXP(-$B$16*(($B$17+$AI$4)*0.4))+S176*$B$16/($B$16-$AI$12)*(EXP(-$AI$12*(($B$17+$AI$4)*0.4))-EXP(-$B$16*(($B$17+$AI$4)*0.4)))+T176*$B$16/($B$16-$AI$13)*(EXP(-$AI$13*(($B$17+$AI$4)*0.4))-EXP(-$B$16*(($B$17+$AI$4)*0.4)))+U176*$B$16/($B$16-$AI$14)*(EXP(-$AI$14*(($B$17+$AI$4)*0.4))-EXP(-$B$16*(($B$17+$AI$4)*0.4)))</f>
        <v/>
      </c>
      <c r="Z176" s="17">
        <f>R176*EXP(-$B$16*(($B$17+$AI$4)*0.5))+S176*$B$16/($B$16-$AI$12)*(EXP(-$AI$12*(($B$17+$AI$4)*0.5))-EXP(-$B$16*(($B$17+$AI$4)*0.5)))+T176*$B$16/($B$16-$AI$13)*(EXP(-$AI$13*(($B$17+$AI$4)*0.5))-EXP(-$B$16*(($B$17+$AI$4)*0.5)))+U176*$B$16/($B$16-$AI$14)*(EXP(-$AI$14*(($B$17+$AI$4)*0.5))-EXP(-$B$16*(($B$17+$AI$4)*0.5)))</f>
        <v/>
      </c>
      <c r="AA176" s="17">
        <f>R176*EXP(-$B$16*(($B$17+$AI$4)*0.6))+S176*$B$16/($B$16-$AI$12)*(EXP(-$AI$12*(($B$17+$AI$4)*0.6))-EXP(-$B$16*(($B$17+$AI$4)*0.6)))+T176*$B$16/($B$16-$AI$13)*(EXP(-$AI$13*(($B$17+$AI$4)*0.6))-EXP(-$B$16*(($B$17+$AI$4)*0.6)))+U176*$B$16/($B$16-$AI$14)*(EXP(-$AI$14*(($B$17+$AI$4)*0.6))-EXP(-$B$16*(($B$17+$AI$4)*0.6)))</f>
        <v/>
      </c>
      <c r="AB176" s="17">
        <f>R176*EXP(-$B$16*(($B$17+$AI$4)*0.7))+S176*$B$16/($B$16-$AI$12)*(EXP(-$AI$12*(($B$17+$AI$4)*0.7))-EXP(-$B$16*(($B$17+$AI$4)*0.7)))+T176*$B$16/($B$16-$AI$13)*(EXP(-$AI$13*(($B$17+$AI$4)*0.7))-EXP(-$B$16*(($B$17+$AI$4)*0.7)))+U176*$B$16/($B$16-$AI$14)*(EXP(-$AI$14*(($B$17+$AI$4)*0.7))-EXP(-$B$16*(($B$17+$AI$4)*0.7)))</f>
        <v/>
      </c>
      <c r="AC176" s="17">
        <f>R176*EXP(-$B$16*(($B$17+$AI$4)*0.8))+S176*$B$16/($B$16-$AI$12)*(EXP(-$AI$12*(($B$17+$AI$4)*0.8))-EXP(-$B$16*(($B$17+$AI$4)*0.8)))+T176*$B$16/($B$16-$AI$13)*(EXP(-$AI$13*(($B$17+$AI$4)*0.8))-EXP(-$B$16*(($B$17+$AI$4)*0.8)))+U176*$B$16/($B$16-$AI$14)*(EXP(-$AI$14*(($B$17+$AI$4)*0.8))-EXP(-$B$16*(($B$17+$AI$4)*0.8)))</f>
        <v/>
      </c>
      <c r="AD176" s="17">
        <f>R176*EXP(-$B$16*(($B$17+$AI$4)*0.9))+S176*$B$16/($B$16-$AI$12)*(EXP(-$AI$12*(($B$17+$AI$4)*0.9))-EXP(-$B$16*(($B$17+$AI$4)*0.9)))+T176*$B$16/($B$16-$AI$13)*(EXP(-$AI$13*(($B$17+$AI$4)*0.9))-EXP(-$B$16*(($B$17+$AI$4)*0.9)))+U176*$B$16/($B$16-$AI$14)*(EXP(-$AI$14*(($B$17+$AI$4)*0.9))-EXP(-$B$16*(($B$17+$AI$4)*0.9)))</f>
        <v/>
      </c>
      <c r="AE176" s="17">
        <f>R176*EXP(-$B$16*(($B$17+$AI$4)*1.0))+S176*$B$16/($B$16-$AI$12)*(EXP(-$AI$12*(($B$17+$AI$4)*1.0))-EXP(-$B$16*(($B$17+$AI$4)*1.0)))+T176*$B$16/($B$16-$AI$13)*(EXP(-$AI$13*(($B$17+$AI$4)*1.0))-EXP(-$B$16*(($B$17+$AI$4)*1.0)))+U176*$B$16/($B$16-$AI$14)*(EXP(-$AI$14*(($B$17+$AI$4)*1.0))-EXP(-$B$16*(($B$17+$AI$4)*1.0)))</f>
        <v/>
      </c>
      <c r="AF176" s="17">
        <f>MIN((G176-V176)/$AI$48,(G176-W176)/$AI$49,(G176-X176)/$AI$50,(G176-Y176)/$AI$51,(G176-Z176)/$AI$52,(G176-AA176)/$AI$53,(G176-AB176)/$AI$54,(G176-AC176)/$AI$55,(G176-AD176)/$AI$56,(G176-AE176)/$AI$57)</f>
        <v/>
      </c>
    </row>
    <row r="177">
      <c r="E177" s="12">
        <f>E176+$B$11</f>
        <v/>
      </c>
      <c r="F177" s="13">
        <f>E177/60</f>
        <v/>
      </c>
      <c r="G177" s="13">
        <f>IF(F177&gt;=$AI$66,$B$27,IF(F177&gt;=$AI$65,$B$26,IF(F177&gt;=$AI$64,$B$25,IF(F177&gt;=$AI$63,$B$24,IF(F177&gt;=$AI$62,$B$23,IF(F177&gt;=$AI$61,$B$22,$B$21))))))</f>
        <v/>
      </c>
      <c r="H177" s="14">
        <f>MAX(0,MIN($AI$59,IF($B$9="Plasma",(G177-(S177*$AI$18+T177*$AI$19+U177*$AI$20))/$AI$46,AF177)))</f>
        <v/>
      </c>
      <c r="I177" s="15">
        <f>H177/10*3600/$B$11</f>
        <v/>
      </c>
      <c r="J177" s="15">
        <f>J176+H177</f>
        <v/>
      </c>
      <c r="K177" s="14">
        <f>$AI$21*K176+$AI$22*L176+$AI$23*M176+$AI$30*H176</f>
        <v/>
      </c>
      <c r="L177" s="14">
        <f>$AI$24*K176+$AI$25*L176+$AI$26*M176+$AI$31*H176</f>
        <v/>
      </c>
      <c r="M177" s="14">
        <f>$AI$27*K176+$AI$28*L176+$AI$29*M176+$AI$32*H176</f>
        <v/>
      </c>
      <c r="N177" s="16">
        <f>R177*$B$38</f>
        <v/>
      </c>
      <c r="O177" s="14">
        <f>K177/$B$30</f>
        <v/>
      </c>
      <c r="P177" s="14">
        <f>L177/$B$31</f>
        <v/>
      </c>
      <c r="Q177" s="14">
        <f>M177/$B$32</f>
        <v/>
      </c>
      <c r="R177" s="14">
        <f>R176*$AI$42+S176*$AI$43+T176*$AI$44+U176*$AI$45+$AI$47*H176</f>
        <v/>
      </c>
      <c r="S177" s="17">
        <f>$AI$33*K177+$AI$34*L177+$AI$35*M177</f>
        <v/>
      </c>
      <c r="T177" s="17">
        <f>$AI$36*K177+$AI$37*L177+$AI$38*M177</f>
        <v/>
      </c>
      <c r="U177" s="17">
        <f>$AI$39*K177+$AI$40*L177+$AI$41*M177</f>
        <v/>
      </c>
      <c r="V177" s="17">
        <f>R177*EXP(-$B$16*(($B$17+$AI$4)*0.1))+S177*$B$16/($B$16-$AI$12)*(EXP(-$AI$12*(($B$17+$AI$4)*0.1))-EXP(-$B$16*(($B$17+$AI$4)*0.1)))+T177*$B$16/($B$16-$AI$13)*(EXP(-$AI$13*(($B$17+$AI$4)*0.1))-EXP(-$B$16*(($B$17+$AI$4)*0.1)))+U177*$B$16/($B$16-$AI$14)*(EXP(-$AI$14*(($B$17+$AI$4)*0.1))-EXP(-$B$16*(($B$17+$AI$4)*0.1)))</f>
        <v/>
      </c>
      <c r="W177" s="17">
        <f>R177*EXP(-$B$16*(($B$17+$AI$4)*0.2))+S177*$B$16/($B$16-$AI$12)*(EXP(-$AI$12*(($B$17+$AI$4)*0.2))-EXP(-$B$16*(($B$17+$AI$4)*0.2)))+T177*$B$16/($B$16-$AI$13)*(EXP(-$AI$13*(($B$17+$AI$4)*0.2))-EXP(-$B$16*(($B$17+$AI$4)*0.2)))+U177*$B$16/($B$16-$AI$14)*(EXP(-$AI$14*(($B$17+$AI$4)*0.2))-EXP(-$B$16*(($B$17+$AI$4)*0.2)))</f>
        <v/>
      </c>
      <c r="X177" s="17">
        <f>R177*EXP(-$B$16*(($B$17+$AI$4)*0.3))+S177*$B$16/($B$16-$AI$12)*(EXP(-$AI$12*(($B$17+$AI$4)*0.3))-EXP(-$B$16*(($B$17+$AI$4)*0.3)))+T177*$B$16/($B$16-$AI$13)*(EXP(-$AI$13*(($B$17+$AI$4)*0.3))-EXP(-$B$16*(($B$17+$AI$4)*0.3)))+U177*$B$16/($B$16-$AI$14)*(EXP(-$AI$14*(($B$17+$AI$4)*0.3))-EXP(-$B$16*(($B$17+$AI$4)*0.3)))</f>
        <v/>
      </c>
      <c r="Y177" s="17">
        <f>R177*EXP(-$B$16*(($B$17+$AI$4)*0.4))+S177*$B$16/($B$16-$AI$12)*(EXP(-$AI$12*(($B$17+$AI$4)*0.4))-EXP(-$B$16*(($B$17+$AI$4)*0.4)))+T177*$B$16/($B$16-$AI$13)*(EXP(-$AI$13*(($B$17+$AI$4)*0.4))-EXP(-$B$16*(($B$17+$AI$4)*0.4)))+U177*$B$16/($B$16-$AI$14)*(EXP(-$AI$14*(($B$17+$AI$4)*0.4))-EXP(-$B$16*(($B$17+$AI$4)*0.4)))</f>
        <v/>
      </c>
      <c r="Z177" s="17">
        <f>R177*EXP(-$B$16*(($B$17+$AI$4)*0.5))+S177*$B$16/($B$16-$AI$12)*(EXP(-$AI$12*(($B$17+$AI$4)*0.5))-EXP(-$B$16*(($B$17+$AI$4)*0.5)))+T177*$B$16/($B$16-$AI$13)*(EXP(-$AI$13*(($B$17+$AI$4)*0.5))-EXP(-$B$16*(($B$17+$AI$4)*0.5)))+U177*$B$16/($B$16-$AI$14)*(EXP(-$AI$14*(($B$17+$AI$4)*0.5))-EXP(-$B$16*(($B$17+$AI$4)*0.5)))</f>
        <v/>
      </c>
      <c r="AA177" s="17">
        <f>R177*EXP(-$B$16*(($B$17+$AI$4)*0.6))+S177*$B$16/($B$16-$AI$12)*(EXP(-$AI$12*(($B$17+$AI$4)*0.6))-EXP(-$B$16*(($B$17+$AI$4)*0.6)))+T177*$B$16/($B$16-$AI$13)*(EXP(-$AI$13*(($B$17+$AI$4)*0.6))-EXP(-$B$16*(($B$17+$AI$4)*0.6)))+U177*$B$16/($B$16-$AI$14)*(EXP(-$AI$14*(($B$17+$AI$4)*0.6))-EXP(-$B$16*(($B$17+$AI$4)*0.6)))</f>
        <v/>
      </c>
      <c r="AB177" s="17">
        <f>R177*EXP(-$B$16*(($B$17+$AI$4)*0.7))+S177*$B$16/($B$16-$AI$12)*(EXP(-$AI$12*(($B$17+$AI$4)*0.7))-EXP(-$B$16*(($B$17+$AI$4)*0.7)))+T177*$B$16/($B$16-$AI$13)*(EXP(-$AI$13*(($B$17+$AI$4)*0.7))-EXP(-$B$16*(($B$17+$AI$4)*0.7)))+U177*$B$16/($B$16-$AI$14)*(EXP(-$AI$14*(($B$17+$AI$4)*0.7))-EXP(-$B$16*(($B$17+$AI$4)*0.7)))</f>
        <v/>
      </c>
      <c r="AC177" s="17">
        <f>R177*EXP(-$B$16*(($B$17+$AI$4)*0.8))+S177*$B$16/($B$16-$AI$12)*(EXP(-$AI$12*(($B$17+$AI$4)*0.8))-EXP(-$B$16*(($B$17+$AI$4)*0.8)))+T177*$B$16/($B$16-$AI$13)*(EXP(-$AI$13*(($B$17+$AI$4)*0.8))-EXP(-$B$16*(($B$17+$AI$4)*0.8)))+U177*$B$16/($B$16-$AI$14)*(EXP(-$AI$14*(($B$17+$AI$4)*0.8))-EXP(-$B$16*(($B$17+$AI$4)*0.8)))</f>
        <v/>
      </c>
      <c r="AD177" s="17">
        <f>R177*EXP(-$B$16*(($B$17+$AI$4)*0.9))+S177*$B$16/($B$16-$AI$12)*(EXP(-$AI$12*(($B$17+$AI$4)*0.9))-EXP(-$B$16*(($B$17+$AI$4)*0.9)))+T177*$B$16/($B$16-$AI$13)*(EXP(-$AI$13*(($B$17+$AI$4)*0.9))-EXP(-$B$16*(($B$17+$AI$4)*0.9)))+U177*$B$16/($B$16-$AI$14)*(EXP(-$AI$14*(($B$17+$AI$4)*0.9))-EXP(-$B$16*(($B$17+$AI$4)*0.9)))</f>
        <v/>
      </c>
      <c r="AE177" s="17">
        <f>R177*EXP(-$B$16*(($B$17+$AI$4)*1.0))+S177*$B$16/($B$16-$AI$12)*(EXP(-$AI$12*(($B$17+$AI$4)*1.0))-EXP(-$B$16*(($B$17+$AI$4)*1.0)))+T177*$B$16/($B$16-$AI$13)*(EXP(-$AI$13*(($B$17+$AI$4)*1.0))-EXP(-$B$16*(($B$17+$AI$4)*1.0)))+U177*$B$16/($B$16-$AI$14)*(EXP(-$AI$14*(($B$17+$AI$4)*1.0))-EXP(-$B$16*(($B$17+$AI$4)*1.0)))</f>
        <v/>
      </c>
      <c r="AF177" s="17">
        <f>MIN((G177-V177)/$AI$48,(G177-W177)/$AI$49,(G177-X177)/$AI$50,(G177-Y177)/$AI$51,(G177-Z177)/$AI$52,(G177-AA177)/$AI$53,(G177-AB177)/$AI$54,(G177-AC177)/$AI$55,(G177-AD177)/$AI$56,(G177-AE177)/$AI$57)</f>
        <v/>
      </c>
    </row>
    <row r="178">
      <c r="E178" s="12">
        <f>E177+$B$11</f>
        <v/>
      </c>
      <c r="F178" s="13">
        <f>E178/60</f>
        <v/>
      </c>
      <c r="G178" s="13">
        <f>IF(F178&gt;=$AI$66,$B$27,IF(F178&gt;=$AI$65,$B$26,IF(F178&gt;=$AI$64,$B$25,IF(F178&gt;=$AI$63,$B$24,IF(F178&gt;=$AI$62,$B$23,IF(F178&gt;=$AI$61,$B$22,$B$21))))))</f>
        <v/>
      </c>
      <c r="H178" s="14">
        <f>MAX(0,MIN($AI$59,IF($B$9="Plasma",(G178-(S178*$AI$18+T178*$AI$19+U178*$AI$20))/$AI$46,AF178)))</f>
        <v/>
      </c>
      <c r="I178" s="15">
        <f>H178/10*3600/$B$11</f>
        <v/>
      </c>
      <c r="J178" s="15">
        <f>J177+H178</f>
        <v/>
      </c>
      <c r="K178" s="14">
        <f>$AI$21*K177+$AI$22*L177+$AI$23*M177+$AI$30*H177</f>
        <v/>
      </c>
      <c r="L178" s="14">
        <f>$AI$24*K177+$AI$25*L177+$AI$26*M177+$AI$31*H177</f>
        <v/>
      </c>
      <c r="M178" s="14">
        <f>$AI$27*K177+$AI$28*L177+$AI$29*M177+$AI$32*H177</f>
        <v/>
      </c>
      <c r="N178" s="16">
        <f>R178*$B$38</f>
        <v/>
      </c>
      <c r="O178" s="14">
        <f>K178/$B$30</f>
        <v/>
      </c>
      <c r="P178" s="14">
        <f>L178/$B$31</f>
        <v/>
      </c>
      <c r="Q178" s="14">
        <f>M178/$B$32</f>
        <v/>
      </c>
      <c r="R178" s="14">
        <f>R177*$AI$42+S177*$AI$43+T177*$AI$44+U177*$AI$45+$AI$47*H177</f>
        <v/>
      </c>
      <c r="S178" s="17">
        <f>$AI$33*K178+$AI$34*L178+$AI$35*M178</f>
        <v/>
      </c>
      <c r="T178" s="17">
        <f>$AI$36*K178+$AI$37*L178+$AI$38*M178</f>
        <v/>
      </c>
      <c r="U178" s="17">
        <f>$AI$39*K178+$AI$40*L178+$AI$41*M178</f>
        <v/>
      </c>
      <c r="V178" s="17">
        <f>R178*EXP(-$B$16*(($B$17+$AI$4)*0.1))+S178*$B$16/($B$16-$AI$12)*(EXP(-$AI$12*(($B$17+$AI$4)*0.1))-EXP(-$B$16*(($B$17+$AI$4)*0.1)))+T178*$B$16/($B$16-$AI$13)*(EXP(-$AI$13*(($B$17+$AI$4)*0.1))-EXP(-$B$16*(($B$17+$AI$4)*0.1)))+U178*$B$16/($B$16-$AI$14)*(EXP(-$AI$14*(($B$17+$AI$4)*0.1))-EXP(-$B$16*(($B$17+$AI$4)*0.1)))</f>
        <v/>
      </c>
      <c r="W178" s="17">
        <f>R178*EXP(-$B$16*(($B$17+$AI$4)*0.2))+S178*$B$16/($B$16-$AI$12)*(EXP(-$AI$12*(($B$17+$AI$4)*0.2))-EXP(-$B$16*(($B$17+$AI$4)*0.2)))+T178*$B$16/($B$16-$AI$13)*(EXP(-$AI$13*(($B$17+$AI$4)*0.2))-EXP(-$B$16*(($B$17+$AI$4)*0.2)))+U178*$B$16/($B$16-$AI$14)*(EXP(-$AI$14*(($B$17+$AI$4)*0.2))-EXP(-$B$16*(($B$17+$AI$4)*0.2)))</f>
        <v/>
      </c>
      <c r="X178" s="17">
        <f>R178*EXP(-$B$16*(($B$17+$AI$4)*0.3))+S178*$B$16/($B$16-$AI$12)*(EXP(-$AI$12*(($B$17+$AI$4)*0.3))-EXP(-$B$16*(($B$17+$AI$4)*0.3)))+T178*$B$16/($B$16-$AI$13)*(EXP(-$AI$13*(($B$17+$AI$4)*0.3))-EXP(-$B$16*(($B$17+$AI$4)*0.3)))+U178*$B$16/($B$16-$AI$14)*(EXP(-$AI$14*(($B$17+$AI$4)*0.3))-EXP(-$B$16*(($B$17+$AI$4)*0.3)))</f>
        <v/>
      </c>
      <c r="Y178" s="17">
        <f>R178*EXP(-$B$16*(($B$17+$AI$4)*0.4))+S178*$B$16/($B$16-$AI$12)*(EXP(-$AI$12*(($B$17+$AI$4)*0.4))-EXP(-$B$16*(($B$17+$AI$4)*0.4)))+T178*$B$16/($B$16-$AI$13)*(EXP(-$AI$13*(($B$17+$AI$4)*0.4))-EXP(-$B$16*(($B$17+$AI$4)*0.4)))+U178*$B$16/($B$16-$AI$14)*(EXP(-$AI$14*(($B$17+$AI$4)*0.4))-EXP(-$B$16*(($B$17+$AI$4)*0.4)))</f>
        <v/>
      </c>
      <c r="Z178" s="17">
        <f>R178*EXP(-$B$16*(($B$17+$AI$4)*0.5))+S178*$B$16/($B$16-$AI$12)*(EXP(-$AI$12*(($B$17+$AI$4)*0.5))-EXP(-$B$16*(($B$17+$AI$4)*0.5)))+T178*$B$16/($B$16-$AI$13)*(EXP(-$AI$13*(($B$17+$AI$4)*0.5))-EXP(-$B$16*(($B$17+$AI$4)*0.5)))+U178*$B$16/($B$16-$AI$14)*(EXP(-$AI$14*(($B$17+$AI$4)*0.5))-EXP(-$B$16*(($B$17+$AI$4)*0.5)))</f>
        <v/>
      </c>
      <c r="AA178" s="17">
        <f>R178*EXP(-$B$16*(($B$17+$AI$4)*0.6))+S178*$B$16/($B$16-$AI$12)*(EXP(-$AI$12*(($B$17+$AI$4)*0.6))-EXP(-$B$16*(($B$17+$AI$4)*0.6)))+T178*$B$16/($B$16-$AI$13)*(EXP(-$AI$13*(($B$17+$AI$4)*0.6))-EXP(-$B$16*(($B$17+$AI$4)*0.6)))+U178*$B$16/($B$16-$AI$14)*(EXP(-$AI$14*(($B$17+$AI$4)*0.6))-EXP(-$B$16*(($B$17+$AI$4)*0.6)))</f>
        <v/>
      </c>
      <c r="AB178" s="17">
        <f>R178*EXP(-$B$16*(($B$17+$AI$4)*0.7))+S178*$B$16/($B$16-$AI$12)*(EXP(-$AI$12*(($B$17+$AI$4)*0.7))-EXP(-$B$16*(($B$17+$AI$4)*0.7)))+T178*$B$16/($B$16-$AI$13)*(EXP(-$AI$13*(($B$17+$AI$4)*0.7))-EXP(-$B$16*(($B$17+$AI$4)*0.7)))+U178*$B$16/($B$16-$AI$14)*(EXP(-$AI$14*(($B$17+$AI$4)*0.7))-EXP(-$B$16*(($B$17+$AI$4)*0.7)))</f>
        <v/>
      </c>
      <c r="AC178" s="17">
        <f>R178*EXP(-$B$16*(($B$17+$AI$4)*0.8))+S178*$B$16/($B$16-$AI$12)*(EXP(-$AI$12*(($B$17+$AI$4)*0.8))-EXP(-$B$16*(($B$17+$AI$4)*0.8)))+T178*$B$16/($B$16-$AI$13)*(EXP(-$AI$13*(($B$17+$AI$4)*0.8))-EXP(-$B$16*(($B$17+$AI$4)*0.8)))+U178*$B$16/($B$16-$AI$14)*(EXP(-$AI$14*(($B$17+$AI$4)*0.8))-EXP(-$B$16*(($B$17+$AI$4)*0.8)))</f>
        <v/>
      </c>
      <c r="AD178" s="17">
        <f>R178*EXP(-$B$16*(($B$17+$AI$4)*0.9))+S178*$B$16/($B$16-$AI$12)*(EXP(-$AI$12*(($B$17+$AI$4)*0.9))-EXP(-$B$16*(($B$17+$AI$4)*0.9)))+T178*$B$16/($B$16-$AI$13)*(EXP(-$AI$13*(($B$17+$AI$4)*0.9))-EXP(-$B$16*(($B$17+$AI$4)*0.9)))+U178*$B$16/($B$16-$AI$14)*(EXP(-$AI$14*(($B$17+$AI$4)*0.9))-EXP(-$B$16*(($B$17+$AI$4)*0.9)))</f>
        <v/>
      </c>
      <c r="AE178" s="17">
        <f>R178*EXP(-$B$16*(($B$17+$AI$4)*1.0))+S178*$B$16/($B$16-$AI$12)*(EXP(-$AI$12*(($B$17+$AI$4)*1.0))-EXP(-$B$16*(($B$17+$AI$4)*1.0)))+T178*$B$16/($B$16-$AI$13)*(EXP(-$AI$13*(($B$17+$AI$4)*1.0))-EXP(-$B$16*(($B$17+$AI$4)*1.0)))+U178*$B$16/($B$16-$AI$14)*(EXP(-$AI$14*(($B$17+$AI$4)*1.0))-EXP(-$B$16*(($B$17+$AI$4)*1.0)))</f>
        <v/>
      </c>
      <c r="AF178" s="17">
        <f>MIN((G178-V178)/$AI$48,(G178-W178)/$AI$49,(G178-X178)/$AI$50,(G178-Y178)/$AI$51,(G178-Z178)/$AI$52,(G178-AA178)/$AI$53,(G178-AB178)/$AI$54,(G178-AC178)/$AI$55,(G178-AD178)/$AI$56,(G178-AE178)/$AI$57)</f>
        <v/>
      </c>
    </row>
    <row r="179">
      <c r="E179" s="12">
        <f>E178+$B$11</f>
        <v/>
      </c>
      <c r="F179" s="13">
        <f>E179/60</f>
        <v/>
      </c>
      <c r="G179" s="13">
        <f>IF(F179&gt;=$AI$66,$B$27,IF(F179&gt;=$AI$65,$B$26,IF(F179&gt;=$AI$64,$B$25,IF(F179&gt;=$AI$63,$B$24,IF(F179&gt;=$AI$62,$B$23,IF(F179&gt;=$AI$61,$B$22,$B$21))))))</f>
        <v/>
      </c>
      <c r="H179" s="14">
        <f>MAX(0,MIN($AI$59,IF($B$9="Plasma",(G179-(S179*$AI$18+T179*$AI$19+U179*$AI$20))/$AI$46,AF179)))</f>
        <v/>
      </c>
      <c r="I179" s="15">
        <f>H179/10*3600/$B$11</f>
        <v/>
      </c>
      <c r="J179" s="15">
        <f>J178+H179</f>
        <v/>
      </c>
      <c r="K179" s="14">
        <f>$AI$21*K178+$AI$22*L178+$AI$23*M178+$AI$30*H178</f>
        <v/>
      </c>
      <c r="L179" s="14">
        <f>$AI$24*K178+$AI$25*L178+$AI$26*M178+$AI$31*H178</f>
        <v/>
      </c>
      <c r="M179" s="14">
        <f>$AI$27*K178+$AI$28*L178+$AI$29*M178+$AI$32*H178</f>
        <v/>
      </c>
      <c r="N179" s="16">
        <f>R179*$B$38</f>
        <v/>
      </c>
      <c r="O179" s="14">
        <f>K179/$B$30</f>
        <v/>
      </c>
      <c r="P179" s="14">
        <f>L179/$B$31</f>
        <v/>
      </c>
      <c r="Q179" s="14">
        <f>M179/$B$32</f>
        <v/>
      </c>
      <c r="R179" s="14">
        <f>R178*$AI$42+S178*$AI$43+T178*$AI$44+U178*$AI$45+$AI$47*H178</f>
        <v/>
      </c>
      <c r="S179" s="17">
        <f>$AI$33*K179+$AI$34*L179+$AI$35*M179</f>
        <v/>
      </c>
      <c r="T179" s="17">
        <f>$AI$36*K179+$AI$37*L179+$AI$38*M179</f>
        <v/>
      </c>
      <c r="U179" s="17">
        <f>$AI$39*K179+$AI$40*L179+$AI$41*M179</f>
        <v/>
      </c>
      <c r="V179" s="17">
        <f>R179*EXP(-$B$16*(($B$17+$AI$4)*0.1))+S179*$B$16/($B$16-$AI$12)*(EXP(-$AI$12*(($B$17+$AI$4)*0.1))-EXP(-$B$16*(($B$17+$AI$4)*0.1)))+T179*$B$16/($B$16-$AI$13)*(EXP(-$AI$13*(($B$17+$AI$4)*0.1))-EXP(-$B$16*(($B$17+$AI$4)*0.1)))+U179*$B$16/($B$16-$AI$14)*(EXP(-$AI$14*(($B$17+$AI$4)*0.1))-EXP(-$B$16*(($B$17+$AI$4)*0.1)))</f>
        <v/>
      </c>
      <c r="W179" s="17">
        <f>R179*EXP(-$B$16*(($B$17+$AI$4)*0.2))+S179*$B$16/($B$16-$AI$12)*(EXP(-$AI$12*(($B$17+$AI$4)*0.2))-EXP(-$B$16*(($B$17+$AI$4)*0.2)))+T179*$B$16/($B$16-$AI$13)*(EXP(-$AI$13*(($B$17+$AI$4)*0.2))-EXP(-$B$16*(($B$17+$AI$4)*0.2)))+U179*$B$16/($B$16-$AI$14)*(EXP(-$AI$14*(($B$17+$AI$4)*0.2))-EXP(-$B$16*(($B$17+$AI$4)*0.2)))</f>
        <v/>
      </c>
      <c r="X179" s="17">
        <f>R179*EXP(-$B$16*(($B$17+$AI$4)*0.3))+S179*$B$16/($B$16-$AI$12)*(EXP(-$AI$12*(($B$17+$AI$4)*0.3))-EXP(-$B$16*(($B$17+$AI$4)*0.3)))+T179*$B$16/($B$16-$AI$13)*(EXP(-$AI$13*(($B$17+$AI$4)*0.3))-EXP(-$B$16*(($B$17+$AI$4)*0.3)))+U179*$B$16/($B$16-$AI$14)*(EXP(-$AI$14*(($B$17+$AI$4)*0.3))-EXP(-$B$16*(($B$17+$AI$4)*0.3)))</f>
        <v/>
      </c>
      <c r="Y179" s="17">
        <f>R179*EXP(-$B$16*(($B$17+$AI$4)*0.4))+S179*$B$16/($B$16-$AI$12)*(EXP(-$AI$12*(($B$17+$AI$4)*0.4))-EXP(-$B$16*(($B$17+$AI$4)*0.4)))+T179*$B$16/($B$16-$AI$13)*(EXP(-$AI$13*(($B$17+$AI$4)*0.4))-EXP(-$B$16*(($B$17+$AI$4)*0.4)))+U179*$B$16/($B$16-$AI$14)*(EXP(-$AI$14*(($B$17+$AI$4)*0.4))-EXP(-$B$16*(($B$17+$AI$4)*0.4)))</f>
        <v/>
      </c>
      <c r="Z179" s="17">
        <f>R179*EXP(-$B$16*(($B$17+$AI$4)*0.5))+S179*$B$16/($B$16-$AI$12)*(EXP(-$AI$12*(($B$17+$AI$4)*0.5))-EXP(-$B$16*(($B$17+$AI$4)*0.5)))+T179*$B$16/($B$16-$AI$13)*(EXP(-$AI$13*(($B$17+$AI$4)*0.5))-EXP(-$B$16*(($B$17+$AI$4)*0.5)))+U179*$B$16/($B$16-$AI$14)*(EXP(-$AI$14*(($B$17+$AI$4)*0.5))-EXP(-$B$16*(($B$17+$AI$4)*0.5)))</f>
        <v/>
      </c>
      <c r="AA179" s="17">
        <f>R179*EXP(-$B$16*(($B$17+$AI$4)*0.6))+S179*$B$16/($B$16-$AI$12)*(EXP(-$AI$12*(($B$17+$AI$4)*0.6))-EXP(-$B$16*(($B$17+$AI$4)*0.6)))+T179*$B$16/($B$16-$AI$13)*(EXP(-$AI$13*(($B$17+$AI$4)*0.6))-EXP(-$B$16*(($B$17+$AI$4)*0.6)))+U179*$B$16/($B$16-$AI$14)*(EXP(-$AI$14*(($B$17+$AI$4)*0.6))-EXP(-$B$16*(($B$17+$AI$4)*0.6)))</f>
        <v/>
      </c>
      <c r="AB179" s="17">
        <f>R179*EXP(-$B$16*(($B$17+$AI$4)*0.7))+S179*$B$16/($B$16-$AI$12)*(EXP(-$AI$12*(($B$17+$AI$4)*0.7))-EXP(-$B$16*(($B$17+$AI$4)*0.7)))+T179*$B$16/($B$16-$AI$13)*(EXP(-$AI$13*(($B$17+$AI$4)*0.7))-EXP(-$B$16*(($B$17+$AI$4)*0.7)))+U179*$B$16/($B$16-$AI$14)*(EXP(-$AI$14*(($B$17+$AI$4)*0.7))-EXP(-$B$16*(($B$17+$AI$4)*0.7)))</f>
        <v/>
      </c>
      <c r="AC179" s="17">
        <f>R179*EXP(-$B$16*(($B$17+$AI$4)*0.8))+S179*$B$16/($B$16-$AI$12)*(EXP(-$AI$12*(($B$17+$AI$4)*0.8))-EXP(-$B$16*(($B$17+$AI$4)*0.8)))+T179*$B$16/($B$16-$AI$13)*(EXP(-$AI$13*(($B$17+$AI$4)*0.8))-EXP(-$B$16*(($B$17+$AI$4)*0.8)))+U179*$B$16/($B$16-$AI$14)*(EXP(-$AI$14*(($B$17+$AI$4)*0.8))-EXP(-$B$16*(($B$17+$AI$4)*0.8)))</f>
        <v/>
      </c>
      <c r="AD179" s="17">
        <f>R179*EXP(-$B$16*(($B$17+$AI$4)*0.9))+S179*$B$16/($B$16-$AI$12)*(EXP(-$AI$12*(($B$17+$AI$4)*0.9))-EXP(-$B$16*(($B$17+$AI$4)*0.9)))+T179*$B$16/($B$16-$AI$13)*(EXP(-$AI$13*(($B$17+$AI$4)*0.9))-EXP(-$B$16*(($B$17+$AI$4)*0.9)))+U179*$B$16/($B$16-$AI$14)*(EXP(-$AI$14*(($B$17+$AI$4)*0.9))-EXP(-$B$16*(($B$17+$AI$4)*0.9)))</f>
        <v/>
      </c>
      <c r="AE179" s="17">
        <f>R179*EXP(-$B$16*(($B$17+$AI$4)*1.0))+S179*$B$16/($B$16-$AI$12)*(EXP(-$AI$12*(($B$17+$AI$4)*1.0))-EXP(-$B$16*(($B$17+$AI$4)*1.0)))+T179*$B$16/($B$16-$AI$13)*(EXP(-$AI$13*(($B$17+$AI$4)*1.0))-EXP(-$B$16*(($B$17+$AI$4)*1.0)))+U179*$B$16/($B$16-$AI$14)*(EXP(-$AI$14*(($B$17+$AI$4)*1.0))-EXP(-$B$16*(($B$17+$AI$4)*1.0)))</f>
        <v/>
      </c>
      <c r="AF179" s="17">
        <f>MIN((G179-V179)/$AI$48,(G179-W179)/$AI$49,(G179-X179)/$AI$50,(G179-Y179)/$AI$51,(G179-Z179)/$AI$52,(G179-AA179)/$AI$53,(G179-AB179)/$AI$54,(G179-AC179)/$AI$55,(G179-AD179)/$AI$56,(G179-AE179)/$AI$57)</f>
        <v/>
      </c>
    </row>
    <row r="180">
      <c r="E180" s="12">
        <f>E179+$B$11</f>
        <v/>
      </c>
      <c r="F180" s="13">
        <f>E180/60</f>
        <v/>
      </c>
      <c r="G180" s="13">
        <f>IF(F180&gt;=$AI$66,$B$27,IF(F180&gt;=$AI$65,$B$26,IF(F180&gt;=$AI$64,$B$25,IF(F180&gt;=$AI$63,$B$24,IF(F180&gt;=$AI$62,$B$23,IF(F180&gt;=$AI$61,$B$22,$B$21))))))</f>
        <v/>
      </c>
      <c r="H180" s="14">
        <f>MAX(0,MIN($AI$59,IF($B$9="Plasma",(G180-(S180*$AI$18+T180*$AI$19+U180*$AI$20))/$AI$46,AF180)))</f>
        <v/>
      </c>
      <c r="I180" s="15">
        <f>H180/10*3600/$B$11</f>
        <v/>
      </c>
      <c r="J180" s="15">
        <f>J179+H180</f>
        <v/>
      </c>
      <c r="K180" s="14">
        <f>$AI$21*K179+$AI$22*L179+$AI$23*M179+$AI$30*H179</f>
        <v/>
      </c>
      <c r="L180" s="14">
        <f>$AI$24*K179+$AI$25*L179+$AI$26*M179+$AI$31*H179</f>
        <v/>
      </c>
      <c r="M180" s="14">
        <f>$AI$27*K179+$AI$28*L179+$AI$29*M179+$AI$32*H179</f>
        <v/>
      </c>
      <c r="N180" s="16">
        <f>R180*$B$38</f>
        <v/>
      </c>
      <c r="O180" s="14">
        <f>K180/$B$30</f>
        <v/>
      </c>
      <c r="P180" s="14">
        <f>L180/$B$31</f>
        <v/>
      </c>
      <c r="Q180" s="14">
        <f>M180/$B$32</f>
        <v/>
      </c>
      <c r="R180" s="14">
        <f>R179*$AI$42+S179*$AI$43+T179*$AI$44+U179*$AI$45+$AI$47*H179</f>
        <v/>
      </c>
      <c r="S180" s="17">
        <f>$AI$33*K180+$AI$34*L180+$AI$35*M180</f>
        <v/>
      </c>
      <c r="T180" s="17">
        <f>$AI$36*K180+$AI$37*L180+$AI$38*M180</f>
        <v/>
      </c>
      <c r="U180" s="17">
        <f>$AI$39*K180+$AI$40*L180+$AI$41*M180</f>
        <v/>
      </c>
      <c r="V180" s="17">
        <f>R180*EXP(-$B$16*(($B$17+$AI$4)*0.1))+S180*$B$16/($B$16-$AI$12)*(EXP(-$AI$12*(($B$17+$AI$4)*0.1))-EXP(-$B$16*(($B$17+$AI$4)*0.1)))+T180*$B$16/($B$16-$AI$13)*(EXP(-$AI$13*(($B$17+$AI$4)*0.1))-EXP(-$B$16*(($B$17+$AI$4)*0.1)))+U180*$B$16/($B$16-$AI$14)*(EXP(-$AI$14*(($B$17+$AI$4)*0.1))-EXP(-$B$16*(($B$17+$AI$4)*0.1)))</f>
        <v/>
      </c>
      <c r="W180" s="17">
        <f>R180*EXP(-$B$16*(($B$17+$AI$4)*0.2))+S180*$B$16/($B$16-$AI$12)*(EXP(-$AI$12*(($B$17+$AI$4)*0.2))-EXP(-$B$16*(($B$17+$AI$4)*0.2)))+T180*$B$16/($B$16-$AI$13)*(EXP(-$AI$13*(($B$17+$AI$4)*0.2))-EXP(-$B$16*(($B$17+$AI$4)*0.2)))+U180*$B$16/($B$16-$AI$14)*(EXP(-$AI$14*(($B$17+$AI$4)*0.2))-EXP(-$B$16*(($B$17+$AI$4)*0.2)))</f>
        <v/>
      </c>
      <c r="X180" s="17">
        <f>R180*EXP(-$B$16*(($B$17+$AI$4)*0.3))+S180*$B$16/($B$16-$AI$12)*(EXP(-$AI$12*(($B$17+$AI$4)*0.3))-EXP(-$B$16*(($B$17+$AI$4)*0.3)))+T180*$B$16/($B$16-$AI$13)*(EXP(-$AI$13*(($B$17+$AI$4)*0.3))-EXP(-$B$16*(($B$17+$AI$4)*0.3)))+U180*$B$16/($B$16-$AI$14)*(EXP(-$AI$14*(($B$17+$AI$4)*0.3))-EXP(-$B$16*(($B$17+$AI$4)*0.3)))</f>
        <v/>
      </c>
      <c r="Y180" s="17">
        <f>R180*EXP(-$B$16*(($B$17+$AI$4)*0.4))+S180*$B$16/($B$16-$AI$12)*(EXP(-$AI$12*(($B$17+$AI$4)*0.4))-EXP(-$B$16*(($B$17+$AI$4)*0.4)))+T180*$B$16/($B$16-$AI$13)*(EXP(-$AI$13*(($B$17+$AI$4)*0.4))-EXP(-$B$16*(($B$17+$AI$4)*0.4)))+U180*$B$16/($B$16-$AI$14)*(EXP(-$AI$14*(($B$17+$AI$4)*0.4))-EXP(-$B$16*(($B$17+$AI$4)*0.4)))</f>
        <v/>
      </c>
      <c r="Z180" s="17">
        <f>R180*EXP(-$B$16*(($B$17+$AI$4)*0.5))+S180*$B$16/($B$16-$AI$12)*(EXP(-$AI$12*(($B$17+$AI$4)*0.5))-EXP(-$B$16*(($B$17+$AI$4)*0.5)))+T180*$B$16/($B$16-$AI$13)*(EXP(-$AI$13*(($B$17+$AI$4)*0.5))-EXP(-$B$16*(($B$17+$AI$4)*0.5)))+U180*$B$16/($B$16-$AI$14)*(EXP(-$AI$14*(($B$17+$AI$4)*0.5))-EXP(-$B$16*(($B$17+$AI$4)*0.5)))</f>
        <v/>
      </c>
      <c r="AA180" s="17">
        <f>R180*EXP(-$B$16*(($B$17+$AI$4)*0.6))+S180*$B$16/($B$16-$AI$12)*(EXP(-$AI$12*(($B$17+$AI$4)*0.6))-EXP(-$B$16*(($B$17+$AI$4)*0.6)))+T180*$B$16/($B$16-$AI$13)*(EXP(-$AI$13*(($B$17+$AI$4)*0.6))-EXP(-$B$16*(($B$17+$AI$4)*0.6)))+U180*$B$16/($B$16-$AI$14)*(EXP(-$AI$14*(($B$17+$AI$4)*0.6))-EXP(-$B$16*(($B$17+$AI$4)*0.6)))</f>
        <v/>
      </c>
      <c r="AB180" s="17">
        <f>R180*EXP(-$B$16*(($B$17+$AI$4)*0.7))+S180*$B$16/($B$16-$AI$12)*(EXP(-$AI$12*(($B$17+$AI$4)*0.7))-EXP(-$B$16*(($B$17+$AI$4)*0.7)))+T180*$B$16/($B$16-$AI$13)*(EXP(-$AI$13*(($B$17+$AI$4)*0.7))-EXP(-$B$16*(($B$17+$AI$4)*0.7)))+U180*$B$16/($B$16-$AI$14)*(EXP(-$AI$14*(($B$17+$AI$4)*0.7))-EXP(-$B$16*(($B$17+$AI$4)*0.7)))</f>
        <v/>
      </c>
      <c r="AC180" s="17">
        <f>R180*EXP(-$B$16*(($B$17+$AI$4)*0.8))+S180*$B$16/($B$16-$AI$12)*(EXP(-$AI$12*(($B$17+$AI$4)*0.8))-EXP(-$B$16*(($B$17+$AI$4)*0.8)))+T180*$B$16/($B$16-$AI$13)*(EXP(-$AI$13*(($B$17+$AI$4)*0.8))-EXP(-$B$16*(($B$17+$AI$4)*0.8)))+U180*$B$16/($B$16-$AI$14)*(EXP(-$AI$14*(($B$17+$AI$4)*0.8))-EXP(-$B$16*(($B$17+$AI$4)*0.8)))</f>
        <v/>
      </c>
      <c r="AD180" s="17">
        <f>R180*EXP(-$B$16*(($B$17+$AI$4)*0.9))+S180*$B$16/($B$16-$AI$12)*(EXP(-$AI$12*(($B$17+$AI$4)*0.9))-EXP(-$B$16*(($B$17+$AI$4)*0.9)))+T180*$B$16/($B$16-$AI$13)*(EXP(-$AI$13*(($B$17+$AI$4)*0.9))-EXP(-$B$16*(($B$17+$AI$4)*0.9)))+U180*$B$16/($B$16-$AI$14)*(EXP(-$AI$14*(($B$17+$AI$4)*0.9))-EXP(-$B$16*(($B$17+$AI$4)*0.9)))</f>
        <v/>
      </c>
      <c r="AE180" s="17">
        <f>R180*EXP(-$B$16*(($B$17+$AI$4)*1.0))+S180*$B$16/($B$16-$AI$12)*(EXP(-$AI$12*(($B$17+$AI$4)*1.0))-EXP(-$B$16*(($B$17+$AI$4)*1.0)))+T180*$B$16/($B$16-$AI$13)*(EXP(-$AI$13*(($B$17+$AI$4)*1.0))-EXP(-$B$16*(($B$17+$AI$4)*1.0)))+U180*$B$16/($B$16-$AI$14)*(EXP(-$AI$14*(($B$17+$AI$4)*1.0))-EXP(-$B$16*(($B$17+$AI$4)*1.0)))</f>
        <v/>
      </c>
      <c r="AF180" s="17">
        <f>MIN((G180-V180)/$AI$48,(G180-W180)/$AI$49,(G180-X180)/$AI$50,(G180-Y180)/$AI$51,(G180-Z180)/$AI$52,(G180-AA180)/$AI$53,(G180-AB180)/$AI$54,(G180-AC180)/$AI$55,(G180-AD180)/$AI$56,(G180-AE180)/$AI$57)</f>
        <v/>
      </c>
    </row>
    <row r="181">
      <c r="E181" s="12">
        <f>E180+$B$11</f>
        <v/>
      </c>
      <c r="F181" s="13">
        <f>E181/60</f>
        <v/>
      </c>
      <c r="G181" s="13">
        <f>IF(F181&gt;=$AI$66,$B$27,IF(F181&gt;=$AI$65,$B$26,IF(F181&gt;=$AI$64,$B$25,IF(F181&gt;=$AI$63,$B$24,IF(F181&gt;=$AI$62,$B$23,IF(F181&gt;=$AI$61,$B$22,$B$21))))))</f>
        <v/>
      </c>
      <c r="H181" s="14">
        <f>MAX(0,MIN($AI$59,IF($B$9="Plasma",(G181-(S181*$AI$18+T181*$AI$19+U181*$AI$20))/$AI$46,AF181)))</f>
        <v/>
      </c>
      <c r="I181" s="15">
        <f>H181/10*3600/$B$11</f>
        <v/>
      </c>
      <c r="J181" s="15">
        <f>J180+H181</f>
        <v/>
      </c>
      <c r="K181" s="14">
        <f>$AI$21*K180+$AI$22*L180+$AI$23*M180+$AI$30*H180</f>
        <v/>
      </c>
      <c r="L181" s="14">
        <f>$AI$24*K180+$AI$25*L180+$AI$26*M180+$AI$31*H180</f>
        <v/>
      </c>
      <c r="M181" s="14">
        <f>$AI$27*K180+$AI$28*L180+$AI$29*M180+$AI$32*H180</f>
        <v/>
      </c>
      <c r="N181" s="16">
        <f>R181*$B$38</f>
        <v/>
      </c>
      <c r="O181" s="14">
        <f>K181/$B$30</f>
        <v/>
      </c>
      <c r="P181" s="14">
        <f>L181/$B$31</f>
        <v/>
      </c>
      <c r="Q181" s="14">
        <f>M181/$B$32</f>
        <v/>
      </c>
      <c r="R181" s="14">
        <f>R180*$AI$42+S180*$AI$43+T180*$AI$44+U180*$AI$45+$AI$47*H180</f>
        <v/>
      </c>
      <c r="S181" s="17">
        <f>$AI$33*K181+$AI$34*L181+$AI$35*M181</f>
        <v/>
      </c>
      <c r="T181" s="17">
        <f>$AI$36*K181+$AI$37*L181+$AI$38*M181</f>
        <v/>
      </c>
      <c r="U181" s="17">
        <f>$AI$39*K181+$AI$40*L181+$AI$41*M181</f>
        <v/>
      </c>
      <c r="V181" s="17">
        <f>R181*EXP(-$B$16*(($B$17+$AI$4)*0.1))+S181*$B$16/($B$16-$AI$12)*(EXP(-$AI$12*(($B$17+$AI$4)*0.1))-EXP(-$B$16*(($B$17+$AI$4)*0.1)))+T181*$B$16/($B$16-$AI$13)*(EXP(-$AI$13*(($B$17+$AI$4)*0.1))-EXP(-$B$16*(($B$17+$AI$4)*0.1)))+U181*$B$16/($B$16-$AI$14)*(EXP(-$AI$14*(($B$17+$AI$4)*0.1))-EXP(-$B$16*(($B$17+$AI$4)*0.1)))</f>
        <v/>
      </c>
      <c r="W181" s="17">
        <f>R181*EXP(-$B$16*(($B$17+$AI$4)*0.2))+S181*$B$16/($B$16-$AI$12)*(EXP(-$AI$12*(($B$17+$AI$4)*0.2))-EXP(-$B$16*(($B$17+$AI$4)*0.2)))+T181*$B$16/($B$16-$AI$13)*(EXP(-$AI$13*(($B$17+$AI$4)*0.2))-EXP(-$B$16*(($B$17+$AI$4)*0.2)))+U181*$B$16/($B$16-$AI$14)*(EXP(-$AI$14*(($B$17+$AI$4)*0.2))-EXP(-$B$16*(($B$17+$AI$4)*0.2)))</f>
        <v/>
      </c>
      <c r="X181" s="17">
        <f>R181*EXP(-$B$16*(($B$17+$AI$4)*0.3))+S181*$B$16/($B$16-$AI$12)*(EXP(-$AI$12*(($B$17+$AI$4)*0.3))-EXP(-$B$16*(($B$17+$AI$4)*0.3)))+T181*$B$16/($B$16-$AI$13)*(EXP(-$AI$13*(($B$17+$AI$4)*0.3))-EXP(-$B$16*(($B$17+$AI$4)*0.3)))+U181*$B$16/($B$16-$AI$14)*(EXP(-$AI$14*(($B$17+$AI$4)*0.3))-EXP(-$B$16*(($B$17+$AI$4)*0.3)))</f>
        <v/>
      </c>
      <c r="Y181" s="17">
        <f>R181*EXP(-$B$16*(($B$17+$AI$4)*0.4))+S181*$B$16/($B$16-$AI$12)*(EXP(-$AI$12*(($B$17+$AI$4)*0.4))-EXP(-$B$16*(($B$17+$AI$4)*0.4)))+T181*$B$16/($B$16-$AI$13)*(EXP(-$AI$13*(($B$17+$AI$4)*0.4))-EXP(-$B$16*(($B$17+$AI$4)*0.4)))+U181*$B$16/($B$16-$AI$14)*(EXP(-$AI$14*(($B$17+$AI$4)*0.4))-EXP(-$B$16*(($B$17+$AI$4)*0.4)))</f>
        <v/>
      </c>
      <c r="Z181" s="17">
        <f>R181*EXP(-$B$16*(($B$17+$AI$4)*0.5))+S181*$B$16/($B$16-$AI$12)*(EXP(-$AI$12*(($B$17+$AI$4)*0.5))-EXP(-$B$16*(($B$17+$AI$4)*0.5)))+T181*$B$16/($B$16-$AI$13)*(EXP(-$AI$13*(($B$17+$AI$4)*0.5))-EXP(-$B$16*(($B$17+$AI$4)*0.5)))+U181*$B$16/($B$16-$AI$14)*(EXP(-$AI$14*(($B$17+$AI$4)*0.5))-EXP(-$B$16*(($B$17+$AI$4)*0.5)))</f>
        <v/>
      </c>
      <c r="AA181" s="17">
        <f>R181*EXP(-$B$16*(($B$17+$AI$4)*0.6))+S181*$B$16/($B$16-$AI$12)*(EXP(-$AI$12*(($B$17+$AI$4)*0.6))-EXP(-$B$16*(($B$17+$AI$4)*0.6)))+T181*$B$16/($B$16-$AI$13)*(EXP(-$AI$13*(($B$17+$AI$4)*0.6))-EXP(-$B$16*(($B$17+$AI$4)*0.6)))+U181*$B$16/($B$16-$AI$14)*(EXP(-$AI$14*(($B$17+$AI$4)*0.6))-EXP(-$B$16*(($B$17+$AI$4)*0.6)))</f>
        <v/>
      </c>
      <c r="AB181" s="17">
        <f>R181*EXP(-$B$16*(($B$17+$AI$4)*0.7))+S181*$B$16/($B$16-$AI$12)*(EXP(-$AI$12*(($B$17+$AI$4)*0.7))-EXP(-$B$16*(($B$17+$AI$4)*0.7)))+T181*$B$16/($B$16-$AI$13)*(EXP(-$AI$13*(($B$17+$AI$4)*0.7))-EXP(-$B$16*(($B$17+$AI$4)*0.7)))+U181*$B$16/($B$16-$AI$14)*(EXP(-$AI$14*(($B$17+$AI$4)*0.7))-EXP(-$B$16*(($B$17+$AI$4)*0.7)))</f>
        <v/>
      </c>
      <c r="AC181" s="17">
        <f>R181*EXP(-$B$16*(($B$17+$AI$4)*0.8))+S181*$B$16/($B$16-$AI$12)*(EXP(-$AI$12*(($B$17+$AI$4)*0.8))-EXP(-$B$16*(($B$17+$AI$4)*0.8)))+T181*$B$16/($B$16-$AI$13)*(EXP(-$AI$13*(($B$17+$AI$4)*0.8))-EXP(-$B$16*(($B$17+$AI$4)*0.8)))+U181*$B$16/($B$16-$AI$14)*(EXP(-$AI$14*(($B$17+$AI$4)*0.8))-EXP(-$B$16*(($B$17+$AI$4)*0.8)))</f>
        <v/>
      </c>
      <c r="AD181" s="17">
        <f>R181*EXP(-$B$16*(($B$17+$AI$4)*0.9))+S181*$B$16/($B$16-$AI$12)*(EXP(-$AI$12*(($B$17+$AI$4)*0.9))-EXP(-$B$16*(($B$17+$AI$4)*0.9)))+T181*$B$16/($B$16-$AI$13)*(EXP(-$AI$13*(($B$17+$AI$4)*0.9))-EXP(-$B$16*(($B$17+$AI$4)*0.9)))+U181*$B$16/($B$16-$AI$14)*(EXP(-$AI$14*(($B$17+$AI$4)*0.9))-EXP(-$B$16*(($B$17+$AI$4)*0.9)))</f>
        <v/>
      </c>
      <c r="AE181" s="17">
        <f>R181*EXP(-$B$16*(($B$17+$AI$4)*1.0))+S181*$B$16/($B$16-$AI$12)*(EXP(-$AI$12*(($B$17+$AI$4)*1.0))-EXP(-$B$16*(($B$17+$AI$4)*1.0)))+T181*$B$16/($B$16-$AI$13)*(EXP(-$AI$13*(($B$17+$AI$4)*1.0))-EXP(-$B$16*(($B$17+$AI$4)*1.0)))+U181*$B$16/($B$16-$AI$14)*(EXP(-$AI$14*(($B$17+$AI$4)*1.0))-EXP(-$B$16*(($B$17+$AI$4)*1.0)))</f>
        <v/>
      </c>
      <c r="AF181" s="17">
        <f>MIN((G181-V181)/$AI$48,(G181-W181)/$AI$49,(G181-X181)/$AI$50,(G181-Y181)/$AI$51,(G181-Z181)/$AI$52,(G181-AA181)/$AI$53,(G181-AB181)/$AI$54,(G181-AC181)/$AI$55,(G181-AD181)/$AI$56,(G181-AE181)/$AI$57)</f>
        <v/>
      </c>
    </row>
    <row r="182">
      <c r="E182" s="12">
        <f>E181+$B$11</f>
        <v/>
      </c>
      <c r="F182" s="13">
        <f>E182/60</f>
        <v/>
      </c>
      <c r="G182" s="13">
        <f>IF(F182&gt;=$AI$66,$B$27,IF(F182&gt;=$AI$65,$B$26,IF(F182&gt;=$AI$64,$B$25,IF(F182&gt;=$AI$63,$B$24,IF(F182&gt;=$AI$62,$B$23,IF(F182&gt;=$AI$61,$B$22,$B$21))))))</f>
        <v/>
      </c>
      <c r="H182" s="14">
        <f>MAX(0,MIN($AI$59,IF($B$9="Plasma",(G182-(S182*$AI$18+T182*$AI$19+U182*$AI$20))/$AI$46,AF182)))</f>
        <v/>
      </c>
      <c r="I182" s="15">
        <f>H182/10*3600/$B$11</f>
        <v/>
      </c>
      <c r="J182" s="15">
        <f>J181+H182</f>
        <v/>
      </c>
      <c r="K182" s="14">
        <f>$AI$21*K181+$AI$22*L181+$AI$23*M181+$AI$30*H181</f>
        <v/>
      </c>
      <c r="L182" s="14">
        <f>$AI$24*K181+$AI$25*L181+$AI$26*M181+$AI$31*H181</f>
        <v/>
      </c>
      <c r="M182" s="14">
        <f>$AI$27*K181+$AI$28*L181+$AI$29*M181+$AI$32*H181</f>
        <v/>
      </c>
      <c r="N182" s="16">
        <f>R182*$B$38</f>
        <v/>
      </c>
      <c r="O182" s="14">
        <f>K182/$B$30</f>
        <v/>
      </c>
      <c r="P182" s="14">
        <f>L182/$B$31</f>
        <v/>
      </c>
      <c r="Q182" s="14">
        <f>M182/$B$32</f>
        <v/>
      </c>
      <c r="R182" s="14">
        <f>R181*$AI$42+S181*$AI$43+T181*$AI$44+U181*$AI$45+$AI$47*H181</f>
        <v/>
      </c>
      <c r="S182" s="17">
        <f>$AI$33*K182+$AI$34*L182+$AI$35*M182</f>
        <v/>
      </c>
      <c r="T182" s="17">
        <f>$AI$36*K182+$AI$37*L182+$AI$38*M182</f>
        <v/>
      </c>
      <c r="U182" s="17">
        <f>$AI$39*K182+$AI$40*L182+$AI$41*M182</f>
        <v/>
      </c>
      <c r="V182" s="17">
        <f>R182*EXP(-$B$16*(($B$17+$AI$4)*0.1))+S182*$B$16/($B$16-$AI$12)*(EXP(-$AI$12*(($B$17+$AI$4)*0.1))-EXP(-$B$16*(($B$17+$AI$4)*0.1)))+T182*$B$16/($B$16-$AI$13)*(EXP(-$AI$13*(($B$17+$AI$4)*0.1))-EXP(-$B$16*(($B$17+$AI$4)*0.1)))+U182*$B$16/($B$16-$AI$14)*(EXP(-$AI$14*(($B$17+$AI$4)*0.1))-EXP(-$B$16*(($B$17+$AI$4)*0.1)))</f>
        <v/>
      </c>
      <c r="W182" s="17">
        <f>R182*EXP(-$B$16*(($B$17+$AI$4)*0.2))+S182*$B$16/($B$16-$AI$12)*(EXP(-$AI$12*(($B$17+$AI$4)*0.2))-EXP(-$B$16*(($B$17+$AI$4)*0.2)))+T182*$B$16/($B$16-$AI$13)*(EXP(-$AI$13*(($B$17+$AI$4)*0.2))-EXP(-$B$16*(($B$17+$AI$4)*0.2)))+U182*$B$16/($B$16-$AI$14)*(EXP(-$AI$14*(($B$17+$AI$4)*0.2))-EXP(-$B$16*(($B$17+$AI$4)*0.2)))</f>
        <v/>
      </c>
      <c r="X182" s="17">
        <f>R182*EXP(-$B$16*(($B$17+$AI$4)*0.3))+S182*$B$16/($B$16-$AI$12)*(EXP(-$AI$12*(($B$17+$AI$4)*0.3))-EXP(-$B$16*(($B$17+$AI$4)*0.3)))+T182*$B$16/($B$16-$AI$13)*(EXP(-$AI$13*(($B$17+$AI$4)*0.3))-EXP(-$B$16*(($B$17+$AI$4)*0.3)))+U182*$B$16/($B$16-$AI$14)*(EXP(-$AI$14*(($B$17+$AI$4)*0.3))-EXP(-$B$16*(($B$17+$AI$4)*0.3)))</f>
        <v/>
      </c>
      <c r="Y182" s="17">
        <f>R182*EXP(-$B$16*(($B$17+$AI$4)*0.4))+S182*$B$16/($B$16-$AI$12)*(EXP(-$AI$12*(($B$17+$AI$4)*0.4))-EXP(-$B$16*(($B$17+$AI$4)*0.4)))+T182*$B$16/($B$16-$AI$13)*(EXP(-$AI$13*(($B$17+$AI$4)*0.4))-EXP(-$B$16*(($B$17+$AI$4)*0.4)))+U182*$B$16/($B$16-$AI$14)*(EXP(-$AI$14*(($B$17+$AI$4)*0.4))-EXP(-$B$16*(($B$17+$AI$4)*0.4)))</f>
        <v/>
      </c>
      <c r="Z182" s="17">
        <f>R182*EXP(-$B$16*(($B$17+$AI$4)*0.5))+S182*$B$16/($B$16-$AI$12)*(EXP(-$AI$12*(($B$17+$AI$4)*0.5))-EXP(-$B$16*(($B$17+$AI$4)*0.5)))+T182*$B$16/($B$16-$AI$13)*(EXP(-$AI$13*(($B$17+$AI$4)*0.5))-EXP(-$B$16*(($B$17+$AI$4)*0.5)))+U182*$B$16/($B$16-$AI$14)*(EXP(-$AI$14*(($B$17+$AI$4)*0.5))-EXP(-$B$16*(($B$17+$AI$4)*0.5)))</f>
        <v/>
      </c>
      <c r="AA182" s="17">
        <f>R182*EXP(-$B$16*(($B$17+$AI$4)*0.6))+S182*$B$16/($B$16-$AI$12)*(EXP(-$AI$12*(($B$17+$AI$4)*0.6))-EXP(-$B$16*(($B$17+$AI$4)*0.6)))+T182*$B$16/($B$16-$AI$13)*(EXP(-$AI$13*(($B$17+$AI$4)*0.6))-EXP(-$B$16*(($B$17+$AI$4)*0.6)))+U182*$B$16/($B$16-$AI$14)*(EXP(-$AI$14*(($B$17+$AI$4)*0.6))-EXP(-$B$16*(($B$17+$AI$4)*0.6)))</f>
        <v/>
      </c>
      <c r="AB182" s="17">
        <f>R182*EXP(-$B$16*(($B$17+$AI$4)*0.7))+S182*$B$16/($B$16-$AI$12)*(EXP(-$AI$12*(($B$17+$AI$4)*0.7))-EXP(-$B$16*(($B$17+$AI$4)*0.7)))+T182*$B$16/($B$16-$AI$13)*(EXP(-$AI$13*(($B$17+$AI$4)*0.7))-EXP(-$B$16*(($B$17+$AI$4)*0.7)))+U182*$B$16/($B$16-$AI$14)*(EXP(-$AI$14*(($B$17+$AI$4)*0.7))-EXP(-$B$16*(($B$17+$AI$4)*0.7)))</f>
        <v/>
      </c>
      <c r="AC182" s="17">
        <f>R182*EXP(-$B$16*(($B$17+$AI$4)*0.8))+S182*$B$16/($B$16-$AI$12)*(EXP(-$AI$12*(($B$17+$AI$4)*0.8))-EXP(-$B$16*(($B$17+$AI$4)*0.8)))+T182*$B$16/($B$16-$AI$13)*(EXP(-$AI$13*(($B$17+$AI$4)*0.8))-EXP(-$B$16*(($B$17+$AI$4)*0.8)))+U182*$B$16/($B$16-$AI$14)*(EXP(-$AI$14*(($B$17+$AI$4)*0.8))-EXP(-$B$16*(($B$17+$AI$4)*0.8)))</f>
        <v/>
      </c>
      <c r="AD182" s="17">
        <f>R182*EXP(-$B$16*(($B$17+$AI$4)*0.9))+S182*$B$16/($B$16-$AI$12)*(EXP(-$AI$12*(($B$17+$AI$4)*0.9))-EXP(-$B$16*(($B$17+$AI$4)*0.9)))+T182*$B$16/($B$16-$AI$13)*(EXP(-$AI$13*(($B$17+$AI$4)*0.9))-EXP(-$B$16*(($B$17+$AI$4)*0.9)))+U182*$B$16/($B$16-$AI$14)*(EXP(-$AI$14*(($B$17+$AI$4)*0.9))-EXP(-$B$16*(($B$17+$AI$4)*0.9)))</f>
        <v/>
      </c>
      <c r="AE182" s="17">
        <f>R182*EXP(-$B$16*(($B$17+$AI$4)*1.0))+S182*$B$16/($B$16-$AI$12)*(EXP(-$AI$12*(($B$17+$AI$4)*1.0))-EXP(-$B$16*(($B$17+$AI$4)*1.0)))+T182*$B$16/($B$16-$AI$13)*(EXP(-$AI$13*(($B$17+$AI$4)*1.0))-EXP(-$B$16*(($B$17+$AI$4)*1.0)))+U182*$B$16/($B$16-$AI$14)*(EXP(-$AI$14*(($B$17+$AI$4)*1.0))-EXP(-$B$16*(($B$17+$AI$4)*1.0)))</f>
        <v/>
      </c>
      <c r="AF182" s="17">
        <f>MIN((G182-V182)/$AI$48,(G182-W182)/$AI$49,(G182-X182)/$AI$50,(G182-Y182)/$AI$51,(G182-Z182)/$AI$52,(G182-AA182)/$AI$53,(G182-AB182)/$AI$54,(G182-AC182)/$AI$55,(G182-AD182)/$AI$56,(G182-AE182)/$AI$57)</f>
        <v/>
      </c>
    </row>
    <row r="183">
      <c r="E183" s="12">
        <f>E182+$B$11</f>
        <v/>
      </c>
      <c r="F183" s="13">
        <f>E183/60</f>
        <v/>
      </c>
      <c r="G183" s="13">
        <f>IF(F183&gt;=$AI$66,$B$27,IF(F183&gt;=$AI$65,$B$26,IF(F183&gt;=$AI$64,$B$25,IF(F183&gt;=$AI$63,$B$24,IF(F183&gt;=$AI$62,$B$23,IF(F183&gt;=$AI$61,$B$22,$B$21))))))</f>
        <v/>
      </c>
      <c r="H183" s="14">
        <f>MAX(0,MIN($AI$59,IF($B$9="Plasma",(G183-(S183*$AI$18+T183*$AI$19+U183*$AI$20))/$AI$46,AF183)))</f>
        <v/>
      </c>
      <c r="I183" s="15">
        <f>H183/10*3600/$B$11</f>
        <v/>
      </c>
      <c r="J183" s="15">
        <f>J182+H183</f>
        <v/>
      </c>
      <c r="K183" s="14">
        <f>$AI$21*K182+$AI$22*L182+$AI$23*M182+$AI$30*H182</f>
        <v/>
      </c>
      <c r="L183" s="14">
        <f>$AI$24*K182+$AI$25*L182+$AI$26*M182+$AI$31*H182</f>
        <v/>
      </c>
      <c r="M183" s="14">
        <f>$AI$27*K182+$AI$28*L182+$AI$29*M182+$AI$32*H182</f>
        <v/>
      </c>
      <c r="N183" s="16">
        <f>R183*$B$38</f>
        <v/>
      </c>
      <c r="O183" s="14">
        <f>K183/$B$30</f>
        <v/>
      </c>
      <c r="P183" s="14">
        <f>L183/$B$31</f>
        <v/>
      </c>
      <c r="Q183" s="14">
        <f>M183/$B$32</f>
        <v/>
      </c>
      <c r="R183" s="14">
        <f>R182*$AI$42+S182*$AI$43+T182*$AI$44+U182*$AI$45+$AI$47*H182</f>
        <v/>
      </c>
      <c r="S183" s="17">
        <f>$AI$33*K183+$AI$34*L183+$AI$35*M183</f>
        <v/>
      </c>
      <c r="T183" s="17">
        <f>$AI$36*K183+$AI$37*L183+$AI$38*M183</f>
        <v/>
      </c>
      <c r="U183" s="17">
        <f>$AI$39*K183+$AI$40*L183+$AI$41*M183</f>
        <v/>
      </c>
      <c r="V183" s="17">
        <f>R183*EXP(-$B$16*(($B$17+$AI$4)*0.1))+S183*$B$16/($B$16-$AI$12)*(EXP(-$AI$12*(($B$17+$AI$4)*0.1))-EXP(-$B$16*(($B$17+$AI$4)*0.1)))+T183*$B$16/($B$16-$AI$13)*(EXP(-$AI$13*(($B$17+$AI$4)*0.1))-EXP(-$B$16*(($B$17+$AI$4)*0.1)))+U183*$B$16/($B$16-$AI$14)*(EXP(-$AI$14*(($B$17+$AI$4)*0.1))-EXP(-$B$16*(($B$17+$AI$4)*0.1)))</f>
        <v/>
      </c>
      <c r="W183" s="17">
        <f>R183*EXP(-$B$16*(($B$17+$AI$4)*0.2))+S183*$B$16/($B$16-$AI$12)*(EXP(-$AI$12*(($B$17+$AI$4)*0.2))-EXP(-$B$16*(($B$17+$AI$4)*0.2)))+T183*$B$16/($B$16-$AI$13)*(EXP(-$AI$13*(($B$17+$AI$4)*0.2))-EXP(-$B$16*(($B$17+$AI$4)*0.2)))+U183*$B$16/($B$16-$AI$14)*(EXP(-$AI$14*(($B$17+$AI$4)*0.2))-EXP(-$B$16*(($B$17+$AI$4)*0.2)))</f>
        <v/>
      </c>
      <c r="X183" s="17">
        <f>R183*EXP(-$B$16*(($B$17+$AI$4)*0.3))+S183*$B$16/($B$16-$AI$12)*(EXP(-$AI$12*(($B$17+$AI$4)*0.3))-EXP(-$B$16*(($B$17+$AI$4)*0.3)))+T183*$B$16/($B$16-$AI$13)*(EXP(-$AI$13*(($B$17+$AI$4)*0.3))-EXP(-$B$16*(($B$17+$AI$4)*0.3)))+U183*$B$16/($B$16-$AI$14)*(EXP(-$AI$14*(($B$17+$AI$4)*0.3))-EXP(-$B$16*(($B$17+$AI$4)*0.3)))</f>
        <v/>
      </c>
      <c r="Y183" s="17">
        <f>R183*EXP(-$B$16*(($B$17+$AI$4)*0.4))+S183*$B$16/($B$16-$AI$12)*(EXP(-$AI$12*(($B$17+$AI$4)*0.4))-EXP(-$B$16*(($B$17+$AI$4)*0.4)))+T183*$B$16/($B$16-$AI$13)*(EXP(-$AI$13*(($B$17+$AI$4)*0.4))-EXP(-$B$16*(($B$17+$AI$4)*0.4)))+U183*$B$16/($B$16-$AI$14)*(EXP(-$AI$14*(($B$17+$AI$4)*0.4))-EXP(-$B$16*(($B$17+$AI$4)*0.4)))</f>
        <v/>
      </c>
      <c r="Z183" s="17">
        <f>R183*EXP(-$B$16*(($B$17+$AI$4)*0.5))+S183*$B$16/($B$16-$AI$12)*(EXP(-$AI$12*(($B$17+$AI$4)*0.5))-EXP(-$B$16*(($B$17+$AI$4)*0.5)))+T183*$B$16/($B$16-$AI$13)*(EXP(-$AI$13*(($B$17+$AI$4)*0.5))-EXP(-$B$16*(($B$17+$AI$4)*0.5)))+U183*$B$16/($B$16-$AI$14)*(EXP(-$AI$14*(($B$17+$AI$4)*0.5))-EXP(-$B$16*(($B$17+$AI$4)*0.5)))</f>
        <v/>
      </c>
      <c r="AA183" s="17">
        <f>R183*EXP(-$B$16*(($B$17+$AI$4)*0.6))+S183*$B$16/($B$16-$AI$12)*(EXP(-$AI$12*(($B$17+$AI$4)*0.6))-EXP(-$B$16*(($B$17+$AI$4)*0.6)))+T183*$B$16/($B$16-$AI$13)*(EXP(-$AI$13*(($B$17+$AI$4)*0.6))-EXP(-$B$16*(($B$17+$AI$4)*0.6)))+U183*$B$16/($B$16-$AI$14)*(EXP(-$AI$14*(($B$17+$AI$4)*0.6))-EXP(-$B$16*(($B$17+$AI$4)*0.6)))</f>
        <v/>
      </c>
      <c r="AB183" s="17">
        <f>R183*EXP(-$B$16*(($B$17+$AI$4)*0.7))+S183*$B$16/($B$16-$AI$12)*(EXP(-$AI$12*(($B$17+$AI$4)*0.7))-EXP(-$B$16*(($B$17+$AI$4)*0.7)))+T183*$B$16/($B$16-$AI$13)*(EXP(-$AI$13*(($B$17+$AI$4)*0.7))-EXP(-$B$16*(($B$17+$AI$4)*0.7)))+U183*$B$16/($B$16-$AI$14)*(EXP(-$AI$14*(($B$17+$AI$4)*0.7))-EXP(-$B$16*(($B$17+$AI$4)*0.7)))</f>
        <v/>
      </c>
      <c r="AC183" s="17">
        <f>R183*EXP(-$B$16*(($B$17+$AI$4)*0.8))+S183*$B$16/($B$16-$AI$12)*(EXP(-$AI$12*(($B$17+$AI$4)*0.8))-EXP(-$B$16*(($B$17+$AI$4)*0.8)))+T183*$B$16/($B$16-$AI$13)*(EXP(-$AI$13*(($B$17+$AI$4)*0.8))-EXP(-$B$16*(($B$17+$AI$4)*0.8)))+U183*$B$16/($B$16-$AI$14)*(EXP(-$AI$14*(($B$17+$AI$4)*0.8))-EXP(-$B$16*(($B$17+$AI$4)*0.8)))</f>
        <v/>
      </c>
      <c r="AD183" s="17">
        <f>R183*EXP(-$B$16*(($B$17+$AI$4)*0.9))+S183*$B$16/($B$16-$AI$12)*(EXP(-$AI$12*(($B$17+$AI$4)*0.9))-EXP(-$B$16*(($B$17+$AI$4)*0.9)))+T183*$B$16/($B$16-$AI$13)*(EXP(-$AI$13*(($B$17+$AI$4)*0.9))-EXP(-$B$16*(($B$17+$AI$4)*0.9)))+U183*$B$16/($B$16-$AI$14)*(EXP(-$AI$14*(($B$17+$AI$4)*0.9))-EXP(-$B$16*(($B$17+$AI$4)*0.9)))</f>
        <v/>
      </c>
      <c r="AE183" s="17">
        <f>R183*EXP(-$B$16*(($B$17+$AI$4)*1.0))+S183*$B$16/($B$16-$AI$12)*(EXP(-$AI$12*(($B$17+$AI$4)*1.0))-EXP(-$B$16*(($B$17+$AI$4)*1.0)))+T183*$B$16/($B$16-$AI$13)*(EXP(-$AI$13*(($B$17+$AI$4)*1.0))-EXP(-$B$16*(($B$17+$AI$4)*1.0)))+U183*$B$16/($B$16-$AI$14)*(EXP(-$AI$14*(($B$17+$AI$4)*1.0))-EXP(-$B$16*(($B$17+$AI$4)*1.0)))</f>
        <v/>
      </c>
      <c r="AF183" s="17">
        <f>MIN((G183-V183)/$AI$48,(G183-W183)/$AI$49,(G183-X183)/$AI$50,(G183-Y183)/$AI$51,(G183-Z183)/$AI$52,(G183-AA183)/$AI$53,(G183-AB183)/$AI$54,(G183-AC183)/$AI$55,(G183-AD183)/$AI$56,(G183-AE183)/$AI$57)</f>
        <v/>
      </c>
    </row>
    <row r="184">
      <c r="E184" s="12">
        <f>E183+$B$11</f>
        <v/>
      </c>
      <c r="F184" s="13">
        <f>E184/60</f>
        <v/>
      </c>
      <c r="G184" s="13">
        <f>IF(F184&gt;=$AI$66,$B$27,IF(F184&gt;=$AI$65,$B$26,IF(F184&gt;=$AI$64,$B$25,IF(F184&gt;=$AI$63,$B$24,IF(F184&gt;=$AI$62,$B$23,IF(F184&gt;=$AI$61,$B$22,$B$21))))))</f>
        <v/>
      </c>
      <c r="H184" s="14">
        <f>MAX(0,MIN($AI$59,IF($B$9="Plasma",(G184-(S184*$AI$18+T184*$AI$19+U184*$AI$20))/$AI$46,AF184)))</f>
        <v/>
      </c>
      <c r="I184" s="15">
        <f>H184/10*3600/$B$11</f>
        <v/>
      </c>
      <c r="J184" s="15">
        <f>J183+H184</f>
        <v/>
      </c>
      <c r="K184" s="14">
        <f>$AI$21*K183+$AI$22*L183+$AI$23*M183+$AI$30*H183</f>
        <v/>
      </c>
      <c r="L184" s="14">
        <f>$AI$24*K183+$AI$25*L183+$AI$26*M183+$AI$31*H183</f>
        <v/>
      </c>
      <c r="M184" s="14">
        <f>$AI$27*K183+$AI$28*L183+$AI$29*M183+$AI$32*H183</f>
        <v/>
      </c>
      <c r="N184" s="16">
        <f>R184*$B$38</f>
        <v/>
      </c>
      <c r="O184" s="14">
        <f>K184/$B$30</f>
        <v/>
      </c>
      <c r="P184" s="14">
        <f>L184/$B$31</f>
        <v/>
      </c>
      <c r="Q184" s="14">
        <f>M184/$B$32</f>
        <v/>
      </c>
      <c r="R184" s="14">
        <f>R183*$AI$42+S183*$AI$43+T183*$AI$44+U183*$AI$45+$AI$47*H183</f>
        <v/>
      </c>
      <c r="S184" s="17">
        <f>$AI$33*K184+$AI$34*L184+$AI$35*M184</f>
        <v/>
      </c>
      <c r="T184" s="17">
        <f>$AI$36*K184+$AI$37*L184+$AI$38*M184</f>
        <v/>
      </c>
      <c r="U184" s="17">
        <f>$AI$39*K184+$AI$40*L184+$AI$41*M184</f>
        <v/>
      </c>
      <c r="V184" s="17">
        <f>R184*EXP(-$B$16*(($B$17+$AI$4)*0.1))+S184*$B$16/($B$16-$AI$12)*(EXP(-$AI$12*(($B$17+$AI$4)*0.1))-EXP(-$B$16*(($B$17+$AI$4)*0.1)))+T184*$B$16/($B$16-$AI$13)*(EXP(-$AI$13*(($B$17+$AI$4)*0.1))-EXP(-$B$16*(($B$17+$AI$4)*0.1)))+U184*$B$16/($B$16-$AI$14)*(EXP(-$AI$14*(($B$17+$AI$4)*0.1))-EXP(-$B$16*(($B$17+$AI$4)*0.1)))</f>
        <v/>
      </c>
      <c r="W184" s="17">
        <f>R184*EXP(-$B$16*(($B$17+$AI$4)*0.2))+S184*$B$16/($B$16-$AI$12)*(EXP(-$AI$12*(($B$17+$AI$4)*0.2))-EXP(-$B$16*(($B$17+$AI$4)*0.2)))+T184*$B$16/($B$16-$AI$13)*(EXP(-$AI$13*(($B$17+$AI$4)*0.2))-EXP(-$B$16*(($B$17+$AI$4)*0.2)))+U184*$B$16/($B$16-$AI$14)*(EXP(-$AI$14*(($B$17+$AI$4)*0.2))-EXP(-$B$16*(($B$17+$AI$4)*0.2)))</f>
        <v/>
      </c>
      <c r="X184" s="17">
        <f>R184*EXP(-$B$16*(($B$17+$AI$4)*0.3))+S184*$B$16/($B$16-$AI$12)*(EXP(-$AI$12*(($B$17+$AI$4)*0.3))-EXP(-$B$16*(($B$17+$AI$4)*0.3)))+T184*$B$16/($B$16-$AI$13)*(EXP(-$AI$13*(($B$17+$AI$4)*0.3))-EXP(-$B$16*(($B$17+$AI$4)*0.3)))+U184*$B$16/($B$16-$AI$14)*(EXP(-$AI$14*(($B$17+$AI$4)*0.3))-EXP(-$B$16*(($B$17+$AI$4)*0.3)))</f>
        <v/>
      </c>
      <c r="Y184" s="17">
        <f>R184*EXP(-$B$16*(($B$17+$AI$4)*0.4))+S184*$B$16/($B$16-$AI$12)*(EXP(-$AI$12*(($B$17+$AI$4)*0.4))-EXP(-$B$16*(($B$17+$AI$4)*0.4)))+T184*$B$16/($B$16-$AI$13)*(EXP(-$AI$13*(($B$17+$AI$4)*0.4))-EXP(-$B$16*(($B$17+$AI$4)*0.4)))+U184*$B$16/($B$16-$AI$14)*(EXP(-$AI$14*(($B$17+$AI$4)*0.4))-EXP(-$B$16*(($B$17+$AI$4)*0.4)))</f>
        <v/>
      </c>
      <c r="Z184" s="17">
        <f>R184*EXP(-$B$16*(($B$17+$AI$4)*0.5))+S184*$B$16/($B$16-$AI$12)*(EXP(-$AI$12*(($B$17+$AI$4)*0.5))-EXP(-$B$16*(($B$17+$AI$4)*0.5)))+T184*$B$16/($B$16-$AI$13)*(EXP(-$AI$13*(($B$17+$AI$4)*0.5))-EXP(-$B$16*(($B$17+$AI$4)*0.5)))+U184*$B$16/($B$16-$AI$14)*(EXP(-$AI$14*(($B$17+$AI$4)*0.5))-EXP(-$B$16*(($B$17+$AI$4)*0.5)))</f>
        <v/>
      </c>
      <c r="AA184" s="17">
        <f>R184*EXP(-$B$16*(($B$17+$AI$4)*0.6))+S184*$B$16/($B$16-$AI$12)*(EXP(-$AI$12*(($B$17+$AI$4)*0.6))-EXP(-$B$16*(($B$17+$AI$4)*0.6)))+T184*$B$16/($B$16-$AI$13)*(EXP(-$AI$13*(($B$17+$AI$4)*0.6))-EXP(-$B$16*(($B$17+$AI$4)*0.6)))+U184*$B$16/($B$16-$AI$14)*(EXP(-$AI$14*(($B$17+$AI$4)*0.6))-EXP(-$B$16*(($B$17+$AI$4)*0.6)))</f>
        <v/>
      </c>
      <c r="AB184" s="17">
        <f>R184*EXP(-$B$16*(($B$17+$AI$4)*0.7))+S184*$B$16/($B$16-$AI$12)*(EXP(-$AI$12*(($B$17+$AI$4)*0.7))-EXP(-$B$16*(($B$17+$AI$4)*0.7)))+T184*$B$16/($B$16-$AI$13)*(EXP(-$AI$13*(($B$17+$AI$4)*0.7))-EXP(-$B$16*(($B$17+$AI$4)*0.7)))+U184*$B$16/($B$16-$AI$14)*(EXP(-$AI$14*(($B$17+$AI$4)*0.7))-EXP(-$B$16*(($B$17+$AI$4)*0.7)))</f>
        <v/>
      </c>
      <c r="AC184" s="17">
        <f>R184*EXP(-$B$16*(($B$17+$AI$4)*0.8))+S184*$B$16/($B$16-$AI$12)*(EXP(-$AI$12*(($B$17+$AI$4)*0.8))-EXP(-$B$16*(($B$17+$AI$4)*0.8)))+T184*$B$16/($B$16-$AI$13)*(EXP(-$AI$13*(($B$17+$AI$4)*0.8))-EXP(-$B$16*(($B$17+$AI$4)*0.8)))+U184*$B$16/($B$16-$AI$14)*(EXP(-$AI$14*(($B$17+$AI$4)*0.8))-EXP(-$B$16*(($B$17+$AI$4)*0.8)))</f>
        <v/>
      </c>
      <c r="AD184" s="17">
        <f>R184*EXP(-$B$16*(($B$17+$AI$4)*0.9))+S184*$B$16/($B$16-$AI$12)*(EXP(-$AI$12*(($B$17+$AI$4)*0.9))-EXP(-$B$16*(($B$17+$AI$4)*0.9)))+T184*$B$16/($B$16-$AI$13)*(EXP(-$AI$13*(($B$17+$AI$4)*0.9))-EXP(-$B$16*(($B$17+$AI$4)*0.9)))+U184*$B$16/($B$16-$AI$14)*(EXP(-$AI$14*(($B$17+$AI$4)*0.9))-EXP(-$B$16*(($B$17+$AI$4)*0.9)))</f>
        <v/>
      </c>
      <c r="AE184" s="17">
        <f>R184*EXP(-$B$16*(($B$17+$AI$4)*1.0))+S184*$B$16/($B$16-$AI$12)*(EXP(-$AI$12*(($B$17+$AI$4)*1.0))-EXP(-$B$16*(($B$17+$AI$4)*1.0)))+T184*$B$16/($B$16-$AI$13)*(EXP(-$AI$13*(($B$17+$AI$4)*1.0))-EXP(-$B$16*(($B$17+$AI$4)*1.0)))+U184*$B$16/($B$16-$AI$14)*(EXP(-$AI$14*(($B$17+$AI$4)*1.0))-EXP(-$B$16*(($B$17+$AI$4)*1.0)))</f>
        <v/>
      </c>
      <c r="AF184" s="17">
        <f>MIN((G184-V184)/$AI$48,(G184-W184)/$AI$49,(G184-X184)/$AI$50,(G184-Y184)/$AI$51,(G184-Z184)/$AI$52,(G184-AA184)/$AI$53,(G184-AB184)/$AI$54,(G184-AC184)/$AI$55,(G184-AD184)/$AI$56,(G184-AE184)/$AI$57)</f>
        <v/>
      </c>
    </row>
    <row r="185">
      <c r="E185" s="12">
        <f>E184+$B$11</f>
        <v/>
      </c>
      <c r="F185" s="13">
        <f>E185/60</f>
        <v/>
      </c>
      <c r="G185" s="13">
        <f>IF(F185&gt;=$AI$66,$B$27,IF(F185&gt;=$AI$65,$B$26,IF(F185&gt;=$AI$64,$B$25,IF(F185&gt;=$AI$63,$B$24,IF(F185&gt;=$AI$62,$B$23,IF(F185&gt;=$AI$61,$B$22,$B$21))))))</f>
        <v/>
      </c>
      <c r="H185" s="14">
        <f>MAX(0,MIN($AI$59,IF($B$9="Plasma",(G185-(S185*$AI$18+T185*$AI$19+U185*$AI$20))/$AI$46,AF185)))</f>
        <v/>
      </c>
      <c r="I185" s="15">
        <f>H185/10*3600/$B$11</f>
        <v/>
      </c>
      <c r="J185" s="15">
        <f>J184+H185</f>
        <v/>
      </c>
      <c r="K185" s="14">
        <f>$AI$21*K184+$AI$22*L184+$AI$23*M184+$AI$30*H184</f>
        <v/>
      </c>
      <c r="L185" s="14">
        <f>$AI$24*K184+$AI$25*L184+$AI$26*M184+$AI$31*H184</f>
        <v/>
      </c>
      <c r="M185" s="14">
        <f>$AI$27*K184+$AI$28*L184+$AI$29*M184+$AI$32*H184</f>
        <v/>
      </c>
      <c r="N185" s="16">
        <f>R185*$B$38</f>
        <v/>
      </c>
      <c r="O185" s="14">
        <f>K185/$B$30</f>
        <v/>
      </c>
      <c r="P185" s="14">
        <f>L185/$B$31</f>
        <v/>
      </c>
      <c r="Q185" s="14">
        <f>M185/$B$32</f>
        <v/>
      </c>
      <c r="R185" s="14">
        <f>R184*$AI$42+S184*$AI$43+T184*$AI$44+U184*$AI$45+$AI$47*H184</f>
        <v/>
      </c>
      <c r="S185" s="17">
        <f>$AI$33*K185+$AI$34*L185+$AI$35*M185</f>
        <v/>
      </c>
      <c r="T185" s="17">
        <f>$AI$36*K185+$AI$37*L185+$AI$38*M185</f>
        <v/>
      </c>
      <c r="U185" s="17">
        <f>$AI$39*K185+$AI$40*L185+$AI$41*M185</f>
        <v/>
      </c>
      <c r="V185" s="17">
        <f>R185*EXP(-$B$16*(($B$17+$AI$4)*0.1))+S185*$B$16/($B$16-$AI$12)*(EXP(-$AI$12*(($B$17+$AI$4)*0.1))-EXP(-$B$16*(($B$17+$AI$4)*0.1)))+T185*$B$16/($B$16-$AI$13)*(EXP(-$AI$13*(($B$17+$AI$4)*0.1))-EXP(-$B$16*(($B$17+$AI$4)*0.1)))+U185*$B$16/($B$16-$AI$14)*(EXP(-$AI$14*(($B$17+$AI$4)*0.1))-EXP(-$B$16*(($B$17+$AI$4)*0.1)))</f>
        <v/>
      </c>
      <c r="W185" s="17">
        <f>R185*EXP(-$B$16*(($B$17+$AI$4)*0.2))+S185*$B$16/($B$16-$AI$12)*(EXP(-$AI$12*(($B$17+$AI$4)*0.2))-EXP(-$B$16*(($B$17+$AI$4)*0.2)))+T185*$B$16/($B$16-$AI$13)*(EXP(-$AI$13*(($B$17+$AI$4)*0.2))-EXP(-$B$16*(($B$17+$AI$4)*0.2)))+U185*$B$16/($B$16-$AI$14)*(EXP(-$AI$14*(($B$17+$AI$4)*0.2))-EXP(-$B$16*(($B$17+$AI$4)*0.2)))</f>
        <v/>
      </c>
      <c r="X185" s="17">
        <f>R185*EXP(-$B$16*(($B$17+$AI$4)*0.3))+S185*$B$16/($B$16-$AI$12)*(EXP(-$AI$12*(($B$17+$AI$4)*0.3))-EXP(-$B$16*(($B$17+$AI$4)*0.3)))+T185*$B$16/($B$16-$AI$13)*(EXP(-$AI$13*(($B$17+$AI$4)*0.3))-EXP(-$B$16*(($B$17+$AI$4)*0.3)))+U185*$B$16/($B$16-$AI$14)*(EXP(-$AI$14*(($B$17+$AI$4)*0.3))-EXP(-$B$16*(($B$17+$AI$4)*0.3)))</f>
        <v/>
      </c>
      <c r="Y185" s="17">
        <f>R185*EXP(-$B$16*(($B$17+$AI$4)*0.4))+S185*$B$16/($B$16-$AI$12)*(EXP(-$AI$12*(($B$17+$AI$4)*0.4))-EXP(-$B$16*(($B$17+$AI$4)*0.4)))+T185*$B$16/($B$16-$AI$13)*(EXP(-$AI$13*(($B$17+$AI$4)*0.4))-EXP(-$B$16*(($B$17+$AI$4)*0.4)))+U185*$B$16/($B$16-$AI$14)*(EXP(-$AI$14*(($B$17+$AI$4)*0.4))-EXP(-$B$16*(($B$17+$AI$4)*0.4)))</f>
        <v/>
      </c>
      <c r="Z185" s="17">
        <f>R185*EXP(-$B$16*(($B$17+$AI$4)*0.5))+S185*$B$16/($B$16-$AI$12)*(EXP(-$AI$12*(($B$17+$AI$4)*0.5))-EXP(-$B$16*(($B$17+$AI$4)*0.5)))+T185*$B$16/($B$16-$AI$13)*(EXP(-$AI$13*(($B$17+$AI$4)*0.5))-EXP(-$B$16*(($B$17+$AI$4)*0.5)))+U185*$B$16/($B$16-$AI$14)*(EXP(-$AI$14*(($B$17+$AI$4)*0.5))-EXP(-$B$16*(($B$17+$AI$4)*0.5)))</f>
        <v/>
      </c>
      <c r="AA185" s="17">
        <f>R185*EXP(-$B$16*(($B$17+$AI$4)*0.6))+S185*$B$16/($B$16-$AI$12)*(EXP(-$AI$12*(($B$17+$AI$4)*0.6))-EXP(-$B$16*(($B$17+$AI$4)*0.6)))+T185*$B$16/($B$16-$AI$13)*(EXP(-$AI$13*(($B$17+$AI$4)*0.6))-EXP(-$B$16*(($B$17+$AI$4)*0.6)))+U185*$B$16/($B$16-$AI$14)*(EXP(-$AI$14*(($B$17+$AI$4)*0.6))-EXP(-$B$16*(($B$17+$AI$4)*0.6)))</f>
        <v/>
      </c>
      <c r="AB185" s="17">
        <f>R185*EXP(-$B$16*(($B$17+$AI$4)*0.7))+S185*$B$16/($B$16-$AI$12)*(EXP(-$AI$12*(($B$17+$AI$4)*0.7))-EXP(-$B$16*(($B$17+$AI$4)*0.7)))+T185*$B$16/($B$16-$AI$13)*(EXP(-$AI$13*(($B$17+$AI$4)*0.7))-EXP(-$B$16*(($B$17+$AI$4)*0.7)))+U185*$B$16/($B$16-$AI$14)*(EXP(-$AI$14*(($B$17+$AI$4)*0.7))-EXP(-$B$16*(($B$17+$AI$4)*0.7)))</f>
        <v/>
      </c>
      <c r="AC185" s="17">
        <f>R185*EXP(-$B$16*(($B$17+$AI$4)*0.8))+S185*$B$16/($B$16-$AI$12)*(EXP(-$AI$12*(($B$17+$AI$4)*0.8))-EXP(-$B$16*(($B$17+$AI$4)*0.8)))+T185*$B$16/($B$16-$AI$13)*(EXP(-$AI$13*(($B$17+$AI$4)*0.8))-EXP(-$B$16*(($B$17+$AI$4)*0.8)))+U185*$B$16/($B$16-$AI$14)*(EXP(-$AI$14*(($B$17+$AI$4)*0.8))-EXP(-$B$16*(($B$17+$AI$4)*0.8)))</f>
        <v/>
      </c>
      <c r="AD185" s="17">
        <f>R185*EXP(-$B$16*(($B$17+$AI$4)*0.9))+S185*$B$16/($B$16-$AI$12)*(EXP(-$AI$12*(($B$17+$AI$4)*0.9))-EXP(-$B$16*(($B$17+$AI$4)*0.9)))+T185*$B$16/($B$16-$AI$13)*(EXP(-$AI$13*(($B$17+$AI$4)*0.9))-EXP(-$B$16*(($B$17+$AI$4)*0.9)))+U185*$B$16/($B$16-$AI$14)*(EXP(-$AI$14*(($B$17+$AI$4)*0.9))-EXP(-$B$16*(($B$17+$AI$4)*0.9)))</f>
        <v/>
      </c>
      <c r="AE185" s="17">
        <f>R185*EXP(-$B$16*(($B$17+$AI$4)*1.0))+S185*$B$16/($B$16-$AI$12)*(EXP(-$AI$12*(($B$17+$AI$4)*1.0))-EXP(-$B$16*(($B$17+$AI$4)*1.0)))+T185*$B$16/($B$16-$AI$13)*(EXP(-$AI$13*(($B$17+$AI$4)*1.0))-EXP(-$B$16*(($B$17+$AI$4)*1.0)))+U185*$B$16/($B$16-$AI$14)*(EXP(-$AI$14*(($B$17+$AI$4)*1.0))-EXP(-$B$16*(($B$17+$AI$4)*1.0)))</f>
        <v/>
      </c>
      <c r="AF185" s="17">
        <f>MIN((G185-V185)/$AI$48,(G185-W185)/$AI$49,(G185-X185)/$AI$50,(G185-Y185)/$AI$51,(G185-Z185)/$AI$52,(G185-AA185)/$AI$53,(G185-AB185)/$AI$54,(G185-AC185)/$AI$55,(G185-AD185)/$AI$56,(G185-AE185)/$AI$57)</f>
        <v/>
      </c>
    </row>
    <row r="186">
      <c r="E186" s="12">
        <f>E185+$B$11</f>
        <v/>
      </c>
      <c r="F186" s="13">
        <f>E186/60</f>
        <v/>
      </c>
      <c r="G186" s="13">
        <f>IF(F186&gt;=$AI$66,$B$27,IF(F186&gt;=$AI$65,$B$26,IF(F186&gt;=$AI$64,$B$25,IF(F186&gt;=$AI$63,$B$24,IF(F186&gt;=$AI$62,$B$23,IF(F186&gt;=$AI$61,$B$22,$B$21))))))</f>
        <v/>
      </c>
      <c r="H186" s="14">
        <f>MAX(0,MIN($AI$59,IF($B$9="Plasma",(G186-(S186*$AI$18+T186*$AI$19+U186*$AI$20))/$AI$46,AF186)))</f>
        <v/>
      </c>
      <c r="I186" s="15">
        <f>H186/10*3600/$B$11</f>
        <v/>
      </c>
      <c r="J186" s="15">
        <f>J185+H186</f>
        <v/>
      </c>
      <c r="K186" s="14">
        <f>$AI$21*K185+$AI$22*L185+$AI$23*M185+$AI$30*H185</f>
        <v/>
      </c>
      <c r="L186" s="14">
        <f>$AI$24*K185+$AI$25*L185+$AI$26*M185+$AI$31*H185</f>
        <v/>
      </c>
      <c r="M186" s="14">
        <f>$AI$27*K185+$AI$28*L185+$AI$29*M185+$AI$32*H185</f>
        <v/>
      </c>
      <c r="N186" s="16">
        <f>R186*$B$38</f>
        <v/>
      </c>
      <c r="O186" s="14">
        <f>K186/$B$30</f>
        <v/>
      </c>
      <c r="P186" s="14">
        <f>L186/$B$31</f>
        <v/>
      </c>
      <c r="Q186" s="14">
        <f>M186/$B$32</f>
        <v/>
      </c>
      <c r="R186" s="14">
        <f>R185*$AI$42+S185*$AI$43+T185*$AI$44+U185*$AI$45+$AI$47*H185</f>
        <v/>
      </c>
      <c r="S186" s="17">
        <f>$AI$33*K186+$AI$34*L186+$AI$35*M186</f>
        <v/>
      </c>
      <c r="T186" s="17">
        <f>$AI$36*K186+$AI$37*L186+$AI$38*M186</f>
        <v/>
      </c>
      <c r="U186" s="17">
        <f>$AI$39*K186+$AI$40*L186+$AI$41*M186</f>
        <v/>
      </c>
      <c r="V186" s="17">
        <f>R186*EXP(-$B$16*(($B$17+$AI$4)*0.1))+S186*$B$16/($B$16-$AI$12)*(EXP(-$AI$12*(($B$17+$AI$4)*0.1))-EXP(-$B$16*(($B$17+$AI$4)*0.1)))+T186*$B$16/($B$16-$AI$13)*(EXP(-$AI$13*(($B$17+$AI$4)*0.1))-EXP(-$B$16*(($B$17+$AI$4)*0.1)))+U186*$B$16/($B$16-$AI$14)*(EXP(-$AI$14*(($B$17+$AI$4)*0.1))-EXP(-$B$16*(($B$17+$AI$4)*0.1)))</f>
        <v/>
      </c>
      <c r="W186" s="17">
        <f>R186*EXP(-$B$16*(($B$17+$AI$4)*0.2))+S186*$B$16/($B$16-$AI$12)*(EXP(-$AI$12*(($B$17+$AI$4)*0.2))-EXP(-$B$16*(($B$17+$AI$4)*0.2)))+T186*$B$16/($B$16-$AI$13)*(EXP(-$AI$13*(($B$17+$AI$4)*0.2))-EXP(-$B$16*(($B$17+$AI$4)*0.2)))+U186*$B$16/($B$16-$AI$14)*(EXP(-$AI$14*(($B$17+$AI$4)*0.2))-EXP(-$B$16*(($B$17+$AI$4)*0.2)))</f>
        <v/>
      </c>
      <c r="X186" s="17">
        <f>R186*EXP(-$B$16*(($B$17+$AI$4)*0.3))+S186*$B$16/($B$16-$AI$12)*(EXP(-$AI$12*(($B$17+$AI$4)*0.3))-EXP(-$B$16*(($B$17+$AI$4)*0.3)))+T186*$B$16/($B$16-$AI$13)*(EXP(-$AI$13*(($B$17+$AI$4)*0.3))-EXP(-$B$16*(($B$17+$AI$4)*0.3)))+U186*$B$16/($B$16-$AI$14)*(EXP(-$AI$14*(($B$17+$AI$4)*0.3))-EXP(-$B$16*(($B$17+$AI$4)*0.3)))</f>
        <v/>
      </c>
      <c r="Y186" s="17">
        <f>R186*EXP(-$B$16*(($B$17+$AI$4)*0.4))+S186*$B$16/($B$16-$AI$12)*(EXP(-$AI$12*(($B$17+$AI$4)*0.4))-EXP(-$B$16*(($B$17+$AI$4)*0.4)))+T186*$B$16/($B$16-$AI$13)*(EXP(-$AI$13*(($B$17+$AI$4)*0.4))-EXP(-$B$16*(($B$17+$AI$4)*0.4)))+U186*$B$16/($B$16-$AI$14)*(EXP(-$AI$14*(($B$17+$AI$4)*0.4))-EXP(-$B$16*(($B$17+$AI$4)*0.4)))</f>
        <v/>
      </c>
      <c r="Z186" s="17">
        <f>R186*EXP(-$B$16*(($B$17+$AI$4)*0.5))+S186*$B$16/($B$16-$AI$12)*(EXP(-$AI$12*(($B$17+$AI$4)*0.5))-EXP(-$B$16*(($B$17+$AI$4)*0.5)))+T186*$B$16/($B$16-$AI$13)*(EXP(-$AI$13*(($B$17+$AI$4)*0.5))-EXP(-$B$16*(($B$17+$AI$4)*0.5)))+U186*$B$16/($B$16-$AI$14)*(EXP(-$AI$14*(($B$17+$AI$4)*0.5))-EXP(-$B$16*(($B$17+$AI$4)*0.5)))</f>
        <v/>
      </c>
      <c r="AA186" s="17">
        <f>R186*EXP(-$B$16*(($B$17+$AI$4)*0.6))+S186*$B$16/($B$16-$AI$12)*(EXP(-$AI$12*(($B$17+$AI$4)*0.6))-EXP(-$B$16*(($B$17+$AI$4)*0.6)))+T186*$B$16/($B$16-$AI$13)*(EXP(-$AI$13*(($B$17+$AI$4)*0.6))-EXP(-$B$16*(($B$17+$AI$4)*0.6)))+U186*$B$16/($B$16-$AI$14)*(EXP(-$AI$14*(($B$17+$AI$4)*0.6))-EXP(-$B$16*(($B$17+$AI$4)*0.6)))</f>
        <v/>
      </c>
      <c r="AB186" s="17">
        <f>R186*EXP(-$B$16*(($B$17+$AI$4)*0.7))+S186*$B$16/($B$16-$AI$12)*(EXP(-$AI$12*(($B$17+$AI$4)*0.7))-EXP(-$B$16*(($B$17+$AI$4)*0.7)))+T186*$B$16/($B$16-$AI$13)*(EXP(-$AI$13*(($B$17+$AI$4)*0.7))-EXP(-$B$16*(($B$17+$AI$4)*0.7)))+U186*$B$16/($B$16-$AI$14)*(EXP(-$AI$14*(($B$17+$AI$4)*0.7))-EXP(-$B$16*(($B$17+$AI$4)*0.7)))</f>
        <v/>
      </c>
      <c r="AC186" s="17">
        <f>R186*EXP(-$B$16*(($B$17+$AI$4)*0.8))+S186*$B$16/($B$16-$AI$12)*(EXP(-$AI$12*(($B$17+$AI$4)*0.8))-EXP(-$B$16*(($B$17+$AI$4)*0.8)))+T186*$B$16/($B$16-$AI$13)*(EXP(-$AI$13*(($B$17+$AI$4)*0.8))-EXP(-$B$16*(($B$17+$AI$4)*0.8)))+U186*$B$16/($B$16-$AI$14)*(EXP(-$AI$14*(($B$17+$AI$4)*0.8))-EXP(-$B$16*(($B$17+$AI$4)*0.8)))</f>
        <v/>
      </c>
      <c r="AD186" s="17">
        <f>R186*EXP(-$B$16*(($B$17+$AI$4)*0.9))+S186*$B$16/($B$16-$AI$12)*(EXP(-$AI$12*(($B$17+$AI$4)*0.9))-EXP(-$B$16*(($B$17+$AI$4)*0.9)))+T186*$B$16/($B$16-$AI$13)*(EXP(-$AI$13*(($B$17+$AI$4)*0.9))-EXP(-$B$16*(($B$17+$AI$4)*0.9)))+U186*$B$16/($B$16-$AI$14)*(EXP(-$AI$14*(($B$17+$AI$4)*0.9))-EXP(-$B$16*(($B$17+$AI$4)*0.9)))</f>
        <v/>
      </c>
      <c r="AE186" s="17">
        <f>R186*EXP(-$B$16*(($B$17+$AI$4)*1.0))+S186*$B$16/($B$16-$AI$12)*(EXP(-$AI$12*(($B$17+$AI$4)*1.0))-EXP(-$B$16*(($B$17+$AI$4)*1.0)))+T186*$B$16/($B$16-$AI$13)*(EXP(-$AI$13*(($B$17+$AI$4)*1.0))-EXP(-$B$16*(($B$17+$AI$4)*1.0)))+U186*$B$16/($B$16-$AI$14)*(EXP(-$AI$14*(($B$17+$AI$4)*1.0))-EXP(-$B$16*(($B$17+$AI$4)*1.0)))</f>
        <v/>
      </c>
      <c r="AF186" s="17">
        <f>MIN((G186-V186)/$AI$48,(G186-W186)/$AI$49,(G186-X186)/$AI$50,(G186-Y186)/$AI$51,(G186-Z186)/$AI$52,(G186-AA186)/$AI$53,(G186-AB186)/$AI$54,(G186-AC186)/$AI$55,(G186-AD186)/$AI$56,(G186-AE186)/$AI$57)</f>
        <v/>
      </c>
    </row>
    <row r="187">
      <c r="E187" s="12">
        <f>E186+$B$11</f>
        <v/>
      </c>
      <c r="F187" s="13">
        <f>E187/60</f>
        <v/>
      </c>
      <c r="G187" s="13">
        <f>IF(F187&gt;=$AI$66,$B$27,IF(F187&gt;=$AI$65,$B$26,IF(F187&gt;=$AI$64,$B$25,IF(F187&gt;=$AI$63,$B$24,IF(F187&gt;=$AI$62,$B$23,IF(F187&gt;=$AI$61,$B$22,$B$21))))))</f>
        <v/>
      </c>
      <c r="H187" s="14">
        <f>MAX(0,MIN($AI$59,IF($B$9="Plasma",(G187-(S187*$AI$18+T187*$AI$19+U187*$AI$20))/$AI$46,AF187)))</f>
        <v/>
      </c>
      <c r="I187" s="15">
        <f>H187/10*3600/$B$11</f>
        <v/>
      </c>
      <c r="J187" s="15">
        <f>J186+H187</f>
        <v/>
      </c>
      <c r="K187" s="14">
        <f>$AI$21*K186+$AI$22*L186+$AI$23*M186+$AI$30*H186</f>
        <v/>
      </c>
      <c r="L187" s="14">
        <f>$AI$24*K186+$AI$25*L186+$AI$26*M186+$AI$31*H186</f>
        <v/>
      </c>
      <c r="M187" s="14">
        <f>$AI$27*K186+$AI$28*L186+$AI$29*M186+$AI$32*H186</f>
        <v/>
      </c>
      <c r="N187" s="16">
        <f>R187*$B$38</f>
        <v/>
      </c>
      <c r="O187" s="14">
        <f>K187/$B$30</f>
        <v/>
      </c>
      <c r="P187" s="14">
        <f>L187/$B$31</f>
        <v/>
      </c>
      <c r="Q187" s="14">
        <f>M187/$B$32</f>
        <v/>
      </c>
      <c r="R187" s="14">
        <f>R186*$AI$42+S186*$AI$43+T186*$AI$44+U186*$AI$45+$AI$47*H186</f>
        <v/>
      </c>
      <c r="S187" s="17">
        <f>$AI$33*K187+$AI$34*L187+$AI$35*M187</f>
        <v/>
      </c>
      <c r="T187" s="17">
        <f>$AI$36*K187+$AI$37*L187+$AI$38*M187</f>
        <v/>
      </c>
      <c r="U187" s="17">
        <f>$AI$39*K187+$AI$40*L187+$AI$41*M187</f>
        <v/>
      </c>
      <c r="V187" s="17">
        <f>R187*EXP(-$B$16*(($B$17+$AI$4)*0.1))+S187*$B$16/($B$16-$AI$12)*(EXP(-$AI$12*(($B$17+$AI$4)*0.1))-EXP(-$B$16*(($B$17+$AI$4)*0.1)))+T187*$B$16/($B$16-$AI$13)*(EXP(-$AI$13*(($B$17+$AI$4)*0.1))-EXP(-$B$16*(($B$17+$AI$4)*0.1)))+U187*$B$16/($B$16-$AI$14)*(EXP(-$AI$14*(($B$17+$AI$4)*0.1))-EXP(-$B$16*(($B$17+$AI$4)*0.1)))</f>
        <v/>
      </c>
      <c r="W187" s="17">
        <f>R187*EXP(-$B$16*(($B$17+$AI$4)*0.2))+S187*$B$16/($B$16-$AI$12)*(EXP(-$AI$12*(($B$17+$AI$4)*0.2))-EXP(-$B$16*(($B$17+$AI$4)*0.2)))+T187*$B$16/($B$16-$AI$13)*(EXP(-$AI$13*(($B$17+$AI$4)*0.2))-EXP(-$B$16*(($B$17+$AI$4)*0.2)))+U187*$B$16/($B$16-$AI$14)*(EXP(-$AI$14*(($B$17+$AI$4)*0.2))-EXP(-$B$16*(($B$17+$AI$4)*0.2)))</f>
        <v/>
      </c>
      <c r="X187" s="17">
        <f>R187*EXP(-$B$16*(($B$17+$AI$4)*0.3))+S187*$B$16/($B$16-$AI$12)*(EXP(-$AI$12*(($B$17+$AI$4)*0.3))-EXP(-$B$16*(($B$17+$AI$4)*0.3)))+T187*$B$16/($B$16-$AI$13)*(EXP(-$AI$13*(($B$17+$AI$4)*0.3))-EXP(-$B$16*(($B$17+$AI$4)*0.3)))+U187*$B$16/($B$16-$AI$14)*(EXP(-$AI$14*(($B$17+$AI$4)*0.3))-EXP(-$B$16*(($B$17+$AI$4)*0.3)))</f>
        <v/>
      </c>
      <c r="Y187" s="17">
        <f>R187*EXP(-$B$16*(($B$17+$AI$4)*0.4))+S187*$B$16/($B$16-$AI$12)*(EXP(-$AI$12*(($B$17+$AI$4)*0.4))-EXP(-$B$16*(($B$17+$AI$4)*0.4)))+T187*$B$16/($B$16-$AI$13)*(EXP(-$AI$13*(($B$17+$AI$4)*0.4))-EXP(-$B$16*(($B$17+$AI$4)*0.4)))+U187*$B$16/($B$16-$AI$14)*(EXP(-$AI$14*(($B$17+$AI$4)*0.4))-EXP(-$B$16*(($B$17+$AI$4)*0.4)))</f>
        <v/>
      </c>
      <c r="Z187" s="17">
        <f>R187*EXP(-$B$16*(($B$17+$AI$4)*0.5))+S187*$B$16/($B$16-$AI$12)*(EXP(-$AI$12*(($B$17+$AI$4)*0.5))-EXP(-$B$16*(($B$17+$AI$4)*0.5)))+T187*$B$16/($B$16-$AI$13)*(EXP(-$AI$13*(($B$17+$AI$4)*0.5))-EXP(-$B$16*(($B$17+$AI$4)*0.5)))+U187*$B$16/($B$16-$AI$14)*(EXP(-$AI$14*(($B$17+$AI$4)*0.5))-EXP(-$B$16*(($B$17+$AI$4)*0.5)))</f>
        <v/>
      </c>
      <c r="AA187" s="17">
        <f>R187*EXP(-$B$16*(($B$17+$AI$4)*0.6))+S187*$B$16/($B$16-$AI$12)*(EXP(-$AI$12*(($B$17+$AI$4)*0.6))-EXP(-$B$16*(($B$17+$AI$4)*0.6)))+T187*$B$16/($B$16-$AI$13)*(EXP(-$AI$13*(($B$17+$AI$4)*0.6))-EXP(-$B$16*(($B$17+$AI$4)*0.6)))+U187*$B$16/($B$16-$AI$14)*(EXP(-$AI$14*(($B$17+$AI$4)*0.6))-EXP(-$B$16*(($B$17+$AI$4)*0.6)))</f>
        <v/>
      </c>
      <c r="AB187" s="17">
        <f>R187*EXP(-$B$16*(($B$17+$AI$4)*0.7))+S187*$B$16/($B$16-$AI$12)*(EXP(-$AI$12*(($B$17+$AI$4)*0.7))-EXP(-$B$16*(($B$17+$AI$4)*0.7)))+T187*$B$16/($B$16-$AI$13)*(EXP(-$AI$13*(($B$17+$AI$4)*0.7))-EXP(-$B$16*(($B$17+$AI$4)*0.7)))+U187*$B$16/($B$16-$AI$14)*(EXP(-$AI$14*(($B$17+$AI$4)*0.7))-EXP(-$B$16*(($B$17+$AI$4)*0.7)))</f>
        <v/>
      </c>
      <c r="AC187" s="17">
        <f>R187*EXP(-$B$16*(($B$17+$AI$4)*0.8))+S187*$B$16/($B$16-$AI$12)*(EXP(-$AI$12*(($B$17+$AI$4)*0.8))-EXP(-$B$16*(($B$17+$AI$4)*0.8)))+T187*$B$16/($B$16-$AI$13)*(EXP(-$AI$13*(($B$17+$AI$4)*0.8))-EXP(-$B$16*(($B$17+$AI$4)*0.8)))+U187*$B$16/($B$16-$AI$14)*(EXP(-$AI$14*(($B$17+$AI$4)*0.8))-EXP(-$B$16*(($B$17+$AI$4)*0.8)))</f>
        <v/>
      </c>
      <c r="AD187" s="17">
        <f>R187*EXP(-$B$16*(($B$17+$AI$4)*0.9))+S187*$B$16/($B$16-$AI$12)*(EXP(-$AI$12*(($B$17+$AI$4)*0.9))-EXP(-$B$16*(($B$17+$AI$4)*0.9)))+T187*$B$16/($B$16-$AI$13)*(EXP(-$AI$13*(($B$17+$AI$4)*0.9))-EXP(-$B$16*(($B$17+$AI$4)*0.9)))+U187*$B$16/($B$16-$AI$14)*(EXP(-$AI$14*(($B$17+$AI$4)*0.9))-EXP(-$B$16*(($B$17+$AI$4)*0.9)))</f>
        <v/>
      </c>
      <c r="AE187" s="17">
        <f>R187*EXP(-$B$16*(($B$17+$AI$4)*1.0))+S187*$B$16/($B$16-$AI$12)*(EXP(-$AI$12*(($B$17+$AI$4)*1.0))-EXP(-$B$16*(($B$17+$AI$4)*1.0)))+T187*$B$16/($B$16-$AI$13)*(EXP(-$AI$13*(($B$17+$AI$4)*1.0))-EXP(-$B$16*(($B$17+$AI$4)*1.0)))+U187*$B$16/($B$16-$AI$14)*(EXP(-$AI$14*(($B$17+$AI$4)*1.0))-EXP(-$B$16*(($B$17+$AI$4)*1.0)))</f>
        <v/>
      </c>
      <c r="AF187" s="17">
        <f>MIN((G187-V187)/$AI$48,(G187-W187)/$AI$49,(G187-X187)/$AI$50,(G187-Y187)/$AI$51,(G187-Z187)/$AI$52,(G187-AA187)/$AI$53,(G187-AB187)/$AI$54,(G187-AC187)/$AI$55,(G187-AD187)/$AI$56,(G187-AE187)/$AI$57)</f>
        <v/>
      </c>
    </row>
    <row r="188">
      <c r="E188" s="12">
        <f>E187+$B$11</f>
        <v/>
      </c>
      <c r="F188" s="13">
        <f>E188/60</f>
        <v/>
      </c>
      <c r="G188" s="13">
        <f>IF(F188&gt;=$AI$66,$B$27,IF(F188&gt;=$AI$65,$B$26,IF(F188&gt;=$AI$64,$B$25,IF(F188&gt;=$AI$63,$B$24,IF(F188&gt;=$AI$62,$B$23,IF(F188&gt;=$AI$61,$B$22,$B$21))))))</f>
        <v/>
      </c>
      <c r="H188" s="14">
        <f>MAX(0,MIN($AI$59,IF($B$9="Plasma",(G188-(S188*$AI$18+T188*$AI$19+U188*$AI$20))/$AI$46,AF188)))</f>
        <v/>
      </c>
      <c r="I188" s="15">
        <f>H188/10*3600/$B$11</f>
        <v/>
      </c>
      <c r="J188" s="15">
        <f>J187+H188</f>
        <v/>
      </c>
      <c r="K188" s="14">
        <f>$AI$21*K187+$AI$22*L187+$AI$23*M187+$AI$30*H187</f>
        <v/>
      </c>
      <c r="L188" s="14">
        <f>$AI$24*K187+$AI$25*L187+$AI$26*M187+$AI$31*H187</f>
        <v/>
      </c>
      <c r="M188" s="14">
        <f>$AI$27*K187+$AI$28*L187+$AI$29*M187+$AI$32*H187</f>
        <v/>
      </c>
      <c r="N188" s="16">
        <f>R188*$B$38</f>
        <v/>
      </c>
      <c r="O188" s="14">
        <f>K188/$B$30</f>
        <v/>
      </c>
      <c r="P188" s="14">
        <f>L188/$B$31</f>
        <v/>
      </c>
      <c r="Q188" s="14">
        <f>M188/$B$32</f>
        <v/>
      </c>
      <c r="R188" s="14">
        <f>R187*$AI$42+S187*$AI$43+T187*$AI$44+U187*$AI$45+$AI$47*H187</f>
        <v/>
      </c>
      <c r="S188" s="17">
        <f>$AI$33*K188+$AI$34*L188+$AI$35*M188</f>
        <v/>
      </c>
      <c r="T188" s="17">
        <f>$AI$36*K188+$AI$37*L188+$AI$38*M188</f>
        <v/>
      </c>
      <c r="U188" s="17">
        <f>$AI$39*K188+$AI$40*L188+$AI$41*M188</f>
        <v/>
      </c>
      <c r="V188" s="17">
        <f>R188*EXP(-$B$16*(($B$17+$AI$4)*0.1))+S188*$B$16/($B$16-$AI$12)*(EXP(-$AI$12*(($B$17+$AI$4)*0.1))-EXP(-$B$16*(($B$17+$AI$4)*0.1)))+T188*$B$16/($B$16-$AI$13)*(EXP(-$AI$13*(($B$17+$AI$4)*0.1))-EXP(-$B$16*(($B$17+$AI$4)*0.1)))+U188*$B$16/($B$16-$AI$14)*(EXP(-$AI$14*(($B$17+$AI$4)*0.1))-EXP(-$B$16*(($B$17+$AI$4)*0.1)))</f>
        <v/>
      </c>
      <c r="W188" s="17">
        <f>R188*EXP(-$B$16*(($B$17+$AI$4)*0.2))+S188*$B$16/($B$16-$AI$12)*(EXP(-$AI$12*(($B$17+$AI$4)*0.2))-EXP(-$B$16*(($B$17+$AI$4)*0.2)))+T188*$B$16/($B$16-$AI$13)*(EXP(-$AI$13*(($B$17+$AI$4)*0.2))-EXP(-$B$16*(($B$17+$AI$4)*0.2)))+U188*$B$16/($B$16-$AI$14)*(EXP(-$AI$14*(($B$17+$AI$4)*0.2))-EXP(-$B$16*(($B$17+$AI$4)*0.2)))</f>
        <v/>
      </c>
      <c r="X188" s="17">
        <f>R188*EXP(-$B$16*(($B$17+$AI$4)*0.3))+S188*$B$16/($B$16-$AI$12)*(EXP(-$AI$12*(($B$17+$AI$4)*0.3))-EXP(-$B$16*(($B$17+$AI$4)*0.3)))+T188*$B$16/($B$16-$AI$13)*(EXP(-$AI$13*(($B$17+$AI$4)*0.3))-EXP(-$B$16*(($B$17+$AI$4)*0.3)))+U188*$B$16/($B$16-$AI$14)*(EXP(-$AI$14*(($B$17+$AI$4)*0.3))-EXP(-$B$16*(($B$17+$AI$4)*0.3)))</f>
        <v/>
      </c>
      <c r="Y188" s="17">
        <f>R188*EXP(-$B$16*(($B$17+$AI$4)*0.4))+S188*$B$16/($B$16-$AI$12)*(EXP(-$AI$12*(($B$17+$AI$4)*0.4))-EXP(-$B$16*(($B$17+$AI$4)*0.4)))+T188*$B$16/($B$16-$AI$13)*(EXP(-$AI$13*(($B$17+$AI$4)*0.4))-EXP(-$B$16*(($B$17+$AI$4)*0.4)))+U188*$B$16/($B$16-$AI$14)*(EXP(-$AI$14*(($B$17+$AI$4)*0.4))-EXP(-$B$16*(($B$17+$AI$4)*0.4)))</f>
        <v/>
      </c>
      <c r="Z188" s="17">
        <f>R188*EXP(-$B$16*(($B$17+$AI$4)*0.5))+S188*$B$16/($B$16-$AI$12)*(EXP(-$AI$12*(($B$17+$AI$4)*0.5))-EXP(-$B$16*(($B$17+$AI$4)*0.5)))+T188*$B$16/($B$16-$AI$13)*(EXP(-$AI$13*(($B$17+$AI$4)*0.5))-EXP(-$B$16*(($B$17+$AI$4)*0.5)))+U188*$B$16/($B$16-$AI$14)*(EXP(-$AI$14*(($B$17+$AI$4)*0.5))-EXP(-$B$16*(($B$17+$AI$4)*0.5)))</f>
        <v/>
      </c>
      <c r="AA188" s="17">
        <f>R188*EXP(-$B$16*(($B$17+$AI$4)*0.6))+S188*$B$16/($B$16-$AI$12)*(EXP(-$AI$12*(($B$17+$AI$4)*0.6))-EXP(-$B$16*(($B$17+$AI$4)*0.6)))+T188*$B$16/($B$16-$AI$13)*(EXP(-$AI$13*(($B$17+$AI$4)*0.6))-EXP(-$B$16*(($B$17+$AI$4)*0.6)))+U188*$B$16/($B$16-$AI$14)*(EXP(-$AI$14*(($B$17+$AI$4)*0.6))-EXP(-$B$16*(($B$17+$AI$4)*0.6)))</f>
        <v/>
      </c>
      <c r="AB188" s="17">
        <f>R188*EXP(-$B$16*(($B$17+$AI$4)*0.7))+S188*$B$16/($B$16-$AI$12)*(EXP(-$AI$12*(($B$17+$AI$4)*0.7))-EXP(-$B$16*(($B$17+$AI$4)*0.7)))+T188*$B$16/($B$16-$AI$13)*(EXP(-$AI$13*(($B$17+$AI$4)*0.7))-EXP(-$B$16*(($B$17+$AI$4)*0.7)))+U188*$B$16/($B$16-$AI$14)*(EXP(-$AI$14*(($B$17+$AI$4)*0.7))-EXP(-$B$16*(($B$17+$AI$4)*0.7)))</f>
        <v/>
      </c>
      <c r="AC188" s="17">
        <f>R188*EXP(-$B$16*(($B$17+$AI$4)*0.8))+S188*$B$16/($B$16-$AI$12)*(EXP(-$AI$12*(($B$17+$AI$4)*0.8))-EXP(-$B$16*(($B$17+$AI$4)*0.8)))+T188*$B$16/($B$16-$AI$13)*(EXP(-$AI$13*(($B$17+$AI$4)*0.8))-EXP(-$B$16*(($B$17+$AI$4)*0.8)))+U188*$B$16/($B$16-$AI$14)*(EXP(-$AI$14*(($B$17+$AI$4)*0.8))-EXP(-$B$16*(($B$17+$AI$4)*0.8)))</f>
        <v/>
      </c>
      <c r="AD188" s="17">
        <f>R188*EXP(-$B$16*(($B$17+$AI$4)*0.9))+S188*$B$16/($B$16-$AI$12)*(EXP(-$AI$12*(($B$17+$AI$4)*0.9))-EXP(-$B$16*(($B$17+$AI$4)*0.9)))+T188*$B$16/($B$16-$AI$13)*(EXP(-$AI$13*(($B$17+$AI$4)*0.9))-EXP(-$B$16*(($B$17+$AI$4)*0.9)))+U188*$B$16/($B$16-$AI$14)*(EXP(-$AI$14*(($B$17+$AI$4)*0.9))-EXP(-$B$16*(($B$17+$AI$4)*0.9)))</f>
        <v/>
      </c>
      <c r="AE188" s="17">
        <f>R188*EXP(-$B$16*(($B$17+$AI$4)*1.0))+S188*$B$16/($B$16-$AI$12)*(EXP(-$AI$12*(($B$17+$AI$4)*1.0))-EXP(-$B$16*(($B$17+$AI$4)*1.0)))+T188*$B$16/($B$16-$AI$13)*(EXP(-$AI$13*(($B$17+$AI$4)*1.0))-EXP(-$B$16*(($B$17+$AI$4)*1.0)))+U188*$B$16/($B$16-$AI$14)*(EXP(-$AI$14*(($B$17+$AI$4)*1.0))-EXP(-$B$16*(($B$17+$AI$4)*1.0)))</f>
        <v/>
      </c>
      <c r="AF188" s="17">
        <f>MIN((G188-V188)/$AI$48,(G188-W188)/$AI$49,(G188-X188)/$AI$50,(G188-Y188)/$AI$51,(G188-Z188)/$AI$52,(G188-AA188)/$AI$53,(G188-AB188)/$AI$54,(G188-AC188)/$AI$55,(G188-AD188)/$AI$56,(G188-AE188)/$AI$57)</f>
        <v/>
      </c>
    </row>
    <row r="189">
      <c r="E189" s="12">
        <f>E188+$B$11</f>
        <v/>
      </c>
      <c r="F189" s="13">
        <f>E189/60</f>
        <v/>
      </c>
      <c r="G189" s="13">
        <f>IF(F189&gt;=$AI$66,$B$27,IF(F189&gt;=$AI$65,$B$26,IF(F189&gt;=$AI$64,$B$25,IF(F189&gt;=$AI$63,$B$24,IF(F189&gt;=$AI$62,$B$23,IF(F189&gt;=$AI$61,$B$22,$B$21))))))</f>
        <v/>
      </c>
      <c r="H189" s="14">
        <f>MAX(0,MIN($AI$59,IF($B$9="Plasma",(G189-(S189*$AI$18+T189*$AI$19+U189*$AI$20))/$AI$46,AF189)))</f>
        <v/>
      </c>
      <c r="I189" s="15">
        <f>H189/10*3600/$B$11</f>
        <v/>
      </c>
      <c r="J189" s="15">
        <f>J188+H189</f>
        <v/>
      </c>
      <c r="K189" s="14">
        <f>$AI$21*K188+$AI$22*L188+$AI$23*M188+$AI$30*H188</f>
        <v/>
      </c>
      <c r="L189" s="14">
        <f>$AI$24*K188+$AI$25*L188+$AI$26*M188+$AI$31*H188</f>
        <v/>
      </c>
      <c r="M189" s="14">
        <f>$AI$27*K188+$AI$28*L188+$AI$29*M188+$AI$32*H188</f>
        <v/>
      </c>
      <c r="N189" s="16">
        <f>R189*$B$38</f>
        <v/>
      </c>
      <c r="O189" s="14">
        <f>K189/$B$30</f>
        <v/>
      </c>
      <c r="P189" s="14">
        <f>L189/$B$31</f>
        <v/>
      </c>
      <c r="Q189" s="14">
        <f>M189/$B$32</f>
        <v/>
      </c>
      <c r="R189" s="14">
        <f>R188*$AI$42+S188*$AI$43+T188*$AI$44+U188*$AI$45+$AI$47*H188</f>
        <v/>
      </c>
      <c r="S189" s="17">
        <f>$AI$33*K189+$AI$34*L189+$AI$35*M189</f>
        <v/>
      </c>
      <c r="T189" s="17">
        <f>$AI$36*K189+$AI$37*L189+$AI$38*M189</f>
        <v/>
      </c>
      <c r="U189" s="17">
        <f>$AI$39*K189+$AI$40*L189+$AI$41*M189</f>
        <v/>
      </c>
      <c r="V189" s="17">
        <f>R189*EXP(-$B$16*(($B$17+$AI$4)*0.1))+S189*$B$16/($B$16-$AI$12)*(EXP(-$AI$12*(($B$17+$AI$4)*0.1))-EXP(-$B$16*(($B$17+$AI$4)*0.1)))+T189*$B$16/($B$16-$AI$13)*(EXP(-$AI$13*(($B$17+$AI$4)*0.1))-EXP(-$B$16*(($B$17+$AI$4)*0.1)))+U189*$B$16/($B$16-$AI$14)*(EXP(-$AI$14*(($B$17+$AI$4)*0.1))-EXP(-$B$16*(($B$17+$AI$4)*0.1)))</f>
        <v/>
      </c>
      <c r="W189" s="17">
        <f>R189*EXP(-$B$16*(($B$17+$AI$4)*0.2))+S189*$B$16/($B$16-$AI$12)*(EXP(-$AI$12*(($B$17+$AI$4)*0.2))-EXP(-$B$16*(($B$17+$AI$4)*0.2)))+T189*$B$16/($B$16-$AI$13)*(EXP(-$AI$13*(($B$17+$AI$4)*0.2))-EXP(-$B$16*(($B$17+$AI$4)*0.2)))+U189*$B$16/($B$16-$AI$14)*(EXP(-$AI$14*(($B$17+$AI$4)*0.2))-EXP(-$B$16*(($B$17+$AI$4)*0.2)))</f>
        <v/>
      </c>
      <c r="X189" s="17">
        <f>R189*EXP(-$B$16*(($B$17+$AI$4)*0.3))+S189*$B$16/($B$16-$AI$12)*(EXP(-$AI$12*(($B$17+$AI$4)*0.3))-EXP(-$B$16*(($B$17+$AI$4)*0.3)))+T189*$B$16/($B$16-$AI$13)*(EXP(-$AI$13*(($B$17+$AI$4)*0.3))-EXP(-$B$16*(($B$17+$AI$4)*0.3)))+U189*$B$16/($B$16-$AI$14)*(EXP(-$AI$14*(($B$17+$AI$4)*0.3))-EXP(-$B$16*(($B$17+$AI$4)*0.3)))</f>
        <v/>
      </c>
      <c r="Y189" s="17">
        <f>R189*EXP(-$B$16*(($B$17+$AI$4)*0.4))+S189*$B$16/($B$16-$AI$12)*(EXP(-$AI$12*(($B$17+$AI$4)*0.4))-EXP(-$B$16*(($B$17+$AI$4)*0.4)))+T189*$B$16/($B$16-$AI$13)*(EXP(-$AI$13*(($B$17+$AI$4)*0.4))-EXP(-$B$16*(($B$17+$AI$4)*0.4)))+U189*$B$16/($B$16-$AI$14)*(EXP(-$AI$14*(($B$17+$AI$4)*0.4))-EXP(-$B$16*(($B$17+$AI$4)*0.4)))</f>
        <v/>
      </c>
      <c r="Z189" s="17">
        <f>R189*EXP(-$B$16*(($B$17+$AI$4)*0.5))+S189*$B$16/($B$16-$AI$12)*(EXP(-$AI$12*(($B$17+$AI$4)*0.5))-EXP(-$B$16*(($B$17+$AI$4)*0.5)))+T189*$B$16/($B$16-$AI$13)*(EXP(-$AI$13*(($B$17+$AI$4)*0.5))-EXP(-$B$16*(($B$17+$AI$4)*0.5)))+U189*$B$16/($B$16-$AI$14)*(EXP(-$AI$14*(($B$17+$AI$4)*0.5))-EXP(-$B$16*(($B$17+$AI$4)*0.5)))</f>
        <v/>
      </c>
      <c r="AA189" s="17">
        <f>R189*EXP(-$B$16*(($B$17+$AI$4)*0.6))+S189*$B$16/($B$16-$AI$12)*(EXP(-$AI$12*(($B$17+$AI$4)*0.6))-EXP(-$B$16*(($B$17+$AI$4)*0.6)))+T189*$B$16/($B$16-$AI$13)*(EXP(-$AI$13*(($B$17+$AI$4)*0.6))-EXP(-$B$16*(($B$17+$AI$4)*0.6)))+U189*$B$16/($B$16-$AI$14)*(EXP(-$AI$14*(($B$17+$AI$4)*0.6))-EXP(-$B$16*(($B$17+$AI$4)*0.6)))</f>
        <v/>
      </c>
      <c r="AB189" s="17">
        <f>R189*EXP(-$B$16*(($B$17+$AI$4)*0.7))+S189*$B$16/($B$16-$AI$12)*(EXP(-$AI$12*(($B$17+$AI$4)*0.7))-EXP(-$B$16*(($B$17+$AI$4)*0.7)))+T189*$B$16/($B$16-$AI$13)*(EXP(-$AI$13*(($B$17+$AI$4)*0.7))-EXP(-$B$16*(($B$17+$AI$4)*0.7)))+U189*$B$16/($B$16-$AI$14)*(EXP(-$AI$14*(($B$17+$AI$4)*0.7))-EXP(-$B$16*(($B$17+$AI$4)*0.7)))</f>
        <v/>
      </c>
      <c r="AC189" s="17">
        <f>R189*EXP(-$B$16*(($B$17+$AI$4)*0.8))+S189*$B$16/($B$16-$AI$12)*(EXP(-$AI$12*(($B$17+$AI$4)*0.8))-EXP(-$B$16*(($B$17+$AI$4)*0.8)))+T189*$B$16/($B$16-$AI$13)*(EXP(-$AI$13*(($B$17+$AI$4)*0.8))-EXP(-$B$16*(($B$17+$AI$4)*0.8)))+U189*$B$16/($B$16-$AI$14)*(EXP(-$AI$14*(($B$17+$AI$4)*0.8))-EXP(-$B$16*(($B$17+$AI$4)*0.8)))</f>
        <v/>
      </c>
      <c r="AD189" s="17">
        <f>R189*EXP(-$B$16*(($B$17+$AI$4)*0.9))+S189*$B$16/($B$16-$AI$12)*(EXP(-$AI$12*(($B$17+$AI$4)*0.9))-EXP(-$B$16*(($B$17+$AI$4)*0.9)))+T189*$B$16/($B$16-$AI$13)*(EXP(-$AI$13*(($B$17+$AI$4)*0.9))-EXP(-$B$16*(($B$17+$AI$4)*0.9)))+U189*$B$16/($B$16-$AI$14)*(EXP(-$AI$14*(($B$17+$AI$4)*0.9))-EXP(-$B$16*(($B$17+$AI$4)*0.9)))</f>
        <v/>
      </c>
      <c r="AE189" s="17">
        <f>R189*EXP(-$B$16*(($B$17+$AI$4)*1.0))+S189*$B$16/($B$16-$AI$12)*(EXP(-$AI$12*(($B$17+$AI$4)*1.0))-EXP(-$B$16*(($B$17+$AI$4)*1.0)))+T189*$B$16/($B$16-$AI$13)*(EXP(-$AI$13*(($B$17+$AI$4)*1.0))-EXP(-$B$16*(($B$17+$AI$4)*1.0)))+U189*$B$16/($B$16-$AI$14)*(EXP(-$AI$14*(($B$17+$AI$4)*1.0))-EXP(-$B$16*(($B$17+$AI$4)*1.0)))</f>
        <v/>
      </c>
      <c r="AF189" s="17">
        <f>MIN((G189-V189)/$AI$48,(G189-W189)/$AI$49,(G189-X189)/$AI$50,(G189-Y189)/$AI$51,(G189-Z189)/$AI$52,(G189-AA189)/$AI$53,(G189-AB189)/$AI$54,(G189-AC189)/$AI$55,(G189-AD189)/$AI$56,(G189-AE189)/$AI$57)</f>
        <v/>
      </c>
    </row>
    <row r="190">
      <c r="E190" s="12">
        <f>E189+$B$11</f>
        <v/>
      </c>
      <c r="F190" s="13">
        <f>E190/60</f>
        <v/>
      </c>
      <c r="G190" s="13">
        <f>IF(F190&gt;=$AI$66,$B$27,IF(F190&gt;=$AI$65,$B$26,IF(F190&gt;=$AI$64,$B$25,IF(F190&gt;=$AI$63,$B$24,IF(F190&gt;=$AI$62,$B$23,IF(F190&gt;=$AI$61,$B$22,$B$21))))))</f>
        <v/>
      </c>
      <c r="H190" s="14">
        <f>MAX(0,MIN($AI$59,IF($B$9="Plasma",(G190-(S190*$AI$18+T190*$AI$19+U190*$AI$20))/$AI$46,AF190)))</f>
        <v/>
      </c>
      <c r="I190" s="15">
        <f>H190/10*3600/$B$11</f>
        <v/>
      </c>
      <c r="J190" s="15">
        <f>J189+H190</f>
        <v/>
      </c>
      <c r="K190" s="14">
        <f>$AI$21*K189+$AI$22*L189+$AI$23*M189+$AI$30*H189</f>
        <v/>
      </c>
      <c r="L190" s="14">
        <f>$AI$24*K189+$AI$25*L189+$AI$26*M189+$AI$31*H189</f>
        <v/>
      </c>
      <c r="M190" s="14">
        <f>$AI$27*K189+$AI$28*L189+$AI$29*M189+$AI$32*H189</f>
        <v/>
      </c>
      <c r="N190" s="16">
        <f>R190*$B$38</f>
        <v/>
      </c>
      <c r="O190" s="14">
        <f>K190/$B$30</f>
        <v/>
      </c>
      <c r="P190" s="14">
        <f>L190/$B$31</f>
        <v/>
      </c>
      <c r="Q190" s="14">
        <f>M190/$B$32</f>
        <v/>
      </c>
      <c r="R190" s="14">
        <f>R189*$AI$42+S189*$AI$43+T189*$AI$44+U189*$AI$45+$AI$47*H189</f>
        <v/>
      </c>
      <c r="S190" s="17">
        <f>$AI$33*K190+$AI$34*L190+$AI$35*M190</f>
        <v/>
      </c>
      <c r="T190" s="17">
        <f>$AI$36*K190+$AI$37*L190+$AI$38*M190</f>
        <v/>
      </c>
      <c r="U190" s="17">
        <f>$AI$39*K190+$AI$40*L190+$AI$41*M190</f>
        <v/>
      </c>
      <c r="V190" s="17">
        <f>R190*EXP(-$B$16*(($B$17+$AI$4)*0.1))+S190*$B$16/($B$16-$AI$12)*(EXP(-$AI$12*(($B$17+$AI$4)*0.1))-EXP(-$B$16*(($B$17+$AI$4)*0.1)))+T190*$B$16/($B$16-$AI$13)*(EXP(-$AI$13*(($B$17+$AI$4)*0.1))-EXP(-$B$16*(($B$17+$AI$4)*0.1)))+U190*$B$16/($B$16-$AI$14)*(EXP(-$AI$14*(($B$17+$AI$4)*0.1))-EXP(-$B$16*(($B$17+$AI$4)*0.1)))</f>
        <v/>
      </c>
      <c r="W190" s="17">
        <f>R190*EXP(-$B$16*(($B$17+$AI$4)*0.2))+S190*$B$16/($B$16-$AI$12)*(EXP(-$AI$12*(($B$17+$AI$4)*0.2))-EXP(-$B$16*(($B$17+$AI$4)*0.2)))+T190*$B$16/($B$16-$AI$13)*(EXP(-$AI$13*(($B$17+$AI$4)*0.2))-EXP(-$B$16*(($B$17+$AI$4)*0.2)))+U190*$B$16/($B$16-$AI$14)*(EXP(-$AI$14*(($B$17+$AI$4)*0.2))-EXP(-$B$16*(($B$17+$AI$4)*0.2)))</f>
        <v/>
      </c>
      <c r="X190" s="17">
        <f>R190*EXP(-$B$16*(($B$17+$AI$4)*0.3))+S190*$B$16/($B$16-$AI$12)*(EXP(-$AI$12*(($B$17+$AI$4)*0.3))-EXP(-$B$16*(($B$17+$AI$4)*0.3)))+T190*$B$16/($B$16-$AI$13)*(EXP(-$AI$13*(($B$17+$AI$4)*0.3))-EXP(-$B$16*(($B$17+$AI$4)*0.3)))+U190*$B$16/($B$16-$AI$14)*(EXP(-$AI$14*(($B$17+$AI$4)*0.3))-EXP(-$B$16*(($B$17+$AI$4)*0.3)))</f>
        <v/>
      </c>
      <c r="Y190" s="17">
        <f>R190*EXP(-$B$16*(($B$17+$AI$4)*0.4))+S190*$B$16/($B$16-$AI$12)*(EXP(-$AI$12*(($B$17+$AI$4)*0.4))-EXP(-$B$16*(($B$17+$AI$4)*0.4)))+T190*$B$16/($B$16-$AI$13)*(EXP(-$AI$13*(($B$17+$AI$4)*0.4))-EXP(-$B$16*(($B$17+$AI$4)*0.4)))+U190*$B$16/($B$16-$AI$14)*(EXP(-$AI$14*(($B$17+$AI$4)*0.4))-EXP(-$B$16*(($B$17+$AI$4)*0.4)))</f>
        <v/>
      </c>
      <c r="Z190" s="17">
        <f>R190*EXP(-$B$16*(($B$17+$AI$4)*0.5))+S190*$B$16/($B$16-$AI$12)*(EXP(-$AI$12*(($B$17+$AI$4)*0.5))-EXP(-$B$16*(($B$17+$AI$4)*0.5)))+T190*$B$16/($B$16-$AI$13)*(EXP(-$AI$13*(($B$17+$AI$4)*0.5))-EXP(-$B$16*(($B$17+$AI$4)*0.5)))+U190*$B$16/($B$16-$AI$14)*(EXP(-$AI$14*(($B$17+$AI$4)*0.5))-EXP(-$B$16*(($B$17+$AI$4)*0.5)))</f>
        <v/>
      </c>
      <c r="AA190" s="17">
        <f>R190*EXP(-$B$16*(($B$17+$AI$4)*0.6))+S190*$B$16/($B$16-$AI$12)*(EXP(-$AI$12*(($B$17+$AI$4)*0.6))-EXP(-$B$16*(($B$17+$AI$4)*0.6)))+T190*$B$16/($B$16-$AI$13)*(EXP(-$AI$13*(($B$17+$AI$4)*0.6))-EXP(-$B$16*(($B$17+$AI$4)*0.6)))+U190*$B$16/($B$16-$AI$14)*(EXP(-$AI$14*(($B$17+$AI$4)*0.6))-EXP(-$B$16*(($B$17+$AI$4)*0.6)))</f>
        <v/>
      </c>
      <c r="AB190" s="17">
        <f>R190*EXP(-$B$16*(($B$17+$AI$4)*0.7))+S190*$B$16/($B$16-$AI$12)*(EXP(-$AI$12*(($B$17+$AI$4)*0.7))-EXP(-$B$16*(($B$17+$AI$4)*0.7)))+T190*$B$16/($B$16-$AI$13)*(EXP(-$AI$13*(($B$17+$AI$4)*0.7))-EXP(-$B$16*(($B$17+$AI$4)*0.7)))+U190*$B$16/($B$16-$AI$14)*(EXP(-$AI$14*(($B$17+$AI$4)*0.7))-EXP(-$B$16*(($B$17+$AI$4)*0.7)))</f>
        <v/>
      </c>
      <c r="AC190" s="17">
        <f>R190*EXP(-$B$16*(($B$17+$AI$4)*0.8))+S190*$B$16/($B$16-$AI$12)*(EXP(-$AI$12*(($B$17+$AI$4)*0.8))-EXP(-$B$16*(($B$17+$AI$4)*0.8)))+T190*$B$16/($B$16-$AI$13)*(EXP(-$AI$13*(($B$17+$AI$4)*0.8))-EXP(-$B$16*(($B$17+$AI$4)*0.8)))+U190*$B$16/($B$16-$AI$14)*(EXP(-$AI$14*(($B$17+$AI$4)*0.8))-EXP(-$B$16*(($B$17+$AI$4)*0.8)))</f>
        <v/>
      </c>
      <c r="AD190" s="17">
        <f>R190*EXP(-$B$16*(($B$17+$AI$4)*0.9))+S190*$B$16/($B$16-$AI$12)*(EXP(-$AI$12*(($B$17+$AI$4)*0.9))-EXP(-$B$16*(($B$17+$AI$4)*0.9)))+T190*$B$16/($B$16-$AI$13)*(EXP(-$AI$13*(($B$17+$AI$4)*0.9))-EXP(-$B$16*(($B$17+$AI$4)*0.9)))+U190*$B$16/($B$16-$AI$14)*(EXP(-$AI$14*(($B$17+$AI$4)*0.9))-EXP(-$B$16*(($B$17+$AI$4)*0.9)))</f>
        <v/>
      </c>
      <c r="AE190" s="17">
        <f>R190*EXP(-$B$16*(($B$17+$AI$4)*1.0))+S190*$B$16/($B$16-$AI$12)*(EXP(-$AI$12*(($B$17+$AI$4)*1.0))-EXP(-$B$16*(($B$17+$AI$4)*1.0)))+T190*$B$16/($B$16-$AI$13)*(EXP(-$AI$13*(($B$17+$AI$4)*1.0))-EXP(-$B$16*(($B$17+$AI$4)*1.0)))+U190*$B$16/($B$16-$AI$14)*(EXP(-$AI$14*(($B$17+$AI$4)*1.0))-EXP(-$B$16*(($B$17+$AI$4)*1.0)))</f>
        <v/>
      </c>
      <c r="AF190" s="17">
        <f>MIN((G190-V190)/$AI$48,(G190-W190)/$AI$49,(G190-X190)/$AI$50,(G190-Y190)/$AI$51,(G190-Z190)/$AI$52,(G190-AA190)/$AI$53,(G190-AB190)/$AI$54,(G190-AC190)/$AI$55,(G190-AD190)/$AI$56,(G190-AE190)/$AI$57)</f>
        <v/>
      </c>
    </row>
    <row r="191">
      <c r="E191" s="12">
        <f>E190+$B$11</f>
        <v/>
      </c>
      <c r="F191" s="13">
        <f>E191/60</f>
        <v/>
      </c>
      <c r="G191" s="13">
        <f>IF(F191&gt;=$AI$66,$B$27,IF(F191&gt;=$AI$65,$B$26,IF(F191&gt;=$AI$64,$B$25,IF(F191&gt;=$AI$63,$B$24,IF(F191&gt;=$AI$62,$B$23,IF(F191&gt;=$AI$61,$B$22,$B$21))))))</f>
        <v/>
      </c>
      <c r="H191" s="14">
        <f>MAX(0,MIN($AI$59,IF($B$9="Plasma",(G191-(S191*$AI$18+T191*$AI$19+U191*$AI$20))/$AI$46,AF191)))</f>
        <v/>
      </c>
      <c r="I191" s="15">
        <f>H191/10*3600/$B$11</f>
        <v/>
      </c>
      <c r="J191" s="15">
        <f>J190+H191</f>
        <v/>
      </c>
      <c r="K191" s="14">
        <f>$AI$21*K190+$AI$22*L190+$AI$23*M190+$AI$30*H190</f>
        <v/>
      </c>
      <c r="L191" s="14">
        <f>$AI$24*K190+$AI$25*L190+$AI$26*M190+$AI$31*H190</f>
        <v/>
      </c>
      <c r="M191" s="14">
        <f>$AI$27*K190+$AI$28*L190+$AI$29*M190+$AI$32*H190</f>
        <v/>
      </c>
      <c r="N191" s="16">
        <f>R191*$B$38</f>
        <v/>
      </c>
      <c r="O191" s="14">
        <f>K191/$B$30</f>
        <v/>
      </c>
      <c r="P191" s="14">
        <f>L191/$B$31</f>
        <v/>
      </c>
      <c r="Q191" s="14">
        <f>M191/$B$32</f>
        <v/>
      </c>
      <c r="R191" s="14">
        <f>R190*$AI$42+S190*$AI$43+T190*$AI$44+U190*$AI$45+$AI$47*H190</f>
        <v/>
      </c>
      <c r="S191" s="17">
        <f>$AI$33*K191+$AI$34*L191+$AI$35*M191</f>
        <v/>
      </c>
      <c r="T191" s="17">
        <f>$AI$36*K191+$AI$37*L191+$AI$38*M191</f>
        <v/>
      </c>
      <c r="U191" s="17">
        <f>$AI$39*K191+$AI$40*L191+$AI$41*M191</f>
        <v/>
      </c>
      <c r="V191" s="17">
        <f>R191*EXP(-$B$16*(($B$17+$AI$4)*0.1))+S191*$B$16/($B$16-$AI$12)*(EXP(-$AI$12*(($B$17+$AI$4)*0.1))-EXP(-$B$16*(($B$17+$AI$4)*0.1)))+T191*$B$16/($B$16-$AI$13)*(EXP(-$AI$13*(($B$17+$AI$4)*0.1))-EXP(-$B$16*(($B$17+$AI$4)*0.1)))+U191*$B$16/($B$16-$AI$14)*(EXP(-$AI$14*(($B$17+$AI$4)*0.1))-EXP(-$B$16*(($B$17+$AI$4)*0.1)))</f>
        <v/>
      </c>
      <c r="W191" s="17">
        <f>R191*EXP(-$B$16*(($B$17+$AI$4)*0.2))+S191*$B$16/($B$16-$AI$12)*(EXP(-$AI$12*(($B$17+$AI$4)*0.2))-EXP(-$B$16*(($B$17+$AI$4)*0.2)))+T191*$B$16/($B$16-$AI$13)*(EXP(-$AI$13*(($B$17+$AI$4)*0.2))-EXP(-$B$16*(($B$17+$AI$4)*0.2)))+U191*$B$16/($B$16-$AI$14)*(EXP(-$AI$14*(($B$17+$AI$4)*0.2))-EXP(-$B$16*(($B$17+$AI$4)*0.2)))</f>
        <v/>
      </c>
      <c r="X191" s="17">
        <f>R191*EXP(-$B$16*(($B$17+$AI$4)*0.3))+S191*$B$16/($B$16-$AI$12)*(EXP(-$AI$12*(($B$17+$AI$4)*0.3))-EXP(-$B$16*(($B$17+$AI$4)*0.3)))+T191*$B$16/($B$16-$AI$13)*(EXP(-$AI$13*(($B$17+$AI$4)*0.3))-EXP(-$B$16*(($B$17+$AI$4)*0.3)))+U191*$B$16/($B$16-$AI$14)*(EXP(-$AI$14*(($B$17+$AI$4)*0.3))-EXP(-$B$16*(($B$17+$AI$4)*0.3)))</f>
        <v/>
      </c>
      <c r="Y191" s="17">
        <f>R191*EXP(-$B$16*(($B$17+$AI$4)*0.4))+S191*$B$16/($B$16-$AI$12)*(EXP(-$AI$12*(($B$17+$AI$4)*0.4))-EXP(-$B$16*(($B$17+$AI$4)*0.4)))+T191*$B$16/($B$16-$AI$13)*(EXP(-$AI$13*(($B$17+$AI$4)*0.4))-EXP(-$B$16*(($B$17+$AI$4)*0.4)))+U191*$B$16/($B$16-$AI$14)*(EXP(-$AI$14*(($B$17+$AI$4)*0.4))-EXP(-$B$16*(($B$17+$AI$4)*0.4)))</f>
        <v/>
      </c>
      <c r="Z191" s="17">
        <f>R191*EXP(-$B$16*(($B$17+$AI$4)*0.5))+S191*$B$16/($B$16-$AI$12)*(EXP(-$AI$12*(($B$17+$AI$4)*0.5))-EXP(-$B$16*(($B$17+$AI$4)*0.5)))+T191*$B$16/($B$16-$AI$13)*(EXP(-$AI$13*(($B$17+$AI$4)*0.5))-EXP(-$B$16*(($B$17+$AI$4)*0.5)))+U191*$B$16/($B$16-$AI$14)*(EXP(-$AI$14*(($B$17+$AI$4)*0.5))-EXP(-$B$16*(($B$17+$AI$4)*0.5)))</f>
        <v/>
      </c>
      <c r="AA191" s="17">
        <f>R191*EXP(-$B$16*(($B$17+$AI$4)*0.6))+S191*$B$16/($B$16-$AI$12)*(EXP(-$AI$12*(($B$17+$AI$4)*0.6))-EXP(-$B$16*(($B$17+$AI$4)*0.6)))+T191*$B$16/($B$16-$AI$13)*(EXP(-$AI$13*(($B$17+$AI$4)*0.6))-EXP(-$B$16*(($B$17+$AI$4)*0.6)))+U191*$B$16/($B$16-$AI$14)*(EXP(-$AI$14*(($B$17+$AI$4)*0.6))-EXP(-$B$16*(($B$17+$AI$4)*0.6)))</f>
        <v/>
      </c>
      <c r="AB191" s="17">
        <f>R191*EXP(-$B$16*(($B$17+$AI$4)*0.7))+S191*$B$16/($B$16-$AI$12)*(EXP(-$AI$12*(($B$17+$AI$4)*0.7))-EXP(-$B$16*(($B$17+$AI$4)*0.7)))+T191*$B$16/($B$16-$AI$13)*(EXP(-$AI$13*(($B$17+$AI$4)*0.7))-EXP(-$B$16*(($B$17+$AI$4)*0.7)))+U191*$B$16/($B$16-$AI$14)*(EXP(-$AI$14*(($B$17+$AI$4)*0.7))-EXP(-$B$16*(($B$17+$AI$4)*0.7)))</f>
        <v/>
      </c>
      <c r="AC191" s="17">
        <f>R191*EXP(-$B$16*(($B$17+$AI$4)*0.8))+S191*$B$16/($B$16-$AI$12)*(EXP(-$AI$12*(($B$17+$AI$4)*0.8))-EXP(-$B$16*(($B$17+$AI$4)*0.8)))+T191*$B$16/($B$16-$AI$13)*(EXP(-$AI$13*(($B$17+$AI$4)*0.8))-EXP(-$B$16*(($B$17+$AI$4)*0.8)))+U191*$B$16/($B$16-$AI$14)*(EXP(-$AI$14*(($B$17+$AI$4)*0.8))-EXP(-$B$16*(($B$17+$AI$4)*0.8)))</f>
        <v/>
      </c>
      <c r="AD191" s="17">
        <f>R191*EXP(-$B$16*(($B$17+$AI$4)*0.9))+S191*$B$16/($B$16-$AI$12)*(EXP(-$AI$12*(($B$17+$AI$4)*0.9))-EXP(-$B$16*(($B$17+$AI$4)*0.9)))+T191*$B$16/($B$16-$AI$13)*(EXP(-$AI$13*(($B$17+$AI$4)*0.9))-EXP(-$B$16*(($B$17+$AI$4)*0.9)))+U191*$B$16/($B$16-$AI$14)*(EXP(-$AI$14*(($B$17+$AI$4)*0.9))-EXP(-$B$16*(($B$17+$AI$4)*0.9)))</f>
        <v/>
      </c>
      <c r="AE191" s="17">
        <f>R191*EXP(-$B$16*(($B$17+$AI$4)*1.0))+S191*$B$16/($B$16-$AI$12)*(EXP(-$AI$12*(($B$17+$AI$4)*1.0))-EXP(-$B$16*(($B$17+$AI$4)*1.0)))+T191*$B$16/($B$16-$AI$13)*(EXP(-$AI$13*(($B$17+$AI$4)*1.0))-EXP(-$B$16*(($B$17+$AI$4)*1.0)))+U191*$B$16/($B$16-$AI$14)*(EXP(-$AI$14*(($B$17+$AI$4)*1.0))-EXP(-$B$16*(($B$17+$AI$4)*1.0)))</f>
        <v/>
      </c>
      <c r="AF191" s="17">
        <f>MIN((G191-V191)/$AI$48,(G191-W191)/$AI$49,(G191-X191)/$AI$50,(G191-Y191)/$AI$51,(G191-Z191)/$AI$52,(G191-AA191)/$AI$53,(G191-AB191)/$AI$54,(G191-AC191)/$AI$55,(G191-AD191)/$AI$56,(G191-AE191)/$AI$57)</f>
        <v/>
      </c>
    </row>
    <row r="192">
      <c r="E192" s="12">
        <f>E191+$B$11</f>
        <v/>
      </c>
      <c r="F192" s="13">
        <f>E192/60</f>
        <v/>
      </c>
      <c r="G192" s="13">
        <f>IF(F192&gt;=$AI$66,$B$27,IF(F192&gt;=$AI$65,$B$26,IF(F192&gt;=$AI$64,$B$25,IF(F192&gt;=$AI$63,$B$24,IF(F192&gt;=$AI$62,$B$23,IF(F192&gt;=$AI$61,$B$22,$B$21))))))</f>
        <v/>
      </c>
      <c r="H192" s="14">
        <f>MAX(0,MIN($AI$59,IF($B$9="Plasma",(G192-(S192*$AI$18+T192*$AI$19+U192*$AI$20))/$AI$46,AF192)))</f>
        <v/>
      </c>
      <c r="I192" s="15">
        <f>H192/10*3600/$B$11</f>
        <v/>
      </c>
      <c r="J192" s="15">
        <f>J191+H192</f>
        <v/>
      </c>
      <c r="K192" s="14">
        <f>$AI$21*K191+$AI$22*L191+$AI$23*M191+$AI$30*H191</f>
        <v/>
      </c>
      <c r="L192" s="14">
        <f>$AI$24*K191+$AI$25*L191+$AI$26*M191+$AI$31*H191</f>
        <v/>
      </c>
      <c r="M192" s="14">
        <f>$AI$27*K191+$AI$28*L191+$AI$29*M191+$AI$32*H191</f>
        <v/>
      </c>
      <c r="N192" s="16">
        <f>R192*$B$38</f>
        <v/>
      </c>
      <c r="O192" s="14">
        <f>K192/$B$30</f>
        <v/>
      </c>
      <c r="P192" s="14">
        <f>L192/$B$31</f>
        <v/>
      </c>
      <c r="Q192" s="14">
        <f>M192/$B$32</f>
        <v/>
      </c>
      <c r="R192" s="14">
        <f>R191*$AI$42+S191*$AI$43+T191*$AI$44+U191*$AI$45+$AI$47*H191</f>
        <v/>
      </c>
      <c r="S192" s="17">
        <f>$AI$33*K192+$AI$34*L192+$AI$35*M192</f>
        <v/>
      </c>
      <c r="T192" s="17">
        <f>$AI$36*K192+$AI$37*L192+$AI$38*M192</f>
        <v/>
      </c>
      <c r="U192" s="17">
        <f>$AI$39*K192+$AI$40*L192+$AI$41*M192</f>
        <v/>
      </c>
      <c r="V192" s="17">
        <f>R192*EXP(-$B$16*(($B$17+$AI$4)*0.1))+S192*$B$16/($B$16-$AI$12)*(EXP(-$AI$12*(($B$17+$AI$4)*0.1))-EXP(-$B$16*(($B$17+$AI$4)*0.1)))+T192*$B$16/($B$16-$AI$13)*(EXP(-$AI$13*(($B$17+$AI$4)*0.1))-EXP(-$B$16*(($B$17+$AI$4)*0.1)))+U192*$B$16/($B$16-$AI$14)*(EXP(-$AI$14*(($B$17+$AI$4)*0.1))-EXP(-$B$16*(($B$17+$AI$4)*0.1)))</f>
        <v/>
      </c>
      <c r="W192" s="17">
        <f>R192*EXP(-$B$16*(($B$17+$AI$4)*0.2))+S192*$B$16/($B$16-$AI$12)*(EXP(-$AI$12*(($B$17+$AI$4)*0.2))-EXP(-$B$16*(($B$17+$AI$4)*0.2)))+T192*$B$16/($B$16-$AI$13)*(EXP(-$AI$13*(($B$17+$AI$4)*0.2))-EXP(-$B$16*(($B$17+$AI$4)*0.2)))+U192*$B$16/($B$16-$AI$14)*(EXP(-$AI$14*(($B$17+$AI$4)*0.2))-EXP(-$B$16*(($B$17+$AI$4)*0.2)))</f>
        <v/>
      </c>
      <c r="X192" s="17">
        <f>R192*EXP(-$B$16*(($B$17+$AI$4)*0.3))+S192*$B$16/($B$16-$AI$12)*(EXP(-$AI$12*(($B$17+$AI$4)*0.3))-EXP(-$B$16*(($B$17+$AI$4)*0.3)))+T192*$B$16/($B$16-$AI$13)*(EXP(-$AI$13*(($B$17+$AI$4)*0.3))-EXP(-$B$16*(($B$17+$AI$4)*0.3)))+U192*$B$16/($B$16-$AI$14)*(EXP(-$AI$14*(($B$17+$AI$4)*0.3))-EXP(-$B$16*(($B$17+$AI$4)*0.3)))</f>
        <v/>
      </c>
      <c r="Y192" s="17">
        <f>R192*EXP(-$B$16*(($B$17+$AI$4)*0.4))+S192*$B$16/($B$16-$AI$12)*(EXP(-$AI$12*(($B$17+$AI$4)*0.4))-EXP(-$B$16*(($B$17+$AI$4)*0.4)))+T192*$B$16/($B$16-$AI$13)*(EXP(-$AI$13*(($B$17+$AI$4)*0.4))-EXP(-$B$16*(($B$17+$AI$4)*0.4)))+U192*$B$16/($B$16-$AI$14)*(EXP(-$AI$14*(($B$17+$AI$4)*0.4))-EXP(-$B$16*(($B$17+$AI$4)*0.4)))</f>
        <v/>
      </c>
      <c r="Z192" s="17">
        <f>R192*EXP(-$B$16*(($B$17+$AI$4)*0.5))+S192*$B$16/($B$16-$AI$12)*(EXP(-$AI$12*(($B$17+$AI$4)*0.5))-EXP(-$B$16*(($B$17+$AI$4)*0.5)))+T192*$B$16/($B$16-$AI$13)*(EXP(-$AI$13*(($B$17+$AI$4)*0.5))-EXP(-$B$16*(($B$17+$AI$4)*0.5)))+U192*$B$16/($B$16-$AI$14)*(EXP(-$AI$14*(($B$17+$AI$4)*0.5))-EXP(-$B$16*(($B$17+$AI$4)*0.5)))</f>
        <v/>
      </c>
      <c r="AA192" s="17">
        <f>R192*EXP(-$B$16*(($B$17+$AI$4)*0.6))+S192*$B$16/($B$16-$AI$12)*(EXP(-$AI$12*(($B$17+$AI$4)*0.6))-EXP(-$B$16*(($B$17+$AI$4)*0.6)))+T192*$B$16/($B$16-$AI$13)*(EXP(-$AI$13*(($B$17+$AI$4)*0.6))-EXP(-$B$16*(($B$17+$AI$4)*0.6)))+U192*$B$16/($B$16-$AI$14)*(EXP(-$AI$14*(($B$17+$AI$4)*0.6))-EXP(-$B$16*(($B$17+$AI$4)*0.6)))</f>
        <v/>
      </c>
      <c r="AB192" s="17">
        <f>R192*EXP(-$B$16*(($B$17+$AI$4)*0.7))+S192*$B$16/($B$16-$AI$12)*(EXP(-$AI$12*(($B$17+$AI$4)*0.7))-EXP(-$B$16*(($B$17+$AI$4)*0.7)))+T192*$B$16/($B$16-$AI$13)*(EXP(-$AI$13*(($B$17+$AI$4)*0.7))-EXP(-$B$16*(($B$17+$AI$4)*0.7)))+U192*$B$16/($B$16-$AI$14)*(EXP(-$AI$14*(($B$17+$AI$4)*0.7))-EXP(-$B$16*(($B$17+$AI$4)*0.7)))</f>
        <v/>
      </c>
      <c r="AC192" s="17">
        <f>R192*EXP(-$B$16*(($B$17+$AI$4)*0.8))+S192*$B$16/($B$16-$AI$12)*(EXP(-$AI$12*(($B$17+$AI$4)*0.8))-EXP(-$B$16*(($B$17+$AI$4)*0.8)))+T192*$B$16/($B$16-$AI$13)*(EXP(-$AI$13*(($B$17+$AI$4)*0.8))-EXP(-$B$16*(($B$17+$AI$4)*0.8)))+U192*$B$16/($B$16-$AI$14)*(EXP(-$AI$14*(($B$17+$AI$4)*0.8))-EXP(-$B$16*(($B$17+$AI$4)*0.8)))</f>
        <v/>
      </c>
      <c r="AD192" s="17">
        <f>R192*EXP(-$B$16*(($B$17+$AI$4)*0.9))+S192*$B$16/($B$16-$AI$12)*(EXP(-$AI$12*(($B$17+$AI$4)*0.9))-EXP(-$B$16*(($B$17+$AI$4)*0.9)))+T192*$B$16/($B$16-$AI$13)*(EXP(-$AI$13*(($B$17+$AI$4)*0.9))-EXP(-$B$16*(($B$17+$AI$4)*0.9)))+U192*$B$16/($B$16-$AI$14)*(EXP(-$AI$14*(($B$17+$AI$4)*0.9))-EXP(-$B$16*(($B$17+$AI$4)*0.9)))</f>
        <v/>
      </c>
      <c r="AE192" s="17">
        <f>R192*EXP(-$B$16*(($B$17+$AI$4)*1.0))+S192*$B$16/($B$16-$AI$12)*(EXP(-$AI$12*(($B$17+$AI$4)*1.0))-EXP(-$B$16*(($B$17+$AI$4)*1.0)))+T192*$B$16/($B$16-$AI$13)*(EXP(-$AI$13*(($B$17+$AI$4)*1.0))-EXP(-$B$16*(($B$17+$AI$4)*1.0)))+U192*$B$16/($B$16-$AI$14)*(EXP(-$AI$14*(($B$17+$AI$4)*1.0))-EXP(-$B$16*(($B$17+$AI$4)*1.0)))</f>
        <v/>
      </c>
      <c r="AF192" s="17">
        <f>MIN((G192-V192)/$AI$48,(G192-W192)/$AI$49,(G192-X192)/$AI$50,(G192-Y192)/$AI$51,(G192-Z192)/$AI$52,(G192-AA192)/$AI$53,(G192-AB192)/$AI$54,(G192-AC192)/$AI$55,(G192-AD192)/$AI$56,(G192-AE192)/$AI$57)</f>
        <v/>
      </c>
    </row>
    <row r="193">
      <c r="E193" s="12">
        <f>E192+$B$11</f>
        <v/>
      </c>
      <c r="F193" s="13">
        <f>E193/60</f>
        <v/>
      </c>
      <c r="G193" s="13">
        <f>IF(F193&gt;=$AI$66,$B$27,IF(F193&gt;=$AI$65,$B$26,IF(F193&gt;=$AI$64,$B$25,IF(F193&gt;=$AI$63,$B$24,IF(F193&gt;=$AI$62,$B$23,IF(F193&gt;=$AI$61,$B$22,$B$21))))))</f>
        <v/>
      </c>
      <c r="H193" s="14">
        <f>MAX(0,MIN($AI$59,IF($B$9="Plasma",(G193-(S193*$AI$18+T193*$AI$19+U193*$AI$20))/$AI$46,AF193)))</f>
        <v/>
      </c>
      <c r="I193" s="15">
        <f>H193/10*3600/$B$11</f>
        <v/>
      </c>
      <c r="J193" s="15">
        <f>J192+H193</f>
        <v/>
      </c>
      <c r="K193" s="14">
        <f>$AI$21*K192+$AI$22*L192+$AI$23*M192+$AI$30*H192</f>
        <v/>
      </c>
      <c r="L193" s="14">
        <f>$AI$24*K192+$AI$25*L192+$AI$26*M192+$AI$31*H192</f>
        <v/>
      </c>
      <c r="M193" s="14">
        <f>$AI$27*K192+$AI$28*L192+$AI$29*M192+$AI$32*H192</f>
        <v/>
      </c>
      <c r="N193" s="16">
        <f>R193*$B$38</f>
        <v/>
      </c>
      <c r="O193" s="14">
        <f>K193/$B$30</f>
        <v/>
      </c>
      <c r="P193" s="14">
        <f>L193/$B$31</f>
        <v/>
      </c>
      <c r="Q193" s="14">
        <f>M193/$B$32</f>
        <v/>
      </c>
      <c r="R193" s="14">
        <f>R192*$AI$42+S192*$AI$43+T192*$AI$44+U192*$AI$45+$AI$47*H192</f>
        <v/>
      </c>
      <c r="S193" s="17">
        <f>$AI$33*K193+$AI$34*L193+$AI$35*M193</f>
        <v/>
      </c>
      <c r="T193" s="17">
        <f>$AI$36*K193+$AI$37*L193+$AI$38*M193</f>
        <v/>
      </c>
      <c r="U193" s="17">
        <f>$AI$39*K193+$AI$40*L193+$AI$41*M193</f>
        <v/>
      </c>
      <c r="V193" s="17">
        <f>R193*EXP(-$B$16*(($B$17+$AI$4)*0.1))+S193*$B$16/($B$16-$AI$12)*(EXP(-$AI$12*(($B$17+$AI$4)*0.1))-EXP(-$B$16*(($B$17+$AI$4)*0.1)))+T193*$B$16/($B$16-$AI$13)*(EXP(-$AI$13*(($B$17+$AI$4)*0.1))-EXP(-$B$16*(($B$17+$AI$4)*0.1)))+U193*$B$16/($B$16-$AI$14)*(EXP(-$AI$14*(($B$17+$AI$4)*0.1))-EXP(-$B$16*(($B$17+$AI$4)*0.1)))</f>
        <v/>
      </c>
      <c r="W193" s="17">
        <f>R193*EXP(-$B$16*(($B$17+$AI$4)*0.2))+S193*$B$16/($B$16-$AI$12)*(EXP(-$AI$12*(($B$17+$AI$4)*0.2))-EXP(-$B$16*(($B$17+$AI$4)*0.2)))+T193*$B$16/($B$16-$AI$13)*(EXP(-$AI$13*(($B$17+$AI$4)*0.2))-EXP(-$B$16*(($B$17+$AI$4)*0.2)))+U193*$B$16/($B$16-$AI$14)*(EXP(-$AI$14*(($B$17+$AI$4)*0.2))-EXP(-$B$16*(($B$17+$AI$4)*0.2)))</f>
        <v/>
      </c>
      <c r="X193" s="17">
        <f>R193*EXP(-$B$16*(($B$17+$AI$4)*0.3))+S193*$B$16/($B$16-$AI$12)*(EXP(-$AI$12*(($B$17+$AI$4)*0.3))-EXP(-$B$16*(($B$17+$AI$4)*0.3)))+T193*$B$16/($B$16-$AI$13)*(EXP(-$AI$13*(($B$17+$AI$4)*0.3))-EXP(-$B$16*(($B$17+$AI$4)*0.3)))+U193*$B$16/($B$16-$AI$14)*(EXP(-$AI$14*(($B$17+$AI$4)*0.3))-EXP(-$B$16*(($B$17+$AI$4)*0.3)))</f>
        <v/>
      </c>
      <c r="Y193" s="17">
        <f>R193*EXP(-$B$16*(($B$17+$AI$4)*0.4))+S193*$B$16/($B$16-$AI$12)*(EXP(-$AI$12*(($B$17+$AI$4)*0.4))-EXP(-$B$16*(($B$17+$AI$4)*0.4)))+T193*$B$16/($B$16-$AI$13)*(EXP(-$AI$13*(($B$17+$AI$4)*0.4))-EXP(-$B$16*(($B$17+$AI$4)*0.4)))+U193*$B$16/($B$16-$AI$14)*(EXP(-$AI$14*(($B$17+$AI$4)*0.4))-EXP(-$B$16*(($B$17+$AI$4)*0.4)))</f>
        <v/>
      </c>
      <c r="Z193" s="17">
        <f>R193*EXP(-$B$16*(($B$17+$AI$4)*0.5))+S193*$B$16/($B$16-$AI$12)*(EXP(-$AI$12*(($B$17+$AI$4)*0.5))-EXP(-$B$16*(($B$17+$AI$4)*0.5)))+T193*$B$16/($B$16-$AI$13)*(EXP(-$AI$13*(($B$17+$AI$4)*0.5))-EXP(-$B$16*(($B$17+$AI$4)*0.5)))+U193*$B$16/($B$16-$AI$14)*(EXP(-$AI$14*(($B$17+$AI$4)*0.5))-EXP(-$B$16*(($B$17+$AI$4)*0.5)))</f>
        <v/>
      </c>
      <c r="AA193" s="17">
        <f>R193*EXP(-$B$16*(($B$17+$AI$4)*0.6))+S193*$B$16/($B$16-$AI$12)*(EXP(-$AI$12*(($B$17+$AI$4)*0.6))-EXP(-$B$16*(($B$17+$AI$4)*0.6)))+T193*$B$16/($B$16-$AI$13)*(EXP(-$AI$13*(($B$17+$AI$4)*0.6))-EXP(-$B$16*(($B$17+$AI$4)*0.6)))+U193*$B$16/($B$16-$AI$14)*(EXP(-$AI$14*(($B$17+$AI$4)*0.6))-EXP(-$B$16*(($B$17+$AI$4)*0.6)))</f>
        <v/>
      </c>
      <c r="AB193" s="17">
        <f>R193*EXP(-$B$16*(($B$17+$AI$4)*0.7))+S193*$B$16/($B$16-$AI$12)*(EXP(-$AI$12*(($B$17+$AI$4)*0.7))-EXP(-$B$16*(($B$17+$AI$4)*0.7)))+T193*$B$16/($B$16-$AI$13)*(EXP(-$AI$13*(($B$17+$AI$4)*0.7))-EXP(-$B$16*(($B$17+$AI$4)*0.7)))+U193*$B$16/($B$16-$AI$14)*(EXP(-$AI$14*(($B$17+$AI$4)*0.7))-EXP(-$B$16*(($B$17+$AI$4)*0.7)))</f>
        <v/>
      </c>
      <c r="AC193" s="17">
        <f>R193*EXP(-$B$16*(($B$17+$AI$4)*0.8))+S193*$B$16/($B$16-$AI$12)*(EXP(-$AI$12*(($B$17+$AI$4)*0.8))-EXP(-$B$16*(($B$17+$AI$4)*0.8)))+T193*$B$16/($B$16-$AI$13)*(EXP(-$AI$13*(($B$17+$AI$4)*0.8))-EXP(-$B$16*(($B$17+$AI$4)*0.8)))+U193*$B$16/($B$16-$AI$14)*(EXP(-$AI$14*(($B$17+$AI$4)*0.8))-EXP(-$B$16*(($B$17+$AI$4)*0.8)))</f>
        <v/>
      </c>
      <c r="AD193" s="17">
        <f>R193*EXP(-$B$16*(($B$17+$AI$4)*0.9))+S193*$B$16/($B$16-$AI$12)*(EXP(-$AI$12*(($B$17+$AI$4)*0.9))-EXP(-$B$16*(($B$17+$AI$4)*0.9)))+T193*$B$16/($B$16-$AI$13)*(EXP(-$AI$13*(($B$17+$AI$4)*0.9))-EXP(-$B$16*(($B$17+$AI$4)*0.9)))+U193*$B$16/($B$16-$AI$14)*(EXP(-$AI$14*(($B$17+$AI$4)*0.9))-EXP(-$B$16*(($B$17+$AI$4)*0.9)))</f>
        <v/>
      </c>
      <c r="AE193" s="17">
        <f>R193*EXP(-$B$16*(($B$17+$AI$4)*1.0))+S193*$B$16/($B$16-$AI$12)*(EXP(-$AI$12*(($B$17+$AI$4)*1.0))-EXP(-$B$16*(($B$17+$AI$4)*1.0)))+T193*$B$16/($B$16-$AI$13)*(EXP(-$AI$13*(($B$17+$AI$4)*1.0))-EXP(-$B$16*(($B$17+$AI$4)*1.0)))+U193*$B$16/($B$16-$AI$14)*(EXP(-$AI$14*(($B$17+$AI$4)*1.0))-EXP(-$B$16*(($B$17+$AI$4)*1.0)))</f>
        <v/>
      </c>
      <c r="AF193" s="17">
        <f>MIN((G193-V193)/$AI$48,(G193-W193)/$AI$49,(G193-X193)/$AI$50,(G193-Y193)/$AI$51,(G193-Z193)/$AI$52,(G193-AA193)/$AI$53,(G193-AB193)/$AI$54,(G193-AC193)/$AI$55,(G193-AD193)/$AI$56,(G193-AE193)/$AI$57)</f>
        <v/>
      </c>
    </row>
    <row r="194">
      <c r="E194" s="12">
        <f>E193+$B$11</f>
        <v/>
      </c>
      <c r="F194" s="13">
        <f>E194/60</f>
        <v/>
      </c>
      <c r="G194" s="13">
        <f>IF(F194&gt;=$AI$66,$B$27,IF(F194&gt;=$AI$65,$B$26,IF(F194&gt;=$AI$64,$B$25,IF(F194&gt;=$AI$63,$B$24,IF(F194&gt;=$AI$62,$B$23,IF(F194&gt;=$AI$61,$B$22,$B$21))))))</f>
        <v/>
      </c>
      <c r="H194" s="14">
        <f>MAX(0,MIN($AI$59,IF($B$9="Plasma",(G194-(S194*$AI$18+T194*$AI$19+U194*$AI$20))/$AI$46,AF194)))</f>
        <v/>
      </c>
      <c r="I194" s="15">
        <f>H194/10*3600/$B$11</f>
        <v/>
      </c>
      <c r="J194" s="15">
        <f>J193+H194</f>
        <v/>
      </c>
      <c r="K194" s="14">
        <f>$AI$21*K193+$AI$22*L193+$AI$23*M193+$AI$30*H193</f>
        <v/>
      </c>
      <c r="L194" s="14">
        <f>$AI$24*K193+$AI$25*L193+$AI$26*M193+$AI$31*H193</f>
        <v/>
      </c>
      <c r="M194" s="14">
        <f>$AI$27*K193+$AI$28*L193+$AI$29*M193+$AI$32*H193</f>
        <v/>
      </c>
      <c r="N194" s="16">
        <f>R194*$B$38</f>
        <v/>
      </c>
      <c r="O194" s="14">
        <f>K194/$B$30</f>
        <v/>
      </c>
      <c r="P194" s="14">
        <f>L194/$B$31</f>
        <v/>
      </c>
      <c r="Q194" s="14">
        <f>M194/$B$32</f>
        <v/>
      </c>
      <c r="R194" s="14">
        <f>R193*$AI$42+S193*$AI$43+T193*$AI$44+U193*$AI$45+$AI$47*H193</f>
        <v/>
      </c>
      <c r="S194" s="17">
        <f>$AI$33*K194+$AI$34*L194+$AI$35*M194</f>
        <v/>
      </c>
      <c r="T194" s="17">
        <f>$AI$36*K194+$AI$37*L194+$AI$38*M194</f>
        <v/>
      </c>
      <c r="U194" s="17">
        <f>$AI$39*K194+$AI$40*L194+$AI$41*M194</f>
        <v/>
      </c>
      <c r="V194" s="17">
        <f>R194*EXP(-$B$16*(($B$17+$AI$4)*0.1))+S194*$B$16/($B$16-$AI$12)*(EXP(-$AI$12*(($B$17+$AI$4)*0.1))-EXP(-$B$16*(($B$17+$AI$4)*0.1)))+T194*$B$16/($B$16-$AI$13)*(EXP(-$AI$13*(($B$17+$AI$4)*0.1))-EXP(-$B$16*(($B$17+$AI$4)*0.1)))+U194*$B$16/($B$16-$AI$14)*(EXP(-$AI$14*(($B$17+$AI$4)*0.1))-EXP(-$B$16*(($B$17+$AI$4)*0.1)))</f>
        <v/>
      </c>
      <c r="W194" s="17">
        <f>R194*EXP(-$B$16*(($B$17+$AI$4)*0.2))+S194*$B$16/($B$16-$AI$12)*(EXP(-$AI$12*(($B$17+$AI$4)*0.2))-EXP(-$B$16*(($B$17+$AI$4)*0.2)))+T194*$B$16/($B$16-$AI$13)*(EXP(-$AI$13*(($B$17+$AI$4)*0.2))-EXP(-$B$16*(($B$17+$AI$4)*0.2)))+U194*$B$16/($B$16-$AI$14)*(EXP(-$AI$14*(($B$17+$AI$4)*0.2))-EXP(-$B$16*(($B$17+$AI$4)*0.2)))</f>
        <v/>
      </c>
      <c r="X194" s="17">
        <f>R194*EXP(-$B$16*(($B$17+$AI$4)*0.3))+S194*$B$16/($B$16-$AI$12)*(EXP(-$AI$12*(($B$17+$AI$4)*0.3))-EXP(-$B$16*(($B$17+$AI$4)*0.3)))+T194*$B$16/($B$16-$AI$13)*(EXP(-$AI$13*(($B$17+$AI$4)*0.3))-EXP(-$B$16*(($B$17+$AI$4)*0.3)))+U194*$B$16/($B$16-$AI$14)*(EXP(-$AI$14*(($B$17+$AI$4)*0.3))-EXP(-$B$16*(($B$17+$AI$4)*0.3)))</f>
        <v/>
      </c>
      <c r="Y194" s="17">
        <f>R194*EXP(-$B$16*(($B$17+$AI$4)*0.4))+S194*$B$16/($B$16-$AI$12)*(EXP(-$AI$12*(($B$17+$AI$4)*0.4))-EXP(-$B$16*(($B$17+$AI$4)*0.4)))+T194*$B$16/($B$16-$AI$13)*(EXP(-$AI$13*(($B$17+$AI$4)*0.4))-EXP(-$B$16*(($B$17+$AI$4)*0.4)))+U194*$B$16/($B$16-$AI$14)*(EXP(-$AI$14*(($B$17+$AI$4)*0.4))-EXP(-$B$16*(($B$17+$AI$4)*0.4)))</f>
        <v/>
      </c>
      <c r="Z194" s="17">
        <f>R194*EXP(-$B$16*(($B$17+$AI$4)*0.5))+S194*$B$16/($B$16-$AI$12)*(EXP(-$AI$12*(($B$17+$AI$4)*0.5))-EXP(-$B$16*(($B$17+$AI$4)*0.5)))+T194*$B$16/($B$16-$AI$13)*(EXP(-$AI$13*(($B$17+$AI$4)*0.5))-EXP(-$B$16*(($B$17+$AI$4)*0.5)))+U194*$B$16/($B$16-$AI$14)*(EXP(-$AI$14*(($B$17+$AI$4)*0.5))-EXP(-$B$16*(($B$17+$AI$4)*0.5)))</f>
        <v/>
      </c>
      <c r="AA194" s="17">
        <f>R194*EXP(-$B$16*(($B$17+$AI$4)*0.6))+S194*$B$16/($B$16-$AI$12)*(EXP(-$AI$12*(($B$17+$AI$4)*0.6))-EXP(-$B$16*(($B$17+$AI$4)*0.6)))+T194*$B$16/($B$16-$AI$13)*(EXP(-$AI$13*(($B$17+$AI$4)*0.6))-EXP(-$B$16*(($B$17+$AI$4)*0.6)))+U194*$B$16/($B$16-$AI$14)*(EXP(-$AI$14*(($B$17+$AI$4)*0.6))-EXP(-$B$16*(($B$17+$AI$4)*0.6)))</f>
        <v/>
      </c>
      <c r="AB194" s="17">
        <f>R194*EXP(-$B$16*(($B$17+$AI$4)*0.7))+S194*$B$16/($B$16-$AI$12)*(EXP(-$AI$12*(($B$17+$AI$4)*0.7))-EXP(-$B$16*(($B$17+$AI$4)*0.7)))+T194*$B$16/($B$16-$AI$13)*(EXP(-$AI$13*(($B$17+$AI$4)*0.7))-EXP(-$B$16*(($B$17+$AI$4)*0.7)))+U194*$B$16/($B$16-$AI$14)*(EXP(-$AI$14*(($B$17+$AI$4)*0.7))-EXP(-$B$16*(($B$17+$AI$4)*0.7)))</f>
        <v/>
      </c>
      <c r="AC194" s="17">
        <f>R194*EXP(-$B$16*(($B$17+$AI$4)*0.8))+S194*$B$16/($B$16-$AI$12)*(EXP(-$AI$12*(($B$17+$AI$4)*0.8))-EXP(-$B$16*(($B$17+$AI$4)*0.8)))+T194*$B$16/($B$16-$AI$13)*(EXP(-$AI$13*(($B$17+$AI$4)*0.8))-EXP(-$B$16*(($B$17+$AI$4)*0.8)))+U194*$B$16/($B$16-$AI$14)*(EXP(-$AI$14*(($B$17+$AI$4)*0.8))-EXP(-$B$16*(($B$17+$AI$4)*0.8)))</f>
        <v/>
      </c>
      <c r="AD194" s="17">
        <f>R194*EXP(-$B$16*(($B$17+$AI$4)*0.9))+S194*$B$16/($B$16-$AI$12)*(EXP(-$AI$12*(($B$17+$AI$4)*0.9))-EXP(-$B$16*(($B$17+$AI$4)*0.9)))+T194*$B$16/($B$16-$AI$13)*(EXP(-$AI$13*(($B$17+$AI$4)*0.9))-EXP(-$B$16*(($B$17+$AI$4)*0.9)))+U194*$B$16/($B$16-$AI$14)*(EXP(-$AI$14*(($B$17+$AI$4)*0.9))-EXP(-$B$16*(($B$17+$AI$4)*0.9)))</f>
        <v/>
      </c>
      <c r="AE194" s="17">
        <f>R194*EXP(-$B$16*(($B$17+$AI$4)*1.0))+S194*$B$16/($B$16-$AI$12)*(EXP(-$AI$12*(($B$17+$AI$4)*1.0))-EXP(-$B$16*(($B$17+$AI$4)*1.0)))+T194*$B$16/($B$16-$AI$13)*(EXP(-$AI$13*(($B$17+$AI$4)*1.0))-EXP(-$B$16*(($B$17+$AI$4)*1.0)))+U194*$B$16/($B$16-$AI$14)*(EXP(-$AI$14*(($B$17+$AI$4)*1.0))-EXP(-$B$16*(($B$17+$AI$4)*1.0)))</f>
        <v/>
      </c>
      <c r="AF194" s="17">
        <f>MIN((G194-V194)/$AI$48,(G194-W194)/$AI$49,(G194-X194)/$AI$50,(G194-Y194)/$AI$51,(G194-Z194)/$AI$52,(G194-AA194)/$AI$53,(G194-AB194)/$AI$54,(G194-AC194)/$AI$55,(G194-AD194)/$AI$56,(G194-AE194)/$AI$57)</f>
        <v/>
      </c>
    </row>
    <row r="195">
      <c r="E195" s="12">
        <f>E194+$B$11</f>
        <v/>
      </c>
      <c r="F195" s="13">
        <f>E195/60</f>
        <v/>
      </c>
      <c r="G195" s="13">
        <f>IF(F195&gt;=$AI$66,$B$27,IF(F195&gt;=$AI$65,$B$26,IF(F195&gt;=$AI$64,$B$25,IF(F195&gt;=$AI$63,$B$24,IF(F195&gt;=$AI$62,$B$23,IF(F195&gt;=$AI$61,$B$22,$B$21))))))</f>
        <v/>
      </c>
      <c r="H195" s="14">
        <f>MAX(0,MIN($AI$59,IF($B$9="Plasma",(G195-(S195*$AI$18+T195*$AI$19+U195*$AI$20))/$AI$46,AF195)))</f>
        <v/>
      </c>
      <c r="I195" s="15">
        <f>H195/10*3600/$B$11</f>
        <v/>
      </c>
      <c r="J195" s="15">
        <f>J194+H195</f>
        <v/>
      </c>
      <c r="K195" s="14">
        <f>$AI$21*K194+$AI$22*L194+$AI$23*M194+$AI$30*H194</f>
        <v/>
      </c>
      <c r="L195" s="14">
        <f>$AI$24*K194+$AI$25*L194+$AI$26*M194+$AI$31*H194</f>
        <v/>
      </c>
      <c r="M195" s="14">
        <f>$AI$27*K194+$AI$28*L194+$AI$29*M194+$AI$32*H194</f>
        <v/>
      </c>
      <c r="N195" s="16">
        <f>R195*$B$38</f>
        <v/>
      </c>
      <c r="O195" s="14">
        <f>K195/$B$30</f>
        <v/>
      </c>
      <c r="P195" s="14">
        <f>L195/$B$31</f>
        <v/>
      </c>
      <c r="Q195" s="14">
        <f>M195/$B$32</f>
        <v/>
      </c>
      <c r="R195" s="14">
        <f>R194*$AI$42+S194*$AI$43+T194*$AI$44+U194*$AI$45+$AI$47*H194</f>
        <v/>
      </c>
      <c r="S195" s="17">
        <f>$AI$33*K195+$AI$34*L195+$AI$35*M195</f>
        <v/>
      </c>
      <c r="T195" s="17">
        <f>$AI$36*K195+$AI$37*L195+$AI$38*M195</f>
        <v/>
      </c>
      <c r="U195" s="17">
        <f>$AI$39*K195+$AI$40*L195+$AI$41*M195</f>
        <v/>
      </c>
      <c r="V195" s="17">
        <f>R195*EXP(-$B$16*(($B$17+$AI$4)*0.1))+S195*$B$16/($B$16-$AI$12)*(EXP(-$AI$12*(($B$17+$AI$4)*0.1))-EXP(-$B$16*(($B$17+$AI$4)*0.1)))+T195*$B$16/($B$16-$AI$13)*(EXP(-$AI$13*(($B$17+$AI$4)*0.1))-EXP(-$B$16*(($B$17+$AI$4)*0.1)))+U195*$B$16/($B$16-$AI$14)*(EXP(-$AI$14*(($B$17+$AI$4)*0.1))-EXP(-$B$16*(($B$17+$AI$4)*0.1)))</f>
        <v/>
      </c>
      <c r="W195" s="17">
        <f>R195*EXP(-$B$16*(($B$17+$AI$4)*0.2))+S195*$B$16/($B$16-$AI$12)*(EXP(-$AI$12*(($B$17+$AI$4)*0.2))-EXP(-$B$16*(($B$17+$AI$4)*0.2)))+T195*$B$16/($B$16-$AI$13)*(EXP(-$AI$13*(($B$17+$AI$4)*0.2))-EXP(-$B$16*(($B$17+$AI$4)*0.2)))+U195*$B$16/($B$16-$AI$14)*(EXP(-$AI$14*(($B$17+$AI$4)*0.2))-EXP(-$B$16*(($B$17+$AI$4)*0.2)))</f>
        <v/>
      </c>
      <c r="X195" s="17">
        <f>R195*EXP(-$B$16*(($B$17+$AI$4)*0.3))+S195*$B$16/($B$16-$AI$12)*(EXP(-$AI$12*(($B$17+$AI$4)*0.3))-EXP(-$B$16*(($B$17+$AI$4)*0.3)))+T195*$B$16/($B$16-$AI$13)*(EXP(-$AI$13*(($B$17+$AI$4)*0.3))-EXP(-$B$16*(($B$17+$AI$4)*0.3)))+U195*$B$16/($B$16-$AI$14)*(EXP(-$AI$14*(($B$17+$AI$4)*0.3))-EXP(-$B$16*(($B$17+$AI$4)*0.3)))</f>
        <v/>
      </c>
      <c r="Y195" s="17">
        <f>R195*EXP(-$B$16*(($B$17+$AI$4)*0.4))+S195*$B$16/($B$16-$AI$12)*(EXP(-$AI$12*(($B$17+$AI$4)*0.4))-EXP(-$B$16*(($B$17+$AI$4)*0.4)))+T195*$B$16/($B$16-$AI$13)*(EXP(-$AI$13*(($B$17+$AI$4)*0.4))-EXP(-$B$16*(($B$17+$AI$4)*0.4)))+U195*$B$16/($B$16-$AI$14)*(EXP(-$AI$14*(($B$17+$AI$4)*0.4))-EXP(-$B$16*(($B$17+$AI$4)*0.4)))</f>
        <v/>
      </c>
      <c r="Z195" s="17">
        <f>R195*EXP(-$B$16*(($B$17+$AI$4)*0.5))+S195*$B$16/($B$16-$AI$12)*(EXP(-$AI$12*(($B$17+$AI$4)*0.5))-EXP(-$B$16*(($B$17+$AI$4)*0.5)))+T195*$B$16/($B$16-$AI$13)*(EXP(-$AI$13*(($B$17+$AI$4)*0.5))-EXP(-$B$16*(($B$17+$AI$4)*0.5)))+U195*$B$16/($B$16-$AI$14)*(EXP(-$AI$14*(($B$17+$AI$4)*0.5))-EXP(-$B$16*(($B$17+$AI$4)*0.5)))</f>
        <v/>
      </c>
      <c r="AA195" s="17">
        <f>R195*EXP(-$B$16*(($B$17+$AI$4)*0.6))+S195*$B$16/($B$16-$AI$12)*(EXP(-$AI$12*(($B$17+$AI$4)*0.6))-EXP(-$B$16*(($B$17+$AI$4)*0.6)))+T195*$B$16/($B$16-$AI$13)*(EXP(-$AI$13*(($B$17+$AI$4)*0.6))-EXP(-$B$16*(($B$17+$AI$4)*0.6)))+U195*$B$16/($B$16-$AI$14)*(EXP(-$AI$14*(($B$17+$AI$4)*0.6))-EXP(-$B$16*(($B$17+$AI$4)*0.6)))</f>
        <v/>
      </c>
      <c r="AB195" s="17">
        <f>R195*EXP(-$B$16*(($B$17+$AI$4)*0.7))+S195*$B$16/($B$16-$AI$12)*(EXP(-$AI$12*(($B$17+$AI$4)*0.7))-EXP(-$B$16*(($B$17+$AI$4)*0.7)))+T195*$B$16/($B$16-$AI$13)*(EXP(-$AI$13*(($B$17+$AI$4)*0.7))-EXP(-$B$16*(($B$17+$AI$4)*0.7)))+U195*$B$16/($B$16-$AI$14)*(EXP(-$AI$14*(($B$17+$AI$4)*0.7))-EXP(-$B$16*(($B$17+$AI$4)*0.7)))</f>
        <v/>
      </c>
      <c r="AC195" s="17">
        <f>R195*EXP(-$B$16*(($B$17+$AI$4)*0.8))+S195*$B$16/($B$16-$AI$12)*(EXP(-$AI$12*(($B$17+$AI$4)*0.8))-EXP(-$B$16*(($B$17+$AI$4)*0.8)))+T195*$B$16/($B$16-$AI$13)*(EXP(-$AI$13*(($B$17+$AI$4)*0.8))-EXP(-$B$16*(($B$17+$AI$4)*0.8)))+U195*$B$16/($B$16-$AI$14)*(EXP(-$AI$14*(($B$17+$AI$4)*0.8))-EXP(-$B$16*(($B$17+$AI$4)*0.8)))</f>
        <v/>
      </c>
      <c r="AD195" s="17">
        <f>R195*EXP(-$B$16*(($B$17+$AI$4)*0.9))+S195*$B$16/($B$16-$AI$12)*(EXP(-$AI$12*(($B$17+$AI$4)*0.9))-EXP(-$B$16*(($B$17+$AI$4)*0.9)))+T195*$B$16/($B$16-$AI$13)*(EXP(-$AI$13*(($B$17+$AI$4)*0.9))-EXP(-$B$16*(($B$17+$AI$4)*0.9)))+U195*$B$16/($B$16-$AI$14)*(EXP(-$AI$14*(($B$17+$AI$4)*0.9))-EXP(-$B$16*(($B$17+$AI$4)*0.9)))</f>
        <v/>
      </c>
      <c r="AE195" s="17">
        <f>R195*EXP(-$B$16*(($B$17+$AI$4)*1.0))+S195*$B$16/($B$16-$AI$12)*(EXP(-$AI$12*(($B$17+$AI$4)*1.0))-EXP(-$B$16*(($B$17+$AI$4)*1.0)))+T195*$B$16/($B$16-$AI$13)*(EXP(-$AI$13*(($B$17+$AI$4)*1.0))-EXP(-$B$16*(($B$17+$AI$4)*1.0)))+U195*$B$16/($B$16-$AI$14)*(EXP(-$AI$14*(($B$17+$AI$4)*1.0))-EXP(-$B$16*(($B$17+$AI$4)*1.0)))</f>
        <v/>
      </c>
      <c r="AF195" s="17">
        <f>MIN((G195-V195)/$AI$48,(G195-W195)/$AI$49,(G195-X195)/$AI$50,(G195-Y195)/$AI$51,(G195-Z195)/$AI$52,(G195-AA195)/$AI$53,(G195-AB195)/$AI$54,(G195-AC195)/$AI$55,(G195-AD195)/$AI$56,(G195-AE195)/$AI$57)</f>
        <v/>
      </c>
    </row>
    <row r="196">
      <c r="E196" s="12">
        <f>E195+$B$11</f>
        <v/>
      </c>
      <c r="F196" s="13">
        <f>E196/60</f>
        <v/>
      </c>
      <c r="G196" s="13">
        <f>IF(F196&gt;=$AI$66,$B$27,IF(F196&gt;=$AI$65,$B$26,IF(F196&gt;=$AI$64,$B$25,IF(F196&gt;=$AI$63,$B$24,IF(F196&gt;=$AI$62,$B$23,IF(F196&gt;=$AI$61,$B$22,$B$21))))))</f>
        <v/>
      </c>
      <c r="H196" s="14">
        <f>MAX(0,MIN($AI$59,IF($B$9="Plasma",(G196-(S196*$AI$18+T196*$AI$19+U196*$AI$20))/$AI$46,AF196)))</f>
        <v/>
      </c>
      <c r="I196" s="15">
        <f>H196/10*3600/$B$11</f>
        <v/>
      </c>
      <c r="J196" s="15">
        <f>J195+H196</f>
        <v/>
      </c>
      <c r="K196" s="14">
        <f>$AI$21*K195+$AI$22*L195+$AI$23*M195+$AI$30*H195</f>
        <v/>
      </c>
      <c r="L196" s="14">
        <f>$AI$24*K195+$AI$25*L195+$AI$26*M195+$AI$31*H195</f>
        <v/>
      </c>
      <c r="M196" s="14">
        <f>$AI$27*K195+$AI$28*L195+$AI$29*M195+$AI$32*H195</f>
        <v/>
      </c>
      <c r="N196" s="16">
        <f>R196*$B$38</f>
        <v/>
      </c>
      <c r="O196" s="14">
        <f>K196/$B$30</f>
        <v/>
      </c>
      <c r="P196" s="14">
        <f>L196/$B$31</f>
        <v/>
      </c>
      <c r="Q196" s="14">
        <f>M196/$B$32</f>
        <v/>
      </c>
      <c r="R196" s="14">
        <f>R195*$AI$42+S195*$AI$43+T195*$AI$44+U195*$AI$45+$AI$47*H195</f>
        <v/>
      </c>
      <c r="S196" s="17">
        <f>$AI$33*K196+$AI$34*L196+$AI$35*M196</f>
        <v/>
      </c>
      <c r="T196" s="17">
        <f>$AI$36*K196+$AI$37*L196+$AI$38*M196</f>
        <v/>
      </c>
      <c r="U196" s="17">
        <f>$AI$39*K196+$AI$40*L196+$AI$41*M196</f>
        <v/>
      </c>
      <c r="V196" s="17">
        <f>R196*EXP(-$B$16*(($B$17+$AI$4)*0.1))+S196*$B$16/($B$16-$AI$12)*(EXP(-$AI$12*(($B$17+$AI$4)*0.1))-EXP(-$B$16*(($B$17+$AI$4)*0.1)))+T196*$B$16/($B$16-$AI$13)*(EXP(-$AI$13*(($B$17+$AI$4)*0.1))-EXP(-$B$16*(($B$17+$AI$4)*0.1)))+U196*$B$16/($B$16-$AI$14)*(EXP(-$AI$14*(($B$17+$AI$4)*0.1))-EXP(-$B$16*(($B$17+$AI$4)*0.1)))</f>
        <v/>
      </c>
      <c r="W196" s="17">
        <f>R196*EXP(-$B$16*(($B$17+$AI$4)*0.2))+S196*$B$16/($B$16-$AI$12)*(EXP(-$AI$12*(($B$17+$AI$4)*0.2))-EXP(-$B$16*(($B$17+$AI$4)*0.2)))+T196*$B$16/($B$16-$AI$13)*(EXP(-$AI$13*(($B$17+$AI$4)*0.2))-EXP(-$B$16*(($B$17+$AI$4)*0.2)))+U196*$B$16/($B$16-$AI$14)*(EXP(-$AI$14*(($B$17+$AI$4)*0.2))-EXP(-$B$16*(($B$17+$AI$4)*0.2)))</f>
        <v/>
      </c>
      <c r="X196" s="17">
        <f>R196*EXP(-$B$16*(($B$17+$AI$4)*0.3))+S196*$B$16/($B$16-$AI$12)*(EXP(-$AI$12*(($B$17+$AI$4)*0.3))-EXP(-$B$16*(($B$17+$AI$4)*0.3)))+T196*$B$16/($B$16-$AI$13)*(EXP(-$AI$13*(($B$17+$AI$4)*0.3))-EXP(-$B$16*(($B$17+$AI$4)*0.3)))+U196*$B$16/($B$16-$AI$14)*(EXP(-$AI$14*(($B$17+$AI$4)*0.3))-EXP(-$B$16*(($B$17+$AI$4)*0.3)))</f>
        <v/>
      </c>
      <c r="Y196" s="17">
        <f>R196*EXP(-$B$16*(($B$17+$AI$4)*0.4))+S196*$B$16/($B$16-$AI$12)*(EXP(-$AI$12*(($B$17+$AI$4)*0.4))-EXP(-$B$16*(($B$17+$AI$4)*0.4)))+T196*$B$16/($B$16-$AI$13)*(EXP(-$AI$13*(($B$17+$AI$4)*0.4))-EXP(-$B$16*(($B$17+$AI$4)*0.4)))+U196*$B$16/($B$16-$AI$14)*(EXP(-$AI$14*(($B$17+$AI$4)*0.4))-EXP(-$B$16*(($B$17+$AI$4)*0.4)))</f>
        <v/>
      </c>
      <c r="Z196" s="17">
        <f>R196*EXP(-$B$16*(($B$17+$AI$4)*0.5))+S196*$B$16/($B$16-$AI$12)*(EXP(-$AI$12*(($B$17+$AI$4)*0.5))-EXP(-$B$16*(($B$17+$AI$4)*0.5)))+T196*$B$16/($B$16-$AI$13)*(EXP(-$AI$13*(($B$17+$AI$4)*0.5))-EXP(-$B$16*(($B$17+$AI$4)*0.5)))+U196*$B$16/($B$16-$AI$14)*(EXP(-$AI$14*(($B$17+$AI$4)*0.5))-EXP(-$B$16*(($B$17+$AI$4)*0.5)))</f>
        <v/>
      </c>
      <c r="AA196" s="17">
        <f>R196*EXP(-$B$16*(($B$17+$AI$4)*0.6))+S196*$B$16/($B$16-$AI$12)*(EXP(-$AI$12*(($B$17+$AI$4)*0.6))-EXP(-$B$16*(($B$17+$AI$4)*0.6)))+T196*$B$16/($B$16-$AI$13)*(EXP(-$AI$13*(($B$17+$AI$4)*0.6))-EXP(-$B$16*(($B$17+$AI$4)*0.6)))+U196*$B$16/($B$16-$AI$14)*(EXP(-$AI$14*(($B$17+$AI$4)*0.6))-EXP(-$B$16*(($B$17+$AI$4)*0.6)))</f>
        <v/>
      </c>
      <c r="AB196" s="17">
        <f>R196*EXP(-$B$16*(($B$17+$AI$4)*0.7))+S196*$B$16/($B$16-$AI$12)*(EXP(-$AI$12*(($B$17+$AI$4)*0.7))-EXP(-$B$16*(($B$17+$AI$4)*0.7)))+T196*$B$16/($B$16-$AI$13)*(EXP(-$AI$13*(($B$17+$AI$4)*0.7))-EXP(-$B$16*(($B$17+$AI$4)*0.7)))+U196*$B$16/($B$16-$AI$14)*(EXP(-$AI$14*(($B$17+$AI$4)*0.7))-EXP(-$B$16*(($B$17+$AI$4)*0.7)))</f>
        <v/>
      </c>
      <c r="AC196" s="17">
        <f>R196*EXP(-$B$16*(($B$17+$AI$4)*0.8))+S196*$B$16/($B$16-$AI$12)*(EXP(-$AI$12*(($B$17+$AI$4)*0.8))-EXP(-$B$16*(($B$17+$AI$4)*0.8)))+T196*$B$16/($B$16-$AI$13)*(EXP(-$AI$13*(($B$17+$AI$4)*0.8))-EXP(-$B$16*(($B$17+$AI$4)*0.8)))+U196*$B$16/($B$16-$AI$14)*(EXP(-$AI$14*(($B$17+$AI$4)*0.8))-EXP(-$B$16*(($B$17+$AI$4)*0.8)))</f>
        <v/>
      </c>
      <c r="AD196" s="17">
        <f>R196*EXP(-$B$16*(($B$17+$AI$4)*0.9))+S196*$B$16/($B$16-$AI$12)*(EXP(-$AI$12*(($B$17+$AI$4)*0.9))-EXP(-$B$16*(($B$17+$AI$4)*0.9)))+T196*$B$16/($B$16-$AI$13)*(EXP(-$AI$13*(($B$17+$AI$4)*0.9))-EXP(-$B$16*(($B$17+$AI$4)*0.9)))+U196*$B$16/($B$16-$AI$14)*(EXP(-$AI$14*(($B$17+$AI$4)*0.9))-EXP(-$B$16*(($B$17+$AI$4)*0.9)))</f>
        <v/>
      </c>
      <c r="AE196" s="17">
        <f>R196*EXP(-$B$16*(($B$17+$AI$4)*1.0))+S196*$B$16/($B$16-$AI$12)*(EXP(-$AI$12*(($B$17+$AI$4)*1.0))-EXP(-$B$16*(($B$17+$AI$4)*1.0)))+T196*$B$16/($B$16-$AI$13)*(EXP(-$AI$13*(($B$17+$AI$4)*1.0))-EXP(-$B$16*(($B$17+$AI$4)*1.0)))+U196*$B$16/($B$16-$AI$14)*(EXP(-$AI$14*(($B$17+$AI$4)*1.0))-EXP(-$B$16*(($B$17+$AI$4)*1.0)))</f>
        <v/>
      </c>
      <c r="AF196" s="17">
        <f>MIN((G196-V196)/$AI$48,(G196-W196)/$AI$49,(G196-X196)/$AI$50,(G196-Y196)/$AI$51,(G196-Z196)/$AI$52,(G196-AA196)/$AI$53,(G196-AB196)/$AI$54,(G196-AC196)/$AI$55,(G196-AD196)/$AI$56,(G196-AE196)/$AI$57)</f>
        <v/>
      </c>
    </row>
    <row r="197">
      <c r="E197" s="12">
        <f>E196+$B$11</f>
        <v/>
      </c>
      <c r="F197" s="13">
        <f>E197/60</f>
        <v/>
      </c>
      <c r="G197" s="13">
        <f>IF(F197&gt;=$AI$66,$B$27,IF(F197&gt;=$AI$65,$B$26,IF(F197&gt;=$AI$64,$B$25,IF(F197&gt;=$AI$63,$B$24,IF(F197&gt;=$AI$62,$B$23,IF(F197&gt;=$AI$61,$B$22,$B$21))))))</f>
        <v/>
      </c>
      <c r="H197" s="14">
        <f>MAX(0,MIN($AI$59,IF($B$9="Plasma",(G197-(S197*$AI$18+T197*$AI$19+U197*$AI$20))/$AI$46,AF197)))</f>
        <v/>
      </c>
      <c r="I197" s="15">
        <f>H197/10*3600/$B$11</f>
        <v/>
      </c>
      <c r="J197" s="15">
        <f>J196+H197</f>
        <v/>
      </c>
      <c r="K197" s="14">
        <f>$AI$21*K196+$AI$22*L196+$AI$23*M196+$AI$30*H196</f>
        <v/>
      </c>
      <c r="L197" s="14">
        <f>$AI$24*K196+$AI$25*L196+$AI$26*M196+$AI$31*H196</f>
        <v/>
      </c>
      <c r="M197" s="14">
        <f>$AI$27*K196+$AI$28*L196+$AI$29*M196+$AI$32*H196</f>
        <v/>
      </c>
      <c r="N197" s="16">
        <f>R197*$B$38</f>
        <v/>
      </c>
      <c r="O197" s="14">
        <f>K197/$B$30</f>
        <v/>
      </c>
      <c r="P197" s="14">
        <f>L197/$B$31</f>
        <v/>
      </c>
      <c r="Q197" s="14">
        <f>M197/$B$32</f>
        <v/>
      </c>
      <c r="R197" s="14">
        <f>R196*$AI$42+S196*$AI$43+T196*$AI$44+U196*$AI$45+$AI$47*H196</f>
        <v/>
      </c>
      <c r="S197" s="17">
        <f>$AI$33*K197+$AI$34*L197+$AI$35*M197</f>
        <v/>
      </c>
      <c r="T197" s="17">
        <f>$AI$36*K197+$AI$37*L197+$AI$38*M197</f>
        <v/>
      </c>
      <c r="U197" s="17">
        <f>$AI$39*K197+$AI$40*L197+$AI$41*M197</f>
        <v/>
      </c>
      <c r="V197" s="17">
        <f>R197*EXP(-$B$16*(($B$17+$AI$4)*0.1))+S197*$B$16/($B$16-$AI$12)*(EXP(-$AI$12*(($B$17+$AI$4)*0.1))-EXP(-$B$16*(($B$17+$AI$4)*0.1)))+T197*$B$16/($B$16-$AI$13)*(EXP(-$AI$13*(($B$17+$AI$4)*0.1))-EXP(-$B$16*(($B$17+$AI$4)*0.1)))+U197*$B$16/($B$16-$AI$14)*(EXP(-$AI$14*(($B$17+$AI$4)*0.1))-EXP(-$B$16*(($B$17+$AI$4)*0.1)))</f>
        <v/>
      </c>
      <c r="W197" s="17">
        <f>R197*EXP(-$B$16*(($B$17+$AI$4)*0.2))+S197*$B$16/($B$16-$AI$12)*(EXP(-$AI$12*(($B$17+$AI$4)*0.2))-EXP(-$B$16*(($B$17+$AI$4)*0.2)))+T197*$B$16/($B$16-$AI$13)*(EXP(-$AI$13*(($B$17+$AI$4)*0.2))-EXP(-$B$16*(($B$17+$AI$4)*0.2)))+U197*$B$16/($B$16-$AI$14)*(EXP(-$AI$14*(($B$17+$AI$4)*0.2))-EXP(-$B$16*(($B$17+$AI$4)*0.2)))</f>
        <v/>
      </c>
      <c r="X197" s="17">
        <f>R197*EXP(-$B$16*(($B$17+$AI$4)*0.3))+S197*$B$16/($B$16-$AI$12)*(EXP(-$AI$12*(($B$17+$AI$4)*0.3))-EXP(-$B$16*(($B$17+$AI$4)*0.3)))+T197*$B$16/($B$16-$AI$13)*(EXP(-$AI$13*(($B$17+$AI$4)*0.3))-EXP(-$B$16*(($B$17+$AI$4)*0.3)))+U197*$B$16/($B$16-$AI$14)*(EXP(-$AI$14*(($B$17+$AI$4)*0.3))-EXP(-$B$16*(($B$17+$AI$4)*0.3)))</f>
        <v/>
      </c>
      <c r="Y197" s="17">
        <f>R197*EXP(-$B$16*(($B$17+$AI$4)*0.4))+S197*$B$16/($B$16-$AI$12)*(EXP(-$AI$12*(($B$17+$AI$4)*0.4))-EXP(-$B$16*(($B$17+$AI$4)*0.4)))+T197*$B$16/($B$16-$AI$13)*(EXP(-$AI$13*(($B$17+$AI$4)*0.4))-EXP(-$B$16*(($B$17+$AI$4)*0.4)))+U197*$B$16/($B$16-$AI$14)*(EXP(-$AI$14*(($B$17+$AI$4)*0.4))-EXP(-$B$16*(($B$17+$AI$4)*0.4)))</f>
        <v/>
      </c>
      <c r="Z197" s="17">
        <f>R197*EXP(-$B$16*(($B$17+$AI$4)*0.5))+S197*$B$16/($B$16-$AI$12)*(EXP(-$AI$12*(($B$17+$AI$4)*0.5))-EXP(-$B$16*(($B$17+$AI$4)*0.5)))+T197*$B$16/($B$16-$AI$13)*(EXP(-$AI$13*(($B$17+$AI$4)*0.5))-EXP(-$B$16*(($B$17+$AI$4)*0.5)))+U197*$B$16/($B$16-$AI$14)*(EXP(-$AI$14*(($B$17+$AI$4)*0.5))-EXP(-$B$16*(($B$17+$AI$4)*0.5)))</f>
        <v/>
      </c>
      <c r="AA197" s="17">
        <f>R197*EXP(-$B$16*(($B$17+$AI$4)*0.6))+S197*$B$16/($B$16-$AI$12)*(EXP(-$AI$12*(($B$17+$AI$4)*0.6))-EXP(-$B$16*(($B$17+$AI$4)*0.6)))+T197*$B$16/($B$16-$AI$13)*(EXP(-$AI$13*(($B$17+$AI$4)*0.6))-EXP(-$B$16*(($B$17+$AI$4)*0.6)))+U197*$B$16/($B$16-$AI$14)*(EXP(-$AI$14*(($B$17+$AI$4)*0.6))-EXP(-$B$16*(($B$17+$AI$4)*0.6)))</f>
        <v/>
      </c>
      <c r="AB197" s="17">
        <f>R197*EXP(-$B$16*(($B$17+$AI$4)*0.7))+S197*$B$16/($B$16-$AI$12)*(EXP(-$AI$12*(($B$17+$AI$4)*0.7))-EXP(-$B$16*(($B$17+$AI$4)*0.7)))+T197*$B$16/($B$16-$AI$13)*(EXP(-$AI$13*(($B$17+$AI$4)*0.7))-EXP(-$B$16*(($B$17+$AI$4)*0.7)))+U197*$B$16/($B$16-$AI$14)*(EXP(-$AI$14*(($B$17+$AI$4)*0.7))-EXP(-$B$16*(($B$17+$AI$4)*0.7)))</f>
        <v/>
      </c>
      <c r="AC197" s="17">
        <f>R197*EXP(-$B$16*(($B$17+$AI$4)*0.8))+S197*$B$16/($B$16-$AI$12)*(EXP(-$AI$12*(($B$17+$AI$4)*0.8))-EXP(-$B$16*(($B$17+$AI$4)*0.8)))+T197*$B$16/($B$16-$AI$13)*(EXP(-$AI$13*(($B$17+$AI$4)*0.8))-EXP(-$B$16*(($B$17+$AI$4)*0.8)))+U197*$B$16/($B$16-$AI$14)*(EXP(-$AI$14*(($B$17+$AI$4)*0.8))-EXP(-$B$16*(($B$17+$AI$4)*0.8)))</f>
        <v/>
      </c>
      <c r="AD197" s="17">
        <f>R197*EXP(-$B$16*(($B$17+$AI$4)*0.9))+S197*$B$16/($B$16-$AI$12)*(EXP(-$AI$12*(($B$17+$AI$4)*0.9))-EXP(-$B$16*(($B$17+$AI$4)*0.9)))+T197*$B$16/($B$16-$AI$13)*(EXP(-$AI$13*(($B$17+$AI$4)*0.9))-EXP(-$B$16*(($B$17+$AI$4)*0.9)))+U197*$B$16/($B$16-$AI$14)*(EXP(-$AI$14*(($B$17+$AI$4)*0.9))-EXP(-$B$16*(($B$17+$AI$4)*0.9)))</f>
        <v/>
      </c>
      <c r="AE197" s="17">
        <f>R197*EXP(-$B$16*(($B$17+$AI$4)*1.0))+S197*$B$16/($B$16-$AI$12)*(EXP(-$AI$12*(($B$17+$AI$4)*1.0))-EXP(-$B$16*(($B$17+$AI$4)*1.0)))+T197*$B$16/($B$16-$AI$13)*(EXP(-$AI$13*(($B$17+$AI$4)*1.0))-EXP(-$B$16*(($B$17+$AI$4)*1.0)))+U197*$B$16/($B$16-$AI$14)*(EXP(-$AI$14*(($B$17+$AI$4)*1.0))-EXP(-$B$16*(($B$17+$AI$4)*1.0)))</f>
        <v/>
      </c>
      <c r="AF197" s="17">
        <f>MIN((G197-V197)/$AI$48,(G197-W197)/$AI$49,(G197-X197)/$AI$50,(G197-Y197)/$AI$51,(G197-Z197)/$AI$52,(G197-AA197)/$AI$53,(G197-AB197)/$AI$54,(G197-AC197)/$AI$55,(G197-AD197)/$AI$56,(G197-AE197)/$AI$57)</f>
        <v/>
      </c>
    </row>
    <row r="198">
      <c r="E198" s="12">
        <f>E197+$B$11</f>
        <v/>
      </c>
      <c r="F198" s="13">
        <f>E198/60</f>
        <v/>
      </c>
      <c r="G198" s="13">
        <f>IF(F198&gt;=$AI$66,$B$27,IF(F198&gt;=$AI$65,$B$26,IF(F198&gt;=$AI$64,$B$25,IF(F198&gt;=$AI$63,$B$24,IF(F198&gt;=$AI$62,$B$23,IF(F198&gt;=$AI$61,$B$22,$B$21))))))</f>
        <v/>
      </c>
      <c r="H198" s="14">
        <f>MAX(0,MIN($AI$59,IF($B$9="Plasma",(G198-(S198*$AI$18+T198*$AI$19+U198*$AI$20))/$AI$46,AF198)))</f>
        <v/>
      </c>
      <c r="I198" s="15">
        <f>H198/10*3600/$B$11</f>
        <v/>
      </c>
      <c r="J198" s="15">
        <f>J197+H198</f>
        <v/>
      </c>
      <c r="K198" s="14">
        <f>$AI$21*K197+$AI$22*L197+$AI$23*M197+$AI$30*H197</f>
        <v/>
      </c>
      <c r="L198" s="14">
        <f>$AI$24*K197+$AI$25*L197+$AI$26*M197+$AI$31*H197</f>
        <v/>
      </c>
      <c r="M198" s="14">
        <f>$AI$27*K197+$AI$28*L197+$AI$29*M197+$AI$32*H197</f>
        <v/>
      </c>
      <c r="N198" s="16">
        <f>R198*$B$38</f>
        <v/>
      </c>
      <c r="O198" s="14">
        <f>K198/$B$30</f>
        <v/>
      </c>
      <c r="P198" s="14">
        <f>L198/$B$31</f>
        <v/>
      </c>
      <c r="Q198" s="14">
        <f>M198/$B$32</f>
        <v/>
      </c>
      <c r="R198" s="14">
        <f>R197*$AI$42+S197*$AI$43+T197*$AI$44+U197*$AI$45+$AI$47*H197</f>
        <v/>
      </c>
      <c r="S198" s="17">
        <f>$AI$33*K198+$AI$34*L198+$AI$35*M198</f>
        <v/>
      </c>
      <c r="T198" s="17">
        <f>$AI$36*K198+$AI$37*L198+$AI$38*M198</f>
        <v/>
      </c>
      <c r="U198" s="17">
        <f>$AI$39*K198+$AI$40*L198+$AI$41*M198</f>
        <v/>
      </c>
      <c r="V198" s="17">
        <f>R198*EXP(-$B$16*(($B$17+$AI$4)*0.1))+S198*$B$16/($B$16-$AI$12)*(EXP(-$AI$12*(($B$17+$AI$4)*0.1))-EXP(-$B$16*(($B$17+$AI$4)*0.1)))+T198*$B$16/($B$16-$AI$13)*(EXP(-$AI$13*(($B$17+$AI$4)*0.1))-EXP(-$B$16*(($B$17+$AI$4)*0.1)))+U198*$B$16/($B$16-$AI$14)*(EXP(-$AI$14*(($B$17+$AI$4)*0.1))-EXP(-$B$16*(($B$17+$AI$4)*0.1)))</f>
        <v/>
      </c>
      <c r="W198" s="17">
        <f>R198*EXP(-$B$16*(($B$17+$AI$4)*0.2))+S198*$B$16/($B$16-$AI$12)*(EXP(-$AI$12*(($B$17+$AI$4)*0.2))-EXP(-$B$16*(($B$17+$AI$4)*0.2)))+T198*$B$16/($B$16-$AI$13)*(EXP(-$AI$13*(($B$17+$AI$4)*0.2))-EXP(-$B$16*(($B$17+$AI$4)*0.2)))+U198*$B$16/($B$16-$AI$14)*(EXP(-$AI$14*(($B$17+$AI$4)*0.2))-EXP(-$B$16*(($B$17+$AI$4)*0.2)))</f>
        <v/>
      </c>
      <c r="X198" s="17">
        <f>R198*EXP(-$B$16*(($B$17+$AI$4)*0.3))+S198*$B$16/($B$16-$AI$12)*(EXP(-$AI$12*(($B$17+$AI$4)*0.3))-EXP(-$B$16*(($B$17+$AI$4)*0.3)))+T198*$B$16/($B$16-$AI$13)*(EXP(-$AI$13*(($B$17+$AI$4)*0.3))-EXP(-$B$16*(($B$17+$AI$4)*0.3)))+U198*$B$16/($B$16-$AI$14)*(EXP(-$AI$14*(($B$17+$AI$4)*0.3))-EXP(-$B$16*(($B$17+$AI$4)*0.3)))</f>
        <v/>
      </c>
      <c r="Y198" s="17">
        <f>R198*EXP(-$B$16*(($B$17+$AI$4)*0.4))+S198*$B$16/($B$16-$AI$12)*(EXP(-$AI$12*(($B$17+$AI$4)*0.4))-EXP(-$B$16*(($B$17+$AI$4)*0.4)))+T198*$B$16/($B$16-$AI$13)*(EXP(-$AI$13*(($B$17+$AI$4)*0.4))-EXP(-$B$16*(($B$17+$AI$4)*0.4)))+U198*$B$16/($B$16-$AI$14)*(EXP(-$AI$14*(($B$17+$AI$4)*0.4))-EXP(-$B$16*(($B$17+$AI$4)*0.4)))</f>
        <v/>
      </c>
      <c r="Z198" s="17">
        <f>R198*EXP(-$B$16*(($B$17+$AI$4)*0.5))+S198*$B$16/($B$16-$AI$12)*(EXP(-$AI$12*(($B$17+$AI$4)*0.5))-EXP(-$B$16*(($B$17+$AI$4)*0.5)))+T198*$B$16/($B$16-$AI$13)*(EXP(-$AI$13*(($B$17+$AI$4)*0.5))-EXP(-$B$16*(($B$17+$AI$4)*0.5)))+U198*$B$16/($B$16-$AI$14)*(EXP(-$AI$14*(($B$17+$AI$4)*0.5))-EXP(-$B$16*(($B$17+$AI$4)*0.5)))</f>
        <v/>
      </c>
      <c r="AA198" s="17">
        <f>R198*EXP(-$B$16*(($B$17+$AI$4)*0.6))+S198*$B$16/($B$16-$AI$12)*(EXP(-$AI$12*(($B$17+$AI$4)*0.6))-EXP(-$B$16*(($B$17+$AI$4)*0.6)))+T198*$B$16/($B$16-$AI$13)*(EXP(-$AI$13*(($B$17+$AI$4)*0.6))-EXP(-$B$16*(($B$17+$AI$4)*0.6)))+U198*$B$16/($B$16-$AI$14)*(EXP(-$AI$14*(($B$17+$AI$4)*0.6))-EXP(-$B$16*(($B$17+$AI$4)*0.6)))</f>
        <v/>
      </c>
      <c r="AB198" s="17">
        <f>R198*EXP(-$B$16*(($B$17+$AI$4)*0.7))+S198*$B$16/($B$16-$AI$12)*(EXP(-$AI$12*(($B$17+$AI$4)*0.7))-EXP(-$B$16*(($B$17+$AI$4)*0.7)))+T198*$B$16/($B$16-$AI$13)*(EXP(-$AI$13*(($B$17+$AI$4)*0.7))-EXP(-$B$16*(($B$17+$AI$4)*0.7)))+U198*$B$16/($B$16-$AI$14)*(EXP(-$AI$14*(($B$17+$AI$4)*0.7))-EXP(-$B$16*(($B$17+$AI$4)*0.7)))</f>
        <v/>
      </c>
      <c r="AC198" s="17">
        <f>R198*EXP(-$B$16*(($B$17+$AI$4)*0.8))+S198*$B$16/($B$16-$AI$12)*(EXP(-$AI$12*(($B$17+$AI$4)*0.8))-EXP(-$B$16*(($B$17+$AI$4)*0.8)))+T198*$B$16/($B$16-$AI$13)*(EXP(-$AI$13*(($B$17+$AI$4)*0.8))-EXP(-$B$16*(($B$17+$AI$4)*0.8)))+U198*$B$16/($B$16-$AI$14)*(EXP(-$AI$14*(($B$17+$AI$4)*0.8))-EXP(-$B$16*(($B$17+$AI$4)*0.8)))</f>
        <v/>
      </c>
      <c r="AD198" s="17">
        <f>R198*EXP(-$B$16*(($B$17+$AI$4)*0.9))+S198*$B$16/($B$16-$AI$12)*(EXP(-$AI$12*(($B$17+$AI$4)*0.9))-EXP(-$B$16*(($B$17+$AI$4)*0.9)))+T198*$B$16/($B$16-$AI$13)*(EXP(-$AI$13*(($B$17+$AI$4)*0.9))-EXP(-$B$16*(($B$17+$AI$4)*0.9)))+U198*$B$16/($B$16-$AI$14)*(EXP(-$AI$14*(($B$17+$AI$4)*0.9))-EXP(-$B$16*(($B$17+$AI$4)*0.9)))</f>
        <v/>
      </c>
      <c r="AE198" s="17">
        <f>R198*EXP(-$B$16*(($B$17+$AI$4)*1.0))+S198*$B$16/($B$16-$AI$12)*(EXP(-$AI$12*(($B$17+$AI$4)*1.0))-EXP(-$B$16*(($B$17+$AI$4)*1.0)))+T198*$B$16/($B$16-$AI$13)*(EXP(-$AI$13*(($B$17+$AI$4)*1.0))-EXP(-$B$16*(($B$17+$AI$4)*1.0)))+U198*$B$16/($B$16-$AI$14)*(EXP(-$AI$14*(($B$17+$AI$4)*1.0))-EXP(-$B$16*(($B$17+$AI$4)*1.0)))</f>
        <v/>
      </c>
      <c r="AF198" s="17">
        <f>MIN((G198-V198)/$AI$48,(G198-W198)/$AI$49,(G198-X198)/$AI$50,(G198-Y198)/$AI$51,(G198-Z198)/$AI$52,(G198-AA198)/$AI$53,(G198-AB198)/$AI$54,(G198-AC198)/$AI$55,(G198-AD198)/$AI$56,(G198-AE198)/$AI$57)</f>
        <v/>
      </c>
    </row>
    <row r="199">
      <c r="E199" s="12">
        <f>E198+$B$11</f>
        <v/>
      </c>
      <c r="F199" s="13">
        <f>E199/60</f>
        <v/>
      </c>
      <c r="G199" s="13">
        <f>IF(F199&gt;=$AI$66,$B$27,IF(F199&gt;=$AI$65,$B$26,IF(F199&gt;=$AI$64,$B$25,IF(F199&gt;=$AI$63,$B$24,IF(F199&gt;=$AI$62,$B$23,IF(F199&gt;=$AI$61,$B$22,$B$21))))))</f>
        <v/>
      </c>
      <c r="H199" s="14">
        <f>MAX(0,MIN($AI$59,IF($B$9="Plasma",(G199-(S199*$AI$18+T199*$AI$19+U199*$AI$20))/$AI$46,AF199)))</f>
        <v/>
      </c>
      <c r="I199" s="15">
        <f>H199/10*3600/$B$11</f>
        <v/>
      </c>
      <c r="J199" s="15">
        <f>J198+H199</f>
        <v/>
      </c>
      <c r="K199" s="14">
        <f>$AI$21*K198+$AI$22*L198+$AI$23*M198+$AI$30*H198</f>
        <v/>
      </c>
      <c r="L199" s="14">
        <f>$AI$24*K198+$AI$25*L198+$AI$26*M198+$AI$31*H198</f>
        <v/>
      </c>
      <c r="M199" s="14">
        <f>$AI$27*K198+$AI$28*L198+$AI$29*M198+$AI$32*H198</f>
        <v/>
      </c>
      <c r="N199" s="16">
        <f>R199*$B$38</f>
        <v/>
      </c>
      <c r="O199" s="14">
        <f>K199/$B$30</f>
        <v/>
      </c>
      <c r="P199" s="14">
        <f>L199/$B$31</f>
        <v/>
      </c>
      <c r="Q199" s="14">
        <f>M199/$B$32</f>
        <v/>
      </c>
      <c r="R199" s="14">
        <f>R198*$AI$42+S198*$AI$43+T198*$AI$44+U198*$AI$45+$AI$47*H198</f>
        <v/>
      </c>
      <c r="S199" s="17">
        <f>$AI$33*K199+$AI$34*L199+$AI$35*M199</f>
        <v/>
      </c>
      <c r="T199" s="17">
        <f>$AI$36*K199+$AI$37*L199+$AI$38*M199</f>
        <v/>
      </c>
      <c r="U199" s="17">
        <f>$AI$39*K199+$AI$40*L199+$AI$41*M199</f>
        <v/>
      </c>
      <c r="V199" s="17">
        <f>R199*EXP(-$B$16*(($B$17+$AI$4)*0.1))+S199*$B$16/($B$16-$AI$12)*(EXP(-$AI$12*(($B$17+$AI$4)*0.1))-EXP(-$B$16*(($B$17+$AI$4)*0.1)))+T199*$B$16/($B$16-$AI$13)*(EXP(-$AI$13*(($B$17+$AI$4)*0.1))-EXP(-$B$16*(($B$17+$AI$4)*0.1)))+U199*$B$16/($B$16-$AI$14)*(EXP(-$AI$14*(($B$17+$AI$4)*0.1))-EXP(-$B$16*(($B$17+$AI$4)*0.1)))</f>
        <v/>
      </c>
      <c r="W199" s="17">
        <f>R199*EXP(-$B$16*(($B$17+$AI$4)*0.2))+S199*$B$16/($B$16-$AI$12)*(EXP(-$AI$12*(($B$17+$AI$4)*0.2))-EXP(-$B$16*(($B$17+$AI$4)*0.2)))+T199*$B$16/($B$16-$AI$13)*(EXP(-$AI$13*(($B$17+$AI$4)*0.2))-EXP(-$B$16*(($B$17+$AI$4)*0.2)))+U199*$B$16/($B$16-$AI$14)*(EXP(-$AI$14*(($B$17+$AI$4)*0.2))-EXP(-$B$16*(($B$17+$AI$4)*0.2)))</f>
        <v/>
      </c>
      <c r="X199" s="17">
        <f>R199*EXP(-$B$16*(($B$17+$AI$4)*0.3))+S199*$B$16/($B$16-$AI$12)*(EXP(-$AI$12*(($B$17+$AI$4)*0.3))-EXP(-$B$16*(($B$17+$AI$4)*0.3)))+T199*$B$16/($B$16-$AI$13)*(EXP(-$AI$13*(($B$17+$AI$4)*0.3))-EXP(-$B$16*(($B$17+$AI$4)*0.3)))+U199*$B$16/($B$16-$AI$14)*(EXP(-$AI$14*(($B$17+$AI$4)*0.3))-EXP(-$B$16*(($B$17+$AI$4)*0.3)))</f>
        <v/>
      </c>
      <c r="Y199" s="17">
        <f>R199*EXP(-$B$16*(($B$17+$AI$4)*0.4))+S199*$B$16/($B$16-$AI$12)*(EXP(-$AI$12*(($B$17+$AI$4)*0.4))-EXP(-$B$16*(($B$17+$AI$4)*0.4)))+T199*$B$16/($B$16-$AI$13)*(EXP(-$AI$13*(($B$17+$AI$4)*0.4))-EXP(-$B$16*(($B$17+$AI$4)*0.4)))+U199*$B$16/($B$16-$AI$14)*(EXP(-$AI$14*(($B$17+$AI$4)*0.4))-EXP(-$B$16*(($B$17+$AI$4)*0.4)))</f>
        <v/>
      </c>
      <c r="Z199" s="17">
        <f>R199*EXP(-$B$16*(($B$17+$AI$4)*0.5))+S199*$B$16/($B$16-$AI$12)*(EXP(-$AI$12*(($B$17+$AI$4)*0.5))-EXP(-$B$16*(($B$17+$AI$4)*0.5)))+T199*$B$16/($B$16-$AI$13)*(EXP(-$AI$13*(($B$17+$AI$4)*0.5))-EXP(-$B$16*(($B$17+$AI$4)*0.5)))+U199*$B$16/($B$16-$AI$14)*(EXP(-$AI$14*(($B$17+$AI$4)*0.5))-EXP(-$B$16*(($B$17+$AI$4)*0.5)))</f>
        <v/>
      </c>
      <c r="AA199" s="17">
        <f>R199*EXP(-$B$16*(($B$17+$AI$4)*0.6))+S199*$B$16/($B$16-$AI$12)*(EXP(-$AI$12*(($B$17+$AI$4)*0.6))-EXP(-$B$16*(($B$17+$AI$4)*0.6)))+T199*$B$16/($B$16-$AI$13)*(EXP(-$AI$13*(($B$17+$AI$4)*0.6))-EXP(-$B$16*(($B$17+$AI$4)*0.6)))+U199*$B$16/($B$16-$AI$14)*(EXP(-$AI$14*(($B$17+$AI$4)*0.6))-EXP(-$B$16*(($B$17+$AI$4)*0.6)))</f>
        <v/>
      </c>
      <c r="AB199" s="17">
        <f>R199*EXP(-$B$16*(($B$17+$AI$4)*0.7))+S199*$B$16/($B$16-$AI$12)*(EXP(-$AI$12*(($B$17+$AI$4)*0.7))-EXP(-$B$16*(($B$17+$AI$4)*0.7)))+T199*$B$16/($B$16-$AI$13)*(EXP(-$AI$13*(($B$17+$AI$4)*0.7))-EXP(-$B$16*(($B$17+$AI$4)*0.7)))+U199*$B$16/($B$16-$AI$14)*(EXP(-$AI$14*(($B$17+$AI$4)*0.7))-EXP(-$B$16*(($B$17+$AI$4)*0.7)))</f>
        <v/>
      </c>
      <c r="AC199" s="17">
        <f>R199*EXP(-$B$16*(($B$17+$AI$4)*0.8))+S199*$B$16/($B$16-$AI$12)*(EXP(-$AI$12*(($B$17+$AI$4)*0.8))-EXP(-$B$16*(($B$17+$AI$4)*0.8)))+T199*$B$16/($B$16-$AI$13)*(EXP(-$AI$13*(($B$17+$AI$4)*0.8))-EXP(-$B$16*(($B$17+$AI$4)*0.8)))+U199*$B$16/($B$16-$AI$14)*(EXP(-$AI$14*(($B$17+$AI$4)*0.8))-EXP(-$B$16*(($B$17+$AI$4)*0.8)))</f>
        <v/>
      </c>
      <c r="AD199" s="17">
        <f>R199*EXP(-$B$16*(($B$17+$AI$4)*0.9))+S199*$B$16/($B$16-$AI$12)*(EXP(-$AI$12*(($B$17+$AI$4)*0.9))-EXP(-$B$16*(($B$17+$AI$4)*0.9)))+T199*$B$16/($B$16-$AI$13)*(EXP(-$AI$13*(($B$17+$AI$4)*0.9))-EXP(-$B$16*(($B$17+$AI$4)*0.9)))+U199*$B$16/($B$16-$AI$14)*(EXP(-$AI$14*(($B$17+$AI$4)*0.9))-EXP(-$B$16*(($B$17+$AI$4)*0.9)))</f>
        <v/>
      </c>
      <c r="AE199" s="17">
        <f>R199*EXP(-$B$16*(($B$17+$AI$4)*1.0))+S199*$B$16/($B$16-$AI$12)*(EXP(-$AI$12*(($B$17+$AI$4)*1.0))-EXP(-$B$16*(($B$17+$AI$4)*1.0)))+T199*$B$16/($B$16-$AI$13)*(EXP(-$AI$13*(($B$17+$AI$4)*1.0))-EXP(-$B$16*(($B$17+$AI$4)*1.0)))+U199*$B$16/($B$16-$AI$14)*(EXP(-$AI$14*(($B$17+$AI$4)*1.0))-EXP(-$B$16*(($B$17+$AI$4)*1.0)))</f>
        <v/>
      </c>
      <c r="AF199" s="17">
        <f>MIN((G199-V199)/$AI$48,(G199-W199)/$AI$49,(G199-X199)/$AI$50,(G199-Y199)/$AI$51,(G199-Z199)/$AI$52,(G199-AA199)/$AI$53,(G199-AB199)/$AI$54,(G199-AC199)/$AI$55,(G199-AD199)/$AI$56,(G199-AE199)/$AI$57)</f>
        <v/>
      </c>
    </row>
    <row r="200">
      <c r="E200" s="12">
        <f>E199+$B$11</f>
        <v/>
      </c>
      <c r="F200" s="13">
        <f>E200/60</f>
        <v/>
      </c>
      <c r="G200" s="13">
        <f>IF(F200&gt;=$AI$66,$B$27,IF(F200&gt;=$AI$65,$B$26,IF(F200&gt;=$AI$64,$B$25,IF(F200&gt;=$AI$63,$B$24,IF(F200&gt;=$AI$62,$B$23,IF(F200&gt;=$AI$61,$B$22,$B$21))))))</f>
        <v/>
      </c>
      <c r="H200" s="14">
        <f>MAX(0,MIN($AI$59,IF($B$9="Plasma",(G200-(S200*$AI$18+T200*$AI$19+U200*$AI$20))/$AI$46,AF200)))</f>
        <v/>
      </c>
      <c r="I200" s="15">
        <f>H200/10*3600/$B$11</f>
        <v/>
      </c>
      <c r="J200" s="15">
        <f>J199+H200</f>
        <v/>
      </c>
      <c r="K200" s="14">
        <f>$AI$21*K199+$AI$22*L199+$AI$23*M199+$AI$30*H199</f>
        <v/>
      </c>
      <c r="L200" s="14">
        <f>$AI$24*K199+$AI$25*L199+$AI$26*M199+$AI$31*H199</f>
        <v/>
      </c>
      <c r="M200" s="14">
        <f>$AI$27*K199+$AI$28*L199+$AI$29*M199+$AI$32*H199</f>
        <v/>
      </c>
      <c r="N200" s="16">
        <f>R200*$B$38</f>
        <v/>
      </c>
      <c r="O200" s="14">
        <f>K200/$B$30</f>
        <v/>
      </c>
      <c r="P200" s="14">
        <f>L200/$B$31</f>
        <v/>
      </c>
      <c r="Q200" s="14">
        <f>M200/$B$32</f>
        <v/>
      </c>
      <c r="R200" s="14">
        <f>R199*$AI$42+S199*$AI$43+T199*$AI$44+U199*$AI$45+$AI$47*H199</f>
        <v/>
      </c>
      <c r="S200" s="17">
        <f>$AI$33*K200+$AI$34*L200+$AI$35*M200</f>
        <v/>
      </c>
      <c r="T200" s="17">
        <f>$AI$36*K200+$AI$37*L200+$AI$38*M200</f>
        <v/>
      </c>
      <c r="U200" s="17">
        <f>$AI$39*K200+$AI$40*L200+$AI$41*M200</f>
        <v/>
      </c>
      <c r="V200" s="17">
        <f>R200*EXP(-$B$16*(($B$17+$AI$4)*0.1))+S200*$B$16/($B$16-$AI$12)*(EXP(-$AI$12*(($B$17+$AI$4)*0.1))-EXP(-$B$16*(($B$17+$AI$4)*0.1)))+T200*$B$16/($B$16-$AI$13)*(EXP(-$AI$13*(($B$17+$AI$4)*0.1))-EXP(-$B$16*(($B$17+$AI$4)*0.1)))+U200*$B$16/($B$16-$AI$14)*(EXP(-$AI$14*(($B$17+$AI$4)*0.1))-EXP(-$B$16*(($B$17+$AI$4)*0.1)))</f>
        <v/>
      </c>
      <c r="W200" s="17">
        <f>R200*EXP(-$B$16*(($B$17+$AI$4)*0.2))+S200*$B$16/($B$16-$AI$12)*(EXP(-$AI$12*(($B$17+$AI$4)*0.2))-EXP(-$B$16*(($B$17+$AI$4)*0.2)))+T200*$B$16/($B$16-$AI$13)*(EXP(-$AI$13*(($B$17+$AI$4)*0.2))-EXP(-$B$16*(($B$17+$AI$4)*0.2)))+U200*$B$16/($B$16-$AI$14)*(EXP(-$AI$14*(($B$17+$AI$4)*0.2))-EXP(-$B$16*(($B$17+$AI$4)*0.2)))</f>
        <v/>
      </c>
      <c r="X200" s="17">
        <f>R200*EXP(-$B$16*(($B$17+$AI$4)*0.3))+S200*$B$16/($B$16-$AI$12)*(EXP(-$AI$12*(($B$17+$AI$4)*0.3))-EXP(-$B$16*(($B$17+$AI$4)*0.3)))+T200*$B$16/($B$16-$AI$13)*(EXP(-$AI$13*(($B$17+$AI$4)*0.3))-EXP(-$B$16*(($B$17+$AI$4)*0.3)))+U200*$B$16/($B$16-$AI$14)*(EXP(-$AI$14*(($B$17+$AI$4)*0.3))-EXP(-$B$16*(($B$17+$AI$4)*0.3)))</f>
        <v/>
      </c>
      <c r="Y200" s="17">
        <f>R200*EXP(-$B$16*(($B$17+$AI$4)*0.4))+S200*$B$16/($B$16-$AI$12)*(EXP(-$AI$12*(($B$17+$AI$4)*0.4))-EXP(-$B$16*(($B$17+$AI$4)*0.4)))+T200*$B$16/($B$16-$AI$13)*(EXP(-$AI$13*(($B$17+$AI$4)*0.4))-EXP(-$B$16*(($B$17+$AI$4)*0.4)))+U200*$B$16/($B$16-$AI$14)*(EXP(-$AI$14*(($B$17+$AI$4)*0.4))-EXP(-$B$16*(($B$17+$AI$4)*0.4)))</f>
        <v/>
      </c>
      <c r="Z200" s="17">
        <f>R200*EXP(-$B$16*(($B$17+$AI$4)*0.5))+S200*$B$16/($B$16-$AI$12)*(EXP(-$AI$12*(($B$17+$AI$4)*0.5))-EXP(-$B$16*(($B$17+$AI$4)*0.5)))+T200*$B$16/($B$16-$AI$13)*(EXP(-$AI$13*(($B$17+$AI$4)*0.5))-EXP(-$B$16*(($B$17+$AI$4)*0.5)))+U200*$B$16/($B$16-$AI$14)*(EXP(-$AI$14*(($B$17+$AI$4)*0.5))-EXP(-$B$16*(($B$17+$AI$4)*0.5)))</f>
        <v/>
      </c>
      <c r="AA200" s="17">
        <f>R200*EXP(-$B$16*(($B$17+$AI$4)*0.6))+S200*$B$16/($B$16-$AI$12)*(EXP(-$AI$12*(($B$17+$AI$4)*0.6))-EXP(-$B$16*(($B$17+$AI$4)*0.6)))+T200*$B$16/($B$16-$AI$13)*(EXP(-$AI$13*(($B$17+$AI$4)*0.6))-EXP(-$B$16*(($B$17+$AI$4)*0.6)))+U200*$B$16/($B$16-$AI$14)*(EXP(-$AI$14*(($B$17+$AI$4)*0.6))-EXP(-$B$16*(($B$17+$AI$4)*0.6)))</f>
        <v/>
      </c>
      <c r="AB200" s="17">
        <f>R200*EXP(-$B$16*(($B$17+$AI$4)*0.7))+S200*$B$16/($B$16-$AI$12)*(EXP(-$AI$12*(($B$17+$AI$4)*0.7))-EXP(-$B$16*(($B$17+$AI$4)*0.7)))+T200*$B$16/($B$16-$AI$13)*(EXP(-$AI$13*(($B$17+$AI$4)*0.7))-EXP(-$B$16*(($B$17+$AI$4)*0.7)))+U200*$B$16/($B$16-$AI$14)*(EXP(-$AI$14*(($B$17+$AI$4)*0.7))-EXP(-$B$16*(($B$17+$AI$4)*0.7)))</f>
        <v/>
      </c>
      <c r="AC200" s="17">
        <f>R200*EXP(-$B$16*(($B$17+$AI$4)*0.8))+S200*$B$16/($B$16-$AI$12)*(EXP(-$AI$12*(($B$17+$AI$4)*0.8))-EXP(-$B$16*(($B$17+$AI$4)*0.8)))+T200*$B$16/($B$16-$AI$13)*(EXP(-$AI$13*(($B$17+$AI$4)*0.8))-EXP(-$B$16*(($B$17+$AI$4)*0.8)))+U200*$B$16/($B$16-$AI$14)*(EXP(-$AI$14*(($B$17+$AI$4)*0.8))-EXP(-$B$16*(($B$17+$AI$4)*0.8)))</f>
        <v/>
      </c>
      <c r="AD200" s="17">
        <f>R200*EXP(-$B$16*(($B$17+$AI$4)*0.9))+S200*$B$16/($B$16-$AI$12)*(EXP(-$AI$12*(($B$17+$AI$4)*0.9))-EXP(-$B$16*(($B$17+$AI$4)*0.9)))+T200*$B$16/($B$16-$AI$13)*(EXP(-$AI$13*(($B$17+$AI$4)*0.9))-EXP(-$B$16*(($B$17+$AI$4)*0.9)))+U200*$B$16/($B$16-$AI$14)*(EXP(-$AI$14*(($B$17+$AI$4)*0.9))-EXP(-$B$16*(($B$17+$AI$4)*0.9)))</f>
        <v/>
      </c>
      <c r="AE200" s="17">
        <f>R200*EXP(-$B$16*(($B$17+$AI$4)*1.0))+S200*$B$16/($B$16-$AI$12)*(EXP(-$AI$12*(($B$17+$AI$4)*1.0))-EXP(-$B$16*(($B$17+$AI$4)*1.0)))+T200*$B$16/($B$16-$AI$13)*(EXP(-$AI$13*(($B$17+$AI$4)*1.0))-EXP(-$B$16*(($B$17+$AI$4)*1.0)))+U200*$B$16/($B$16-$AI$14)*(EXP(-$AI$14*(($B$17+$AI$4)*1.0))-EXP(-$B$16*(($B$17+$AI$4)*1.0)))</f>
        <v/>
      </c>
      <c r="AF200" s="17">
        <f>MIN((G200-V200)/$AI$48,(G200-W200)/$AI$49,(G200-X200)/$AI$50,(G200-Y200)/$AI$51,(G200-Z200)/$AI$52,(G200-AA200)/$AI$53,(G200-AB200)/$AI$54,(G200-AC200)/$AI$55,(G200-AD200)/$AI$56,(G200-AE200)/$AI$57)</f>
        <v/>
      </c>
    </row>
    <row r="201">
      <c r="E201" s="12">
        <f>E200+$B$11</f>
        <v/>
      </c>
      <c r="F201" s="13">
        <f>E201/60</f>
        <v/>
      </c>
      <c r="G201" s="13">
        <f>IF(F201&gt;=$AI$66,$B$27,IF(F201&gt;=$AI$65,$B$26,IF(F201&gt;=$AI$64,$B$25,IF(F201&gt;=$AI$63,$B$24,IF(F201&gt;=$AI$62,$B$23,IF(F201&gt;=$AI$61,$B$22,$B$21))))))</f>
        <v/>
      </c>
      <c r="H201" s="14">
        <f>MAX(0,MIN($AI$59,IF($B$9="Plasma",(G201-(S201*$AI$18+T201*$AI$19+U201*$AI$20))/$AI$46,AF201)))</f>
        <v/>
      </c>
      <c r="I201" s="15">
        <f>H201/10*3600/$B$11</f>
        <v/>
      </c>
      <c r="J201" s="15">
        <f>J200+H201</f>
        <v/>
      </c>
      <c r="K201" s="14">
        <f>$AI$21*K200+$AI$22*L200+$AI$23*M200+$AI$30*H200</f>
        <v/>
      </c>
      <c r="L201" s="14">
        <f>$AI$24*K200+$AI$25*L200+$AI$26*M200+$AI$31*H200</f>
        <v/>
      </c>
      <c r="M201" s="14">
        <f>$AI$27*K200+$AI$28*L200+$AI$29*M200+$AI$32*H200</f>
        <v/>
      </c>
      <c r="N201" s="16">
        <f>R201*$B$38</f>
        <v/>
      </c>
      <c r="O201" s="14">
        <f>K201/$B$30</f>
        <v/>
      </c>
      <c r="P201" s="14">
        <f>L201/$B$31</f>
        <v/>
      </c>
      <c r="Q201" s="14">
        <f>M201/$B$32</f>
        <v/>
      </c>
      <c r="R201" s="14">
        <f>R200*$AI$42+S200*$AI$43+T200*$AI$44+U200*$AI$45+$AI$47*H200</f>
        <v/>
      </c>
      <c r="S201" s="17">
        <f>$AI$33*K201+$AI$34*L201+$AI$35*M201</f>
        <v/>
      </c>
      <c r="T201" s="17">
        <f>$AI$36*K201+$AI$37*L201+$AI$38*M201</f>
        <v/>
      </c>
      <c r="U201" s="17">
        <f>$AI$39*K201+$AI$40*L201+$AI$41*M201</f>
        <v/>
      </c>
      <c r="V201" s="17">
        <f>R201*EXP(-$B$16*(($B$17+$AI$4)*0.1))+S201*$B$16/($B$16-$AI$12)*(EXP(-$AI$12*(($B$17+$AI$4)*0.1))-EXP(-$B$16*(($B$17+$AI$4)*0.1)))+T201*$B$16/($B$16-$AI$13)*(EXP(-$AI$13*(($B$17+$AI$4)*0.1))-EXP(-$B$16*(($B$17+$AI$4)*0.1)))+U201*$B$16/($B$16-$AI$14)*(EXP(-$AI$14*(($B$17+$AI$4)*0.1))-EXP(-$B$16*(($B$17+$AI$4)*0.1)))</f>
        <v/>
      </c>
      <c r="W201" s="17">
        <f>R201*EXP(-$B$16*(($B$17+$AI$4)*0.2))+S201*$B$16/($B$16-$AI$12)*(EXP(-$AI$12*(($B$17+$AI$4)*0.2))-EXP(-$B$16*(($B$17+$AI$4)*0.2)))+T201*$B$16/($B$16-$AI$13)*(EXP(-$AI$13*(($B$17+$AI$4)*0.2))-EXP(-$B$16*(($B$17+$AI$4)*0.2)))+U201*$B$16/($B$16-$AI$14)*(EXP(-$AI$14*(($B$17+$AI$4)*0.2))-EXP(-$B$16*(($B$17+$AI$4)*0.2)))</f>
        <v/>
      </c>
      <c r="X201" s="17">
        <f>R201*EXP(-$B$16*(($B$17+$AI$4)*0.3))+S201*$B$16/($B$16-$AI$12)*(EXP(-$AI$12*(($B$17+$AI$4)*0.3))-EXP(-$B$16*(($B$17+$AI$4)*0.3)))+T201*$B$16/($B$16-$AI$13)*(EXP(-$AI$13*(($B$17+$AI$4)*0.3))-EXP(-$B$16*(($B$17+$AI$4)*0.3)))+U201*$B$16/($B$16-$AI$14)*(EXP(-$AI$14*(($B$17+$AI$4)*0.3))-EXP(-$B$16*(($B$17+$AI$4)*0.3)))</f>
        <v/>
      </c>
      <c r="Y201" s="17">
        <f>R201*EXP(-$B$16*(($B$17+$AI$4)*0.4))+S201*$B$16/($B$16-$AI$12)*(EXP(-$AI$12*(($B$17+$AI$4)*0.4))-EXP(-$B$16*(($B$17+$AI$4)*0.4)))+T201*$B$16/($B$16-$AI$13)*(EXP(-$AI$13*(($B$17+$AI$4)*0.4))-EXP(-$B$16*(($B$17+$AI$4)*0.4)))+U201*$B$16/($B$16-$AI$14)*(EXP(-$AI$14*(($B$17+$AI$4)*0.4))-EXP(-$B$16*(($B$17+$AI$4)*0.4)))</f>
        <v/>
      </c>
      <c r="Z201" s="17">
        <f>R201*EXP(-$B$16*(($B$17+$AI$4)*0.5))+S201*$B$16/($B$16-$AI$12)*(EXP(-$AI$12*(($B$17+$AI$4)*0.5))-EXP(-$B$16*(($B$17+$AI$4)*0.5)))+T201*$B$16/($B$16-$AI$13)*(EXP(-$AI$13*(($B$17+$AI$4)*0.5))-EXP(-$B$16*(($B$17+$AI$4)*0.5)))+U201*$B$16/($B$16-$AI$14)*(EXP(-$AI$14*(($B$17+$AI$4)*0.5))-EXP(-$B$16*(($B$17+$AI$4)*0.5)))</f>
        <v/>
      </c>
      <c r="AA201" s="17">
        <f>R201*EXP(-$B$16*(($B$17+$AI$4)*0.6))+S201*$B$16/($B$16-$AI$12)*(EXP(-$AI$12*(($B$17+$AI$4)*0.6))-EXP(-$B$16*(($B$17+$AI$4)*0.6)))+T201*$B$16/($B$16-$AI$13)*(EXP(-$AI$13*(($B$17+$AI$4)*0.6))-EXP(-$B$16*(($B$17+$AI$4)*0.6)))+U201*$B$16/($B$16-$AI$14)*(EXP(-$AI$14*(($B$17+$AI$4)*0.6))-EXP(-$B$16*(($B$17+$AI$4)*0.6)))</f>
        <v/>
      </c>
      <c r="AB201" s="17">
        <f>R201*EXP(-$B$16*(($B$17+$AI$4)*0.7))+S201*$B$16/($B$16-$AI$12)*(EXP(-$AI$12*(($B$17+$AI$4)*0.7))-EXP(-$B$16*(($B$17+$AI$4)*0.7)))+T201*$B$16/($B$16-$AI$13)*(EXP(-$AI$13*(($B$17+$AI$4)*0.7))-EXP(-$B$16*(($B$17+$AI$4)*0.7)))+U201*$B$16/($B$16-$AI$14)*(EXP(-$AI$14*(($B$17+$AI$4)*0.7))-EXP(-$B$16*(($B$17+$AI$4)*0.7)))</f>
        <v/>
      </c>
      <c r="AC201" s="17">
        <f>R201*EXP(-$B$16*(($B$17+$AI$4)*0.8))+S201*$B$16/($B$16-$AI$12)*(EXP(-$AI$12*(($B$17+$AI$4)*0.8))-EXP(-$B$16*(($B$17+$AI$4)*0.8)))+T201*$B$16/($B$16-$AI$13)*(EXP(-$AI$13*(($B$17+$AI$4)*0.8))-EXP(-$B$16*(($B$17+$AI$4)*0.8)))+U201*$B$16/($B$16-$AI$14)*(EXP(-$AI$14*(($B$17+$AI$4)*0.8))-EXP(-$B$16*(($B$17+$AI$4)*0.8)))</f>
        <v/>
      </c>
      <c r="AD201" s="17">
        <f>R201*EXP(-$B$16*(($B$17+$AI$4)*0.9))+S201*$B$16/($B$16-$AI$12)*(EXP(-$AI$12*(($B$17+$AI$4)*0.9))-EXP(-$B$16*(($B$17+$AI$4)*0.9)))+T201*$B$16/($B$16-$AI$13)*(EXP(-$AI$13*(($B$17+$AI$4)*0.9))-EXP(-$B$16*(($B$17+$AI$4)*0.9)))+U201*$B$16/($B$16-$AI$14)*(EXP(-$AI$14*(($B$17+$AI$4)*0.9))-EXP(-$B$16*(($B$17+$AI$4)*0.9)))</f>
        <v/>
      </c>
      <c r="AE201" s="17">
        <f>R201*EXP(-$B$16*(($B$17+$AI$4)*1.0))+S201*$B$16/($B$16-$AI$12)*(EXP(-$AI$12*(($B$17+$AI$4)*1.0))-EXP(-$B$16*(($B$17+$AI$4)*1.0)))+T201*$B$16/($B$16-$AI$13)*(EXP(-$AI$13*(($B$17+$AI$4)*1.0))-EXP(-$B$16*(($B$17+$AI$4)*1.0)))+U201*$B$16/($B$16-$AI$14)*(EXP(-$AI$14*(($B$17+$AI$4)*1.0))-EXP(-$B$16*(($B$17+$AI$4)*1.0)))</f>
        <v/>
      </c>
      <c r="AF201" s="17">
        <f>MIN((G201-V201)/$AI$48,(G201-W201)/$AI$49,(G201-X201)/$AI$50,(G201-Y201)/$AI$51,(G201-Z201)/$AI$52,(G201-AA201)/$AI$53,(G201-AB201)/$AI$54,(G201-AC201)/$AI$55,(G201-AD201)/$AI$56,(G201-AE201)/$AI$57)</f>
        <v/>
      </c>
    </row>
    <row r="202">
      <c r="E202" s="12">
        <f>E201+$B$11</f>
        <v/>
      </c>
      <c r="F202" s="13">
        <f>E202/60</f>
        <v/>
      </c>
      <c r="G202" s="13">
        <f>IF(F202&gt;=$AI$66,$B$27,IF(F202&gt;=$AI$65,$B$26,IF(F202&gt;=$AI$64,$B$25,IF(F202&gt;=$AI$63,$B$24,IF(F202&gt;=$AI$62,$B$23,IF(F202&gt;=$AI$61,$B$22,$B$21))))))</f>
        <v/>
      </c>
      <c r="H202" s="14">
        <f>MAX(0,MIN($AI$59,IF($B$9="Plasma",(G202-(S202*$AI$18+T202*$AI$19+U202*$AI$20))/$AI$46,AF202)))</f>
        <v/>
      </c>
      <c r="I202" s="15">
        <f>H202/10*3600/$B$11</f>
        <v/>
      </c>
      <c r="J202" s="15">
        <f>J201+H202</f>
        <v/>
      </c>
      <c r="K202" s="14">
        <f>$AI$21*K201+$AI$22*L201+$AI$23*M201+$AI$30*H201</f>
        <v/>
      </c>
      <c r="L202" s="14">
        <f>$AI$24*K201+$AI$25*L201+$AI$26*M201+$AI$31*H201</f>
        <v/>
      </c>
      <c r="M202" s="14">
        <f>$AI$27*K201+$AI$28*L201+$AI$29*M201+$AI$32*H201</f>
        <v/>
      </c>
      <c r="N202" s="16">
        <f>R202*$B$38</f>
        <v/>
      </c>
      <c r="O202" s="14">
        <f>K202/$B$30</f>
        <v/>
      </c>
      <c r="P202" s="14">
        <f>L202/$B$31</f>
        <v/>
      </c>
      <c r="Q202" s="14">
        <f>M202/$B$32</f>
        <v/>
      </c>
      <c r="R202" s="14">
        <f>R201*$AI$42+S201*$AI$43+T201*$AI$44+U201*$AI$45+$AI$47*H201</f>
        <v/>
      </c>
      <c r="S202" s="17">
        <f>$AI$33*K202+$AI$34*L202+$AI$35*M202</f>
        <v/>
      </c>
      <c r="T202" s="17">
        <f>$AI$36*K202+$AI$37*L202+$AI$38*M202</f>
        <v/>
      </c>
      <c r="U202" s="17">
        <f>$AI$39*K202+$AI$40*L202+$AI$41*M202</f>
        <v/>
      </c>
      <c r="V202" s="17">
        <f>R202*EXP(-$B$16*(($B$17+$AI$4)*0.1))+S202*$B$16/($B$16-$AI$12)*(EXP(-$AI$12*(($B$17+$AI$4)*0.1))-EXP(-$B$16*(($B$17+$AI$4)*0.1)))+T202*$B$16/($B$16-$AI$13)*(EXP(-$AI$13*(($B$17+$AI$4)*0.1))-EXP(-$B$16*(($B$17+$AI$4)*0.1)))+U202*$B$16/($B$16-$AI$14)*(EXP(-$AI$14*(($B$17+$AI$4)*0.1))-EXP(-$B$16*(($B$17+$AI$4)*0.1)))</f>
        <v/>
      </c>
      <c r="W202" s="17">
        <f>R202*EXP(-$B$16*(($B$17+$AI$4)*0.2))+S202*$B$16/($B$16-$AI$12)*(EXP(-$AI$12*(($B$17+$AI$4)*0.2))-EXP(-$B$16*(($B$17+$AI$4)*0.2)))+T202*$B$16/($B$16-$AI$13)*(EXP(-$AI$13*(($B$17+$AI$4)*0.2))-EXP(-$B$16*(($B$17+$AI$4)*0.2)))+U202*$B$16/($B$16-$AI$14)*(EXP(-$AI$14*(($B$17+$AI$4)*0.2))-EXP(-$B$16*(($B$17+$AI$4)*0.2)))</f>
        <v/>
      </c>
      <c r="X202" s="17">
        <f>R202*EXP(-$B$16*(($B$17+$AI$4)*0.3))+S202*$B$16/($B$16-$AI$12)*(EXP(-$AI$12*(($B$17+$AI$4)*0.3))-EXP(-$B$16*(($B$17+$AI$4)*0.3)))+T202*$B$16/($B$16-$AI$13)*(EXP(-$AI$13*(($B$17+$AI$4)*0.3))-EXP(-$B$16*(($B$17+$AI$4)*0.3)))+U202*$B$16/($B$16-$AI$14)*(EXP(-$AI$14*(($B$17+$AI$4)*0.3))-EXP(-$B$16*(($B$17+$AI$4)*0.3)))</f>
        <v/>
      </c>
      <c r="Y202" s="17">
        <f>R202*EXP(-$B$16*(($B$17+$AI$4)*0.4))+S202*$B$16/($B$16-$AI$12)*(EXP(-$AI$12*(($B$17+$AI$4)*0.4))-EXP(-$B$16*(($B$17+$AI$4)*0.4)))+T202*$B$16/($B$16-$AI$13)*(EXP(-$AI$13*(($B$17+$AI$4)*0.4))-EXP(-$B$16*(($B$17+$AI$4)*0.4)))+U202*$B$16/($B$16-$AI$14)*(EXP(-$AI$14*(($B$17+$AI$4)*0.4))-EXP(-$B$16*(($B$17+$AI$4)*0.4)))</f>
        <v/>
      </c>
      <c r="Z202" s="17">
        <f>R202*EXP(-$B$16*(($B$17+$AI$4)*0.5))+S202*$B$16/($B$16-$AI$12)*(EXP(-$AI$12*(($B$17+$AI$4)*0.5))-EXP(-$B$16*(($B$17+$AI$4)*0.5)))+T202*$B$16/($B$16-$AI$13)*(EXP(-$AI$13*(($B$17+$AI$4)*0.5))-EXP(-$B$16*(($B$17+$AI$4)*0.5)))+U202*$B$16/($B$16-$AI$14)*(EXP(-$AI$14*(($B$17+$AI$4)*0.5))-EXP(-$B$16*(($B$17+$AI$4)*0.5)))</f>
        <v/>
      </c>
      <c r="AA202" s="17">
        <f>R202*EXP(-$B$16*(($B$17+$AI$4)*0.6))+S202*$B$16/($B$16-$AI$12)*(EXP(-$AI$12*(($B$17+$AI$4)*0.6))-EXP(-$B$16*(($B$17+$AI$4)*0.6)))+T202*$B$16/($B$16-$AI$13)*(EXP(-$AI$13*(($B$17+$AI$4)*0.6))-EXP(-$B$16*(($B$17+$AI$4)*0.6)))+U202*$B$16/($B$16-$AI$14)*(EXP(-$AI$14*(($B$17+$AI$4)*0.6))-EXP(-$B$16*(($B$17+$AI$4)*0.6)))</f>
        <v/>
      </c>
      <c r="AB202" s="17">
        <f>R202*EXP(-$B$16*(($B$17+$AI$4)*0.7))+S202*$B$16/($B$16-$AI$12)*(EXP(-$AI$12*(($B$17+$AI$4)*0.7))-EXP(-$B$16*(($B$17+$AI$4)*0.7)))+T202*$B$16/($B$16-$AI$13)*(EXP(-$AI$13*(($B$17+$AI$4)*0.7))-EXP(-$B$16*(($B$17+$AI$4)*0.7)))+U202*$B$16/($B$16-$AI$14)*(EXP(-$AI$14*(($B$17+$AI$4)*0.7))-EXP(-$B$16*(($B$17+$AI$4)*0.7)))</f>
        <v/>
      </c>
      <c r="AC202" s="17">
        <f>R202*EXP(-$B$16*(($B$17+$AI$4)*0.8))+S202*$B$16/($B$16-$AI$12)*(EXP(-$AI$12*(($B$17+$AI$4)*0.8))-EXP(-$B$16*(($B$17+$AI$4)*0.8)))+T202*$B$16/($B$16-$AI$13)*(EXP(-$AI$13*(($B$17+$AI$4)*0.8))-EXP(-$B$16*(($B$17+$AI$4)*0.8)))+U202*$B$16/($B$16-$AI$14)*(EXP(-$AI$14*(($B$17+$AI$4)*0.8))-EXP(-$B$16*(($B$17+$AI$4)*0.8)))</f>
        <v/>
      </c>
      <c r="AD202" s="17">
        <f>R202*EXP(-$B$16*(($B$17+$AI$4)*0.9))+S202*$B$16/($B$16-$AI$12)*(EXP(-$AI$12*(($B$17+$AI$4)*0.9))-EXP(-$B$16*(($B$17+$AI$4)*0.9)))+T202*$B$16/($B$16-$AI$13)*(EXP(-$AI$13*(($B$17+$AI$4)*0.9))-EXP(-$B$16*(($B$17+$AI$4)*0.9)))+U202*$B$16/($B$16-$AI$14)*(EXP(-$AI$14*(($B$17+$AI$4)*0.9))-EXP(-$B$16*(($B$17+$AI$4)*0.9)))</f>
        <v/>
      </c>
      <c r="AE202" s="17">
        <f>R202*EXP(-$B$16*(($B$17+$AI$4)*1.0))+S202*$B$16/($B$16-$AI$12)*(EXP(-$AI$12*(($B$17+$AI$4)*1.0))-EXP(-$B$16*(($B$17+$AI$4)*1.0)))+T202*$B$16/($B$16-$AI$13)*(EXP(-$AI$13*(($B$17+$AI$4)*1.0))-EXP(-$B$16*(($B$17+$AI$4)*1.0)))+U202*$B$16/($B$16-$AI$14)*(EXP(-$AI$14*(($B$17+$AI$4)*1.0))-EXP(-$B$16*(($B$17+$AI$4)*1.0)))</f>
        <v/>
      </c>
      <c r="AF202" s="17">
        <f>MIN((G202-V202)/$AI$48,(G202-W202)/$AI$49,(G202-X202)/$AI$50,(G202-Y202)/$AI$51,(G202-Z202)/$AI$52,(G202-AA202)/$AI$53,(G202-AB202)/$AI$54,(G202-AC202)/$AI$55,(G202-AD202)/$AI$56,(G202-AE202)/$AI$57)</f>
        <v/>
      </c>
    </row>
    <row r="203">
      <c r="E203" s="12">
        <f>E202+$B$11</f>
        <v/>
      </c>
      <c r="F203" s="13">
        <f>E203/60</f>
        <v/>
      </c>
      <c r="G203" s="13">
        <f>IF(F203&gt;=$AI$66,$B$27,IF(F203&gt;=$AI$65,$B$26,IF(F203&gt;=$AI$64,$B$25,IF(F203&gt;=$AI$63,$B$24,IF(F203&gt;=$AI$62,$B$23,IF(F203&gt;=$AI$61,$B$22,$B$21))))))</f>
        <v/>
      </c>
      <c r="H203" s="14">
        <f>MAX(0,MIN($AI$59,IF($B$9="Plasma",(G203-(S203*$AI$18+T203*$AI$19+U203*$AI$20))/$AI$46,AF203)))</f>
        <v/>
      </c>
      <c r="I203" s="15">
        <f>H203/10*3600/$B$11</f>
        <v/>
      </c>
      <c r="J203" s="15">
        <f>J202+H203</f>
        <v/>
      </c>
      <c r="K203" s="14">
        <f>$AI$21*K202+$AI$22*L202+$AI$23*M202+$AI$30*H202</f>
        <v/>
      </c>
      <c r="L203" s="14">
        <f>$AI$24*K202+$AI$25*L202+$AI$26*M202+$AI$31*H202</f>
        <v/>
      </c>
      <c r="M203" s="14">
        <f>$AI$27*K202+$AI$28*L202+$AI$29*M202+$AI$32*H202</f>
        <v/>
      </c>
      <c r="N203" s="16">
        <f>R203*$B$38</f>
        <v/>
      </c>
      <c r="O203" s="14">
        <f>K203/$B$30</f>
        <v/>
      </c>
      <c r="P203" s="14">
        <f>L203/$B$31</f>
        <v/>
      </c>
      <c r="Q203" s="14">
        <f>M203/$B$32</f>
        <v/>
      </c>
      <c r="R203" s="14">
        <f>R202*$AI$42+S202*$AI$43+T202*$AI$44+U202*$AI$45+$AI$47*H202</f>
        <v/>
      </c>
      <c r="S203" s="17">
        <f>$AI$33*K203+$AI$34*L203+$AI$35*M203</f>
        <v/>
      </c>
      <c r="T203" s="17">
        <f>$AI$36*K203+$AI$37*L203+$AI$38*M203</f>
        <v/>
      </c>
      <c r="U203" s="17">
        <f>$AI$39*K203+$AI$40*L203+$AI$41*M203</f>
        <v/>
      </c>
      <c r="V203" s="17">
        <f>R203*EXP(-$B$16*(($B$17+$AI$4)*0.1))+S203*$B$16/($B$16-$AI$12)*(EXP(-$AI$12*(($B$17+$AI$4)*0.1))-EXP(-$B$16*(($B$17+$AI$4)*0.1)))+T203*$B$16/($B$16-$AI$13)*(EXP(-$AI$13*(($B$17+$AI$4)*0.1))-EXP(-$B$16*(($B$17+$AI$4)*0.1)))+U203*$B$16/($B$16-$AI$14)*(EXP(-$AI$14*(($B$17+$AI$4)*0.1))-EXP(-$B$16*(($B$17+$AI$4)*0.1)))</f>
        <v/>
      </c>
      <c r="W203" s="17">
        <f>R203*EXP(-$B$16*(($B$17+$AI$4)*0.2))+S203*$B$16/($B$16-$AI$12)*(EXP(-$AI$12*(($B$17+$AI$4)*0.2))-EXP(-$B$16*(($B$17+$AI$4)*0.2)))+T203*$B$16/($B$16-$AI$13)*(EXP(-$AI$13*(($B$17+$AI$4)*0.2))-EXP(-$B$16*(($B$17+$AI$4)*0.2)))+U203*$B$16/($B$16-$AI$14)*(EXP(-$AI$14*(($B$17+$AI$4)*0.2))-EXP(-$B$16*(($B$17+$AI$4)*0.2)))</f>
        <v/>
      </c>
      <c r="X203" s="17">
        <f>R203*EXP(-$B$16*(($B$17+$AI$4)*0.3))+S203*$B$16/($B$16-$AI$12)*(EXP(-$AI$12*(($B$17+$AI$4)*0.3))-EXP(-$B$16*(($B$17+$AI$4)*0.3)))+T203*$B$16/($B$16-$AI$13)*(EXP(-$AI$13*(($B$17+$AI$4)*0.3))-EXP(-$B$16*(($B$17+$AI$4)*0.3)))+U203*$B$16/($B$16-$AI$14)*(EXP(-$AI$14*(($B$17+$AI$4)*0.3))-EXP(-$B$16*(($B$17+$AI$4)*0.3)))</f>
        <v/>
      </c>
      <c r="Y203" s="17">
        <f>R203*EXP(-$B$16*(($B$17+$AI$4)*0.4))+S203*$B$16/($B$16-$AI$12)*(EXP(-$AI$12*(($B$17+$AI$4)*0.4))-EXP(-$B$16*(($B$17+$AI$4)*0.4)))+T203*$B$16/($B$16-$AI$13)*(EXP(-$AI$13*(($B$17+$AI$4)*0.4))-EXP(-$B$16*(($B$17+$AI$4)*0.4)))+U203*$B$16/($B$16-$AI$14)*(EXP(-$AI$14*(($B$17+$AI$4)*0.4))-EXP(-$B$16*(($B$17+$AI$4)*0.4)))</f>
        <v/>
      </c>
      <c r="Z203" s="17">
        <f>R203*EXP(-$B$16*(($B$17+$AI$4)*0.5))+S203*$B$16/($B$16-$AI$12)*(EXP(-$AI$12*(($B$17+$AI$4)*0.5))-EXP(-$B$16*(($B$17+$AI$4)*0.5)))+T203*$B$16/($B$16-$AI$13)*(EXP(-$AI$13*(($B$17+$AI$4)*0.5))-EXP(-$B$16*(($B$17+$AI$4)*0.5)))+U203*$B$16/($B$16-$AI$14)*(EXP(-$AI$14*(($B$17+$AI$4)*0.5))-EXP(-$B$16*(($B$17+$AI$4)*0.5)))</f>
        <v/>
      </c>
      <c r="AA203" s="17">
        <f>R203*EXP(-$B$16*(($B$17+$AI$4)*0.6))+S203*$B$16/($B$16-$AI$12)*(EXP(-$AI$12*(($B$17+$AI$4)*0.6))-EXP(-$B$16*(($B$17+$AI$4)*0.6)))+T203*$B$16/($B$16-$AI$13)*(EXP(-$AI$13*(($B$17+$AI$4)*0.6))-EXP(-$B$16*(($B$17+$AI$4)*0.6)))+U203*$B$16/($B$16-$AI$14)*(EXP(-$AI$14*(($B$17+$AI$4)*0.6))-EXP(-$B$16*(($B$17+$AI$4)*0.6)))</f>
        <v/>
      </c>
      <c r="AB203" s="17">
        <f>R203*EXP(-$B$16*(($B$17+$AI$4)*0.7))+S203*$B$16/($B$16-$AI$12)*(EXP(-$AI$12*(($B$17+$AI$4)*0.7))-EXP(-$B$16*(($B$17+$AI$4)*0.7)))+T203*$B$16/($B$16-$AI$13)*(EXP(-$AI$13*(($B$17+$AI$4)*0.7))-EXP(-$B$16*(($B$17+$AI$4)*0.7)))+U203*$B$16/($B$16-$AI$14)*(EXP(-$AI$14*(($B$17+$AI$4)*0.7))-EXP(-$B$16*(($B$17+$AI$4)*0.7)))</f>
        <v/>
      </c>
      <c r="AC203" s="17">
        <f>R203*EXP(-$B$16*(($B$17+$AI$4)*0.8))+S203*$B$16/($B$16-$AI$12)*(EXP(-$AI$12*(($B$17+$AI$4)*0.8))-EXP(-$B$16*(($B$17+$AI$4)*0.8)))+T203*$B$16/($B$16-$AI$13)*(EXP(-$AI$13*(($B$17+$AI$4)*0.8))-EXP(-$B$16*(($B$17+$AI$4)*0.8)))+U203*$B$16/($B$16-$AI$14)*(EXP(-$AI$14*(($B$17+$AI$4)*0.8))-EXP(-$B$16*(($B$17+$AI$4)*0.8)))</f>
        <v/>
      </c>
      <c r="AD203" s="17">
        <f>R203*EXP(-$B$16*(($B$17+$AI$4)*0.9))+S203*$B$16/($B$16-$AI$12)*(EXP(-$AI$12*(($B$17+$AI$4)*0.9))-EXP(-$B$16*(($B$17+$AI$4)*0.9)))+T203*$B$16/($B$16-$AI$13)*(EXP(-$AI$13*(($B$17+$AI$4)*0.9))-EXP(-$B$16*(($B$17+$AI$4)*0.9)))+U203*$B$16/($B$16-$AI$14)*(EXP(-$AI$14*(($B$17+$AI$4)*0.9))-EXP(-$B$16*(($B$17+$AI$4)*0.9)))</f>
        <v/>
      </c>
      <c r="AE203" s="17">
        <f>R203*EXP(-$B$16*(($B$17+$AI$4)*1.0))+S203*$B$16/($B$16-$AI$12)*(EXP(-$AI$12*(($B$17+$AI$4)*1.0))-EXP(-$B$16*(($B$17+$AI$4)*1.0)))+T203*$B$16/($B$16-$AI$13)*(EXP(-$AI$13*(($B$17+$AI$4)*1.0))-EXP(-$B$16*(($B$17+$AI$4)*1.0)))+U203*$B$16/($B$16-$AI$14)*(EXP(-$AI$14*(($B$17+$AI$4)*1.0))-EXP(-$B$16*(($B$17+$AI$4)*1.0)))</f>
        <v/>
      </c>
      <c r="AF203" s="17">
        <f>MIN((G203-V203)/$AI$48,(G203-W203)/$AI$49,(G203-X203)/$AI$50,(G203-Y203)/$AI$51,(G203-Z203)/$AI$52,(G203-AA203)/$AI$53,(G203-AB203)/$AI$54,(G203-AC203)/$AI$55,(G203-AD203)/$AI$56,(G203-AE203)/$AI$57)</f>
        <v/>
      </c>
    </row>
    <row r="204">
      <c r="E204" s="12">
        <f>E203+$B$11</f>
        <v/>
      </c>
      <c r="F204" s="13">
        <f>E204/60</f>
        <v/>
      </c>
      <c r="G204" s="13">
        <f>IF(F204&gt;=$AI$66,$B$27,IF(F204&gt;=$AI$65,$B$26,IF(F204&gt;=$AI$64,$B$25,IF(F204&gt;=$AI$63,$B$24,IF(F204&gt;=$AI$62,$B$23,IF(F204&gt;=$AI$61,$B$22,$B$21))))))</f>
        <v/>
      </c>
      <c r="H204" s="14">
        <f>MAX(0,MIN($AI$59,IF($B$9="Plasma",(G204-(S204*$AI$18+T204*$AI$19+U204*$AI$20))/$AI$46,AF204)))</f>
        <v/>
      </c>
      <c r="I204" s="15">
        <f>H204/10*3600/$B$11</f>
        <v/>
      </c>
      <c r="J204" s="15">
        <f>J203+H204</f>
        <v/>
      </c>
      <c r="K204" s="14">
        <f>$AI$21*K203+$AI$22*L203+$AI$23*M203+$AI$30*H203</f>
        <v/>
      </c>
      <c r="L204" s="14">
        <f>$AI$24*K203+$AI$25*L203+$AI$26*M203+$AI$31*H203</f>
        <v/>
      </c>
      <c r="M204" s="14">
        <f>$AI$27*K203+$AI$28*L203+$AI$29*M203+$AI$32*H203</f>
        <v/>
      </c>
      <c r="N204" s="16">
        <f>R204*$B$38</f>
        <v/>
      </c>
      <c r="O204" s="14">
        <f>K204/$B$30</f>
        <v/>
      </c>
      <c r="P204" s="14">
        <f>L204/$B$31</f>
        <v/>
      </c>
      <c r="Q204" s="14">
        <f>M204/$B$32</f>
        <v/>
      </c>
      <c r="R204" s="14">
        <f>R203*$AI$42+S203*$AI$43+T203*$AI$44+U203*$AI$45+$AI$47*H203</f>
        <v/>
      </c>
      <c r="S204" s="17">
        <f>$AI$33*K204+$AI$34*L204+$AI$35*M204</f>
        <v/>
      </c>
      <c r="T204" s="17">
        <f>$AI$36*K204+$AI$37*L204+$AI$38*M204</f>
        <v/>
      </c>
      <c r="U204" s="17">
        <f>$AI$39*K204+$AI$40*L204+$AI$41*M204</f>
        <v/>
      </c>
      <c r="V204" s="17">
        <f>R204*EXP(-$B$16*(($B$17+$AI$4)*0.1))+S204*$B$16/($B$16-$AI$12)*(EXP(-$AI$12*(($B$17+$AI$4)*0.1))-EXP(-$B$16*(($B$17+$AI$4)*0.1)))+T204*$B$16/($B$16-$AI$13)*(EXP(-$AI$13*(($B$17+$AI$4)*0.1))-EXP(-$B$16*(($B$17+$AI$4)*0.1)))+U204*$B$16/($B$16-$AI$14)*(EXP(-$AI$14*(($B$17+$AI$4)*0.1))-EXP(-$B$16*(($B$17+$AI$4)*0.1)))</f>
        <v/>
      </c>
      <c r="W204" s="17">
        <f>R204*EXP(-$B$16*(($B$17+$AI$4)*0.2))+S204*$B$16/($B$16-$AI$12)*(EXP(-$AI$12*(($B$17+$AI$4)*0.2))-EXP(-$B$16*(($B$17+$AI$4)*0.2)))+T204*$B$16/($B$16-$AI$13)*(EXP(-$AI$13*(($B$17+$AI$4)*0.2))-EXP(-$B$16*(($B$17+$AI$4)*0.2)))+U204*$B$16/($B$16-$AI$14)*(EXP(-$AI$14*(($B$17+$AI$4)*0.2))-EXP(-$B$16*(($B$17+$AI$4)*0.2)))</f>
        <v/>
      </c>
      <c r="X204" s="17">
        <f>R204*EXP(-$B$16*(($B$17+$AI$4)*0.3))+S204*$B$16/($B$16-$AI$12)*(EXP(-$AI$12*(($B$17+$AI$4)*0.3))-EXP(-$B$16*(($B$17+$AI$4)*0.3)))+T204*$B$16/($B$16-$AI$13)*(EXP(-$AI$13*(($B$17+$AI$4)*0.3))-EXP(-$B$16*(($B$17+$AI$4)*0.3)))+U204*$B$16/($B$16-$AI$14)*(EXP(-$AI$14*(($B$17+$AI$4)*0.3))-EXP(-$B$16*(($B$17+$AI$4)*0.3)))</f>
        <v/>
      </c>
      <c r="Y204" s="17">
        <f>R204*EXP(-$B$16*(($B$17+$AI$4)*0.4))+S204*$B$16/($B$16-$AI$12)*(EXP(-$AI$12*(($B$17+$AI$4)*0.4))-EXP(-$B$16*(($B$17+$AI$4)*0.4)))+T204*$B$16/($B$16-$AI$13)*(EXP(-$AI$13*(($B$17+$AI$4)*0.4))-EXP(-$B$16*(($B$17+$AI$4)*0.4)))+U204*$B$16/($B$16-$AI$14)*(EXP(-$AI$14*(($B$17+$AI$4)*0.4))-EXP(-$B$16*(($B$17+$AI$4)*0.4)))</f>
        <v/>
      </c>
      <c r="Z204" s="17">
        <f>R204*EXP(-$B$16*(($B$17+$AI$4)*0.5))+S204*$B$16/($B$16-$AI$12)*(EXP(-$AI$12*(($B$17+$AI$4)*0.5))-EXP(-$B$16*(($B$17+$AI$4)*0.5)))+T204*$B$16/($B$16-$AI$13)*(EXP(-$AI$13*(($B$17+$AI$4)*0.5))-EXP(-$B$16*(($B$17+$AI$4)*0.5)))+U204*$B$16/($B$16-$AI$14)*(EXP(-$AI$14*(($B$17+$AI$4)*0.5))-EXP(-$B$16*(($B$17+$AI$4)*0.5)))</f>
        <v/>
      </c>
      <c r="AA204" s="17">
        <f>R204*EXP(-$B$16*(($B$17+$AI$4)*0.6))+S204*$B$16/($B$16-$AI$12)*(EXP(-$AI$12*(($B$17+$AI$4)*0.6))-EXP(-$B$16*(($B$17+$AI$4)*0.6)))+T204*$B$16/($B$16-$AI$13)*(EXP(-$AI$13*(($B$17+$AI$4)*0.6))-EXP(-$B$16*(($B$17+$AI$4)*0.6)))+U204*$B$16/($B$16-$AI$14)*(EXP(-$AI$14*(($B$17+$AI$4)*0.6))-EXP(-$B$16*(($B$17+$AI$4)*0.6)))</f>
        <v/>
      </c>
      <c r="AB204" s="17">
        <f>R204*EXP(-$B$16*(($B$17+$AI$4)*0.7))+S204*$B$16/($B$16-$AI$12)*(EXP(-$AI$12*(($B$17+$AI$4)*0.7))-EXP(-$B$16*(($B$17+$AI$4)*0.7)))+T204*$B$16/($B$16-$AI$13)*(EXP(-$AI$13*(($B$17+$AI$4)*0.7))-EXP(-$B$16*(($B$17+$AI$4)*0.7)))+U204*$B$16/($B$16-$AI$14)*(EXP(-$AI$14*(($B$17+$AI$4)*0.7))-EXP(-$B$16*(($B$17+$AI$4)*0.7)))</f>
        <v/>
      </c>
      <c r="AC204" s="17">
        <f>R204*EXP(-$B$16*(($B$17+$AI$4)*0.8))+S204*$B$16/($B$16-$AI$12)*(EXP(-$AI$12*(($B$17+$AI$4)*0.8))-EXP(-$B$16*(($B$17+$AI$4)*0.8)))+T204*$B$16/($B$16-$AI$13)*(EXP(-$AI$13*(($B$17+$AI$4)*0.8))-EXP(-$B$16*(($B$17+$AI$4)*0.8)))+U204*$B$16/($B$16-$AI$14)*(EXP(-$AI$14*(($B$17+$AI$4)*0.8))-EXP(-$B$16*(($B$17+$AI$4)*0.8)))</f>
        <v/>
      </c>
      <c r="AD204" s="17">
        <f>R204*EXP(-$B$16*(($B$17+$AI$4)*0.9))+S204*$B$16/($B$16-$AI$12)*(EXP(-$AI$12*(($B$17+$AI$4)*0.9))-EXP(-$B$16*(($B$17+$AI$4)*0.9)))+T204*$B$16/($B$16-$AI$13)*(EXP(-$AI$13*(($B$17+$AI$4)*0.9))-EXP(-$B$16*(($B$17+$AI$4)*0.9)))+U204*$B$16/($B$16-$AI$14)*(EXP(-$AI$14*(($B$17+$AI$4)*0.9))-EXP(-$B$16*(($B$17+$AI$4)*0.9)))</f>
        <v/>
      </c>
      <c r="AE204" s="17">
        <f>R204*EXP(-$B$16*(($B$17+$AI$4)*1.0))+S204*$B$16/($B$16-$AI$12)*(EXP(-$AI$12*(($B$17+$AI$4)*1.0))-EXP(-$B$16*(($B$17+$AI$4)*1.0)))+T204*$B$16/($B$16-$AI$13)*(EXP(-$AI$13*(($B$17+$AI$4)*1.0))-EXP(-$B$16*(($B$17+$AI$4)*1.0)))+U204*$B$16/($B$16-$AI$14)*(EXP(-$AI$14*(($B$17+$AI$4)*1.0))-EXP(-$B$16*(($B$17+$AI$4)*1.0)))</f>
        <v/>
      </c>
      <c r="AF204" s="17">
        <f>MIN((G204-V204)/$AI$48,(G204-W204)/$AI$49,(G204-X204)/$AI$50,(G204-Y204)/$AI$51,(G204-Z204)/$AI$52,(G204-AA204)/$AI$53,(G204-AB204)/$AI$54,(G204-AC204)/$AI$55,(G204-AD204)/$AI$56,(G204-AE204)/$AI$57)</f>
        <v/>
      </c>
    </row>
    <row r="205">
      <c r="E205" s="12">
        <f>E204+$B$11</f>
        <v/>
      </c>
      <c r="F205" s="13">
        <f>E205/60</f>
        <v/>
      </c>
      <c r="G205" s="13">
        <f>IF(F205&gt;=$AI$66,$B$27,IF(F205&gt;=$AI$65,$B$26,IF(F205&gt;=$AI$64,$B$25,IF(F205&gt;=$AI$63,$B$24,IF(F205&gt;=$AI$62,$B$23,IF(F205&gt;=$AI$61,$B$22,$B$21))))))</f>
        <v/>
      </c>
      <c r="H205" s="14">
        <f>MAX(0,MIN($AI$59,IF($B$9="Plasma",(G205-(S205*$AI$18+T205*$AI$19+U205*$AI$20))/$AI$46,AF205)))</f>
        <v/>
      </c>
      <c r="I205" s="15">
        <f>H205/10*3600/$B$11</f>
        <v/>
      </c>
      <c r="J205" s="15">
        <f>J204+H205</f>
        <v/>
      </c>
      <c r="K205" s="14">
        <f>$AI$21*K204+$AI$22*L204+$AI$23*M204+$AI$30*H204</f>
        <v/>
      </c>
      <c r="L205" s="14">
        <f>$AI$24*K204+$AI$25*L204+$AI$26*M204+$AI$31*H204</f>
        <v/>
      </c>
      <c r="M205" s="14">
        <f>$AI$27*K204+$AI$28*L204+$AI$29*M204+$AI$32*H204</f>
        <v/>
      </c>
      <c r="N205" s="16">
        <f>R205*$B$38</f>
        <v/>
      </c>
      <c r="O205" s="14">
        <f>K205/$B$30</f>
        <v/>
      </c>
      <c r="P205" s="14">
        <f>L205/$B$31</f>
        <v/>
      </c>
      <c r="Q205" s="14">
        <f>M205/$B$32</f>
        <v/>
      </c>
      <c r="R205" s="14">
        <f>R204*$AI$42+S204*$AI$43+T204*$AI$44+U204*$AI$45+$AI$47*H204</f>
        <v/>
      </c>
      <c r="S205" s="17">
        <f>$AI$33*K205+$AI$34*L205+$AI$35*M205</f>
        <v/>
      </c>
      <c r="T205" s="17">
        <f>$AI$36*K205+$AI$37*L205+$AI$38*M205</f>
        <v/>
      </c>
      <c r="U205" s="17">
        <f>$AI$39*K205+$AI$40*L205+$AI$41*M205</f>
        <v/>
      </c>
      <c r="V205" s="17">
        <f>R205*EXP(-$B$16*(($B$17+$AI$4)*0.1))+S205*$B$16/($B$16-$AI$12)*(EXP(-$AI$12*(($B$17+$AI$4)*0.1))-EXP(-$B$16*(($B$17+$AI$4)*0.1)))+T205*$B$16/($B$16-$AI$13)*(EXP(-$AI$13*(($B$17+$AI$4)*0.1))-EXP(-$B$16*(($B$17+$AI$4)*0.1)))+U205*$B$16/($B$16-$AI$14)*(EXP(-$AI$14*(($B$17+$AI$4)*0.1))-EXP(-$B$16*(($B$17+$AI$4)*0.1)))</f>
        <v/>
      </c>
      <c r="W205" s="17">
        <f>R205*EXP(-$B$16*(($B$17+$AI$4)*0.2))+S205*$B$16/($B$16-$AI$12)*(EXP(-$AI$12*(($B$17+$AI$4)*0.2))-EXP(-$B$16*(($B$17+$AI$4)*0.2)))+T205*$B$16/($B$16-$AI$13)*(EXP(-$AI$13*(($B$17+$AI$4)*0.2))-EXP(-$B$16*(($B$17+$AI$4)*0.2)))+U205*$B$16/($B$16-$AI$14)*(EXP(-$AI$14*(($B$17+$AI$4)*0.2))-EXP(-$B$16*(($B$17+$AI$4)*0.2)))</f>
        <v/>
      </c>
      <c r="X205" s="17">
        <f>R205*EXP(-$B$16*(($B$17+$AI$4)*0.3))+S205*$B$16/($B$16-$AI$12)*(EXP(-$AI$12*(($B$17+$AI$4)*0.3))-EXP(-$B$16*(($B$17+$AI$4)*0.3)))+T205*$B$16/($B$16-$AI$13)*(EXP(-$AI$13*(($B$17+$AI$4)*0.3))-EXP(-$B$16*(($B$17+$AI$4)*0.3)))+U205*$B$16/($B$16-$AI$14)*(EXP(-$AI$14*(($B$17+$AI$4)*0.3))-EXP(-$B$16*(($B$17+$AI$4)*0.3)))</f>
        <v/>
      </c>
      <c r="Y205" s="17">
        <f>R205*EXP(-$B$16*(($B$17+$AI$4)*0.4))+S205*$B$16/($B$16-$AI$12)*(EXP(-$AI$12*(($B$17+$AI$4)*0.4))-EXP(-$B$16*(($B$17+$AI$4)*0.4)))+T205*$B$16/($B$16-$AI$13)*(EXP(-$AI$13*(($B$17+$AI$4)*0.4))-EXP(-$B$16*(($B$17+$AI$4)*0.4)))+U205*$B$16/($B$16-$AI$14)*(EXP(-$AI$14*(($B$17+$AI$4)*0.4))-EXP(-$B$16*(($B$17+$AI$4)*0.4)))</f>
        <v/>
      </c>
      <c r="Z205" s="17">
        <f>R205*EXP(-$B$16*(($B$17+$AI$4)*0.5))+S205*$B$16/($B$16-$AI$12)*(EXP(-$AI$12*(($B$17+$AI$4)*0.5))-EXP(-$B$16*(($B$17+$AI$4)*0.5)))+T205*$B$16/($B$16-$AI$13)*(EXP(-$AI$13*(($B$17+$AI$4)*0.5))-EXP(-$B$16*(($B$17+$AI$4)*0.5)))+U205*$B$16/($B$16-$AI$14)*(EXP(-$AI$14*(($B$17+$AI$4)*0.5))-EXP(-$B$16*(($B$17+$AI$4)*0.5)))</f>
        <v/>
      </c>
      <c r="AA205" s="17">
        <f>R205*EXP(-$B$16*(($B$17+$AI$4)*0.6))+S205*$B$16/($B$16-$AI$12)*(EXP(-$AI$12*(($B$17+$AI$4)*0.6))-EXP(-$B$16*(($B$17+$AI$4)*0.6)))+T205*$B$16/($B$16-$AI$13)*(EXP(-$AI$13*(($B$17+$AI$4)*0.6))-EXP(-$B$16*(($B$17+$AI$4)*0.6)))+U205*$B$16/($B$16-$AI$14)*(EXP(-$AI$14*(($B$17+$AI$4)*0.6))-EXP(-$B$16*(($B$17+$AI$4)*0.6)))</f>
        <v/>
      </c>
      <c r="AB205" s="17">
        <f>R205*EXP(-$B$16*(($B$17+$AI$4)*0.7))+S205*$B$16/($B$16-$AI$12)*(EXP(-$AI$12*(($B$17+$AI$4)*0.7))-EXP(-$B$16*(($B$17+$AI$4)*0.7)))+T205*$B$16/($B$16-$AI$13)*(EXP(-$AI$13*(($B$17+$AI$4)*0.7))-EXP(-$B$16*(($B$17+$AI$4)*0.7)))+U205*$B$16/($B$16-$AI$14)*(EXP(-$AI$14*(($B$17+$AI$4)*0.7))-EXP(-$B$16*(($B$17+$AI$4)*0.7)))</f>
        <v/>
      </c>
      <c r="AC205" s="17">
        <f>R205*EXP(-$B$16*(($B$17+$AI$4)*0.8))+S205*$B$16/($B$16-$AI$12)*(EXP(-$AI$12*(($B$17+$AI$4)*0.8))-EXP(-$B$16*(($B$17+$AI$4)*0.8)))+T205*$B$16/($B$16-$AI$13)*(EXP(-$AI$13*(($B$17+$AI$4)*0.8))-EXP(-$B$16*(($B$17+$AI$4)*0.8)))+U205*$B$16/($B$16-$AI$14)*(EXP(-$AI$14*(($B$17+$AI$4)*0.8))-EXP(-$B$16*(($B$17+$AI$4)*0.8)))</f>
        <v/>
      </c>
      <c r="AD205" s="17">
        <f>R205*EXP(-$B$16*(($B$17+$AI$4)*0.9))+S205*$B$16/($B$16-$AI$12)*(EXP(-$AI$12*(($B$17+$AI$4)*0.9))-EXP(-$B$16*(($B$17+$AI$4)*0.9)))+T205*$B$16/($B$16-$AI$13)*(EXP(-$AI$13*(($B$17+$AI$4)*0.9))-EXP(-$B$16*(($B$17+$AI$4)*0.9)))+U205*$B$16/($B$16-$AI$14)*(EXP(-$AI$14*(($B$17+$AI$4)*0.9))-EXP(-$B$16*(($B$17+$AI$4)*0.9)))</f>
        <v/>
      </c>
      <c r="AE205" s="17">
        <f>R205*EXP(-$B$16*(($B$17+$AI$4)*1.0))+S205*$B$16/($B$16-$AI$12)*(EXP(-$AI$12*(($B$17+$AI$4)*1.0))-EXP(-$B$16*(($B$17+$AI$4)*1.0)))+T205*$B$16/($B$16-$AI$13)*(EXP(-$AI$13*(($B$17+$AI$4)*1.0))-EXP(-$B$16*(($B$17+$AI$4)*1.0)))+U205*$B$16/($B$16-$AI$14)*(EXP(-$AI$14*(($B$17+$AI$4)*1.0))-EXP(-$B$16*(($B$17+$AI$4)*1.0)))</f>
        <v/>
      </c>
      <c r="AF205" s="17">
        <f>MIN((G205-V205)/$AI$48,(G205-W205)/$AI$49,(G205-X205)/$AI$50,(G205-Y205)/$AI$51,(G205-Z205)/$AI$52,(G205-AA205)/$AI$53,(G205-AB205)/$AI$54,(G205-AC205)/$AI$55,(G205-AD205)/$AI$56,(G205-AE205)/$AI$57)</f>
        <v/>
      </c>
    </row>
    <row r="206">
      <c r="E206" s="12">
        <f>E205+$B$11</f>
        <v/>
      </c>
      <c r="F206" s="13">
        <f>E206/60</f>
        <v/>
      </c>
      <c r="G206" s="13">
        <f>IF(F206&gt;=$AI$66,$B$27,IF(F206&gt;=$AI$65,$B$26,IF(F206&gt;=$AI$64,$B$25,IF(F206&gt;=$AI$63,$B$24,IF(F206&gt;=$AI$62,$B$23,IF(F206&gt;=$AI$61,$B$22,$B$21))))))</f>
        <v/>
      </c>
      <c r="H206" s="14">
        <f>MAX(0,MIN($AI$59,IF($B$9="Plasma",(G206-(S206*$AI$18+T206*$AI$19+U206*$AI$20))/$AI$46,AF206)))</f>
        <v/>
      </c>
      <c r="I206" s="15">
        <f>H206/10*3600/$B$11</f>
        <v/>
      </c>
      <c r="J206" s="15">
        <f>J205+H206</f>
        <v/>
      </c>
      <c r="K206" s="14">
        <f>$AI$21*K205+$AI$22*L205+$AI$23*M205+$AI$30*H205</f>
        <v/>
      </c>
      <c r="L206" s="14">
        <f>$AI$24*K205+$AI$25*L205+$AI$26*M205+$AI$31*H205</f>
        <v/>
      </c>
      <c r="M206" s="14">
        <f>$AI$27*K205+$AI$28*L205+$AI$29*M205+$AI$32*H205</f>
        <v/>
      </c>
      <c r="N206" s="16">
        <f>R206*$B$38</f>
        <v/>
      </c>
      <c r="O206" s="14">
        <f>K206/$B$30</f>
        <v/>
      </c>
      <c r="P206" s="14">
        <f>L206/$B$31</f>
        <v/>
      </c>
      <c r="Q206" s="14">
        <f>M206/$B$32</f>
        <v/>
      </c>
      <c r="R206" s="14">
        <f>R205*$AI$42+S205*$AI$43+T205*$AI$44+U205*$AI$45+$AI$47*H205</f>
        <v/>
      </c>
      <c r="S206" s="17">
        <f>$AI$33*K206+$AI$34*L206+$AI$35*M206</f>
        <v/>
      </c>
      <c r="T206" s="17">
        <f>$AI$36*K206+$AI$37*L206+$AI$38*M206</f>
        <v/>
      </c>
      <c r="U206" s="17">
        <f>$AI$39*K206+$AI$40*L206+$AI$41*M206</f>
        <v/>
      </c>
      <c r="V206" s="17">
        <f>R206*EXP(-$B$16*(($B$17+$AI$4)*0.1))+S206*$B$16/($B$16-$AI$12)*(EXP(-$AI$12*(($B$17+$AI$4)*0.1))-EXP(-$B$16*(($B$17+$AI$4)*0.1)))+T206*$B$16/($B$16-$AI$13)*(EXP(-$AI$13*(($B$17+$AI$4)*0.1))-EXP(-$B$16*(($B$17+$AI$4)*0.1)))+U206*$B$16/($B$16-$AI$14)*(EXP(-$AI$14*(($B$17+$AI$4)*0.1))-EXP(-$B$16*(($B$17+$AI$4)*0.1)))</f>
        <v/>
      </c>
      <c r="W206" s="17">
        <f>R206*EXP(-$B$16*(($B$17+$AI$4)*0.2))+S206*$B$16/($B$16-$AI$12)*(EXP(-$AI$12*(($B$17+$AI$4)*0.2))-EXP(-$B$16*(($B$17+$AI$4)*0.2)))+T206*$B$16/($B$16-$AI$13)*(EXP(-$AI$13*(($B$17+$AI$4)*0.2))-EXP(-$B$16*(($B$17+$AI$4)*0.2)))+U206*$B$16/($B$16-$AI$14)*(EXP(-$AI$14*(($B$17+$AI$4)*0.2))-EXP(-$B$16*(($B$17+$AI$4)*0.2)))</f>
        <v/>
      </c>
      <c r="X206" s="17">
        <f>R206*EXP(-$B$16*(($B$17+$AI$4)*0.3))+S206*$B$16/($B$16-$AI$12)*(EXP(-$AI$12*(($B$17+$AI$4)*0.3))-EXP(-$B$16*(($B$17+$AI$4)*0.3)))+T206*$B$16/($B$16-$AI$13)*(EXP(-$AI$13*(($B$17+$AI$4)*0.3))-EXP(-$B$16*(($B$17+$AI$4)*0.3)))+U206*$B$16/($B$16-$AI$14)*(EXP(-$AI$14*(($B$17+$AI$4)*0.3))-EXP(-$B$16*(($B$17+$AI$4)*0.3)))</f>
        <v/>
      </c>
      <c r="Y206" s="17">
        <f>R206*EXP(-$B$16*(($B$17+$AI$4)*0.4))+S206*$B$16/($B$16-$AI$12)*(EXP(-$AI$12*(($B$17+$AI$4)*0.4))-EXP(-$B$16*(($B$17+$AI$4)*0.4)))+T206*$B$16/($B$16-$AI$13)*(EXP(-$AI$13*(($B$17+$AI$4)*0.4))-EXP(-$B$16*(($B$17+$AI$4)*0.4)))+U206*$B$16/($B$16-$AI$14)*(EXP(-$AI$14*(($B$17+$AI$4)*0.4))-EXP(-$B$16*(($B$17+$AI$4)*0.4)))</f>
        <v/>
      </c>
      <c r="Z206" s="17">
        <f>R206*EXP(-$B$16*(($B$17+$AI$4)*0.5))+S206*$B$16/($B$16-$AI$12)*(EXP(-$AI$12*(($B$17+$AI$4)*0.5))-EXP(-$B$16*(($B$17+$AI$4)*0.5)))+T206*$B$16/($B$16-$AI$13)*(EXP(-$AI$13*(($B$17+$AI$4)*0.5))-EXP(-$B$16*(($B$17+$AI$4)*0.5)))+U206*$B$16/($B$16-$AI$14)*(EXP(-$AI$14*(($B$17+$AI$4)*0.5))-EXP(-$B$16*(($B$17+$AI$4)*0.5)))</f>
        <v/>
      </c>
      <c r="AA206" s="17">
        <f>R206*EXP(-$B$16*(($B$17+$AI$4)*0.6))+S206*$B$16/($B$16-$AI$12)*(EXP(-$AI$12*(($B$17+$AI$4)*0.6))-EXP(-$B$16*(($B$17+$AI$4)*0.6)))+T206*$B$16/($B$16-$AI$13)*(EXP(-$AI$13*(($B$17+$AI$4)*0.6))-EXP(-$B$16*(($B$17+$AI$4)*0.6)))+U206*$B$16/($B$16-$AI$14)*(EXP(-$AI$14*(($B$17+$AI$4)*0.6))-EXP(-$B$16*(($B$17+$AI$4)*0.6)))</f>
        <v/>
      </c>
      <c r="AB206" s="17">
        <f>R206*EXP(-$B$16*(($B$17+$AI$4)*0.7))+S206*$B$16/($B$16-$AI$12)*(EXP(-$AI$12*(($B$17+$AI$4)*0.7))-EXP(-$B$16*(($B$17+$AI$4)*0.7)))+T206*$B$16/($B$16-$AI$13)*(EXP(-$AI$13*(($B$17+$AI$4)*0.7))-EXP(-$B$16*(($B$17+$AI$4)*0.7)))+U206*$B$16/($B$16-$AI$14)*(EXP(-$AI$14*(($B$17+$AI$4)*0.7))-EXP(-$B$16*(($B$17+$AI$4)*0.7)))</f>
        <v/>
      </c>
      <c r="AC206" s="17">
        <f>R206*EXP(-$B$16*(($B$17+$AI$4)*0.8))+S206*$B$16/($B$16-$AI$12)*(EXP(-$AI$12*(($B$17+$AI$4)*0.8))-EXP(-$B$16*(($B$17+$AI$4)*0.8)))+T206*$B$16/($B$16-$AI$13)*(EXP(-$AI$13*(($B$17+$AI$4)*0.8))-EXP(-$B$16*(($B$17+$AI$4)*0.8)))+U206*$B$16/($B$16-$AI$14)*(EXP(-$AI$14*(($B$17+$AI$4)*0.8))-EXP(-$B$16*(($B$17+$AI$4)*0.8)))</f>
        <v/>
      </c>
      <c r="AD206" s="17">
        <f>R206*EXP(-$B$16*(($B$17+$AI$4)*0.9))+S206*$B$16/($B$16-$AI$12)*(EXP(-$AI$12*(($B$17+$AI$4)*0.9))-EXP(-$B$16*(($B$17+$AI$4)*0.9)))+T206*$B$16/($B$16-$AI$13)*(EXP(-$AI$13*(($B$17+$AI$4)*0.9))-EXP(-$B$16*(($B$17+$AI$4)*0.9)))+U206*$B$16/($B$16-$AI$14)*(EXP(-$AI$14*(($B$17+$AI$4)*0.9))-EXP(-$B$16*(($B$17+$AI$4)*0.9)))</f>
        <v/>
      </c>
      <c r="AE206" s="17">
        <f>R206*EXP(-$B$16*(($B$17+$AI$4)*1.0))+S206*$B$16/($B$16-$AI$12)*(EXP(-$AI$12*(($B$17+$AI$4)*1.0))-EXP(-$B$16*(($B$17+$AI$4)*1.0)))+T206*$B$16/($B$16-$AI$13)*(EXP(-$AI$13*(($B$17+$AI$4)*1.0))-EXP(-$B$16*(($B$17+$AI$4)*1.0)))+U206*$B$16/($B$16-$AI$14)*(EXP(-$AI$14*(($B$17+$AI$4)*1.0))-EXP(-$B$16*(($B$17+$AI$4)*1.0)))</f>
        <v/>
      </c>
      <c r="AF206" s="17">
        <f>MIN((G206-V206)/$AI$48,(G206-W206)/$AI$49,(G206-X206)/$AI$50,(G206-Y206)/$AI$51,(G206-Z206)/$AI$52,(G206-AA206)/$AI$53,(G206-AB206)/$AI$54,(G206-AC206)/$AI$55,(G206-AD206)/$AI$56,(G206-AE206)/$AI$57)</f>
        <v/>
      </c>
    </row>
    <row r="207">
      <c r="E207" s="12">
        <f>E206+$B$11</f>
        <v/>
      </c>
      <c r="F207" s="13">
        <f>E207/60</f>
        <v/>
      </c>
      <c r="G207" s="13">
        <f>IF(F207&gt;=$AI$66,$B$27,IF(F207&gt;=$AI$65,$B$26,IF(F207&gt;=$AI$64,$B$25,IF(F207&gt;=$AI$63,$B$24,IF(F207&gt;=$AI$62,$B$23,IF(F207&gt;=$AI$61,$B$22,$B$21))))))</f>
        <v/>
      </c>
      <c r="H207" s="14">
        <f>MAX(0,MIN($AI$59,IF($B$9="Plasma",(G207-(S207*$AI$18+T207*$AI$19+U207*$AI$20))/$AI$46,AF207)))</f>
        <v/>
      </c>
      <c r="I207" s="15">
        <f>H207/10*3600/$B$11</f>
        <v/>
      </c>
      <c r="J207" s="15">
        <f>J206+H207</f>
        <v/>
      </c>
      <c r="K207" s="14">
        <f>$AI$21*K206+$AI$22*L206+$AI$23*M206+$AI$30*H206</f>
        <v/>
      </c>
      <c r="L207" s="14">
        <f>$AI$24*K206+$AI$25*L206+$AI$26*M206+$AI$31*H206</f>
        <v/>
      </c>
      <c r="M207" s="14">
        <f>$AI$27*K206+$AI$28*L206+$AI$29*M206+$AI$32*H206</f>
        <v/>
      </c>
      <c r="N207" s="16">
        <f>R207*$B$38</f>
        <v/>
      </c>
      <c r="O207" s="14">
        <f>K207/$B$30</f>
        <v/>
      </c>
      <c r="P207" s="14">
        <f>L207/$B$31</f>
        <v/>
      </c>
      <c r="Q207" s="14">
        <f>M207/$B$32</f>
        <v/>
      </c>
      <c r="R207" s="14">
        <f>R206*$AI$42+S206*$AI$43+T206*$AI$44+U206*$AI$45+$AI$47*H206</f>
        <v/>
      </c>
      <c r="S207" s="17">
        <f>$AI$33*K207+$AI$34*L207+$AI$35*M207</f>
        <v/>
      </c>
      <c r="T207" s="17">
        <f>$AI$36*K207+$AI$37*L207+$AI$38*M207</f>
        <v/>
      </c>
      <c r="U207" s="17">
        <f>$AI$39*K207+$AI$40*L207+$AI$41*M207</f>
        <v/>
      </c>
      <c r="V207" s="17">
        <f>R207*EXP(-$B$16*(($B$17+$AI$4)*0.1))+S207*$B$16/($B$16-$AI$12)*(EXP(-$AI$12*(($B$17+$AI$4)*0.1))-EXP(-$B$16*(($B$17+$AI$4)*0.1)))+T207*$B$16/($B$16-$AI$13)*(EXP(-$AI$13*(($B$17+$AI$4)*0.1))-EXP(-$B$16*(($B$17+$AI$4)*0.1)))+U207*$B$16/($B$16-$AI$14)*(EXP(-$AI$14*(($B$17+$AI$4)*0.1))-EXP(-$B$16*(($B$17+$AI$4)*0.1)))</f>
        <v/>
      </c>
      <c r="W207" s="17">
        <f>R207*EXP(-$B$16*(($B$17+$AI$4)*0.2))+S207*$B$16/($B$16-$AI$12)*(EXP(-$AI$12*(($B$17+$AI$4)*0.2))-EXP(-$B$16*(($B$17+$AI$4)*0.2)))+T207*$B$16/($B$16-$AI$13)*(EXP(-$AI$13*(($B$17+$AI$4)*0.2))-EXP(-$B$16*(($B$17+$AI$4)*0.2)))+U207*$B$16/($B$16-$AI$14)*(EXP(-$AI$14*(($B$17+$AI$4)*0.2))-EXP(-$B$16*(($B$17+$AI$4)*0.2)))</f>
        <v/>
      </c>
      <c r="X207" s="17">
        <f>R207*EXP(-$B$16*(($B$17+$AI$4)*0.3))+S207*$B$16/($B$16-$AI$12)*(EXP(-$AI$12*(($B$17+$AI$4)*0.3))-EXP(-$B$16*(($B$17+$AI$4)*0.3)))+T207*$B$16/($B$16-$AI$13)*(EXP(-$AI$13*(($B$17+$AI$4)*0.3))-EXP(-$B$16*(($B$17+$AI$4)*0.3)))+U207*$B$16/($B$16-$AI$14)*(EXP(-$AI$14*(($B$17+$AI$4)*0.3))-EXP(-$B$16*(($B$17+$AI$4)*0.3)))</f>
        <v/>
      </c>
      <c r="Y207" s="17">
        <f>R207*EXP(-$B$16*(($B$17+$AI$4)*0.4))+S207*$B$16/($B$16-$AI$12)*(EXP(-$AI$12*(($B$17+$AI$4)*0.4))-EXP(-$B$16*(($B$17+$AI$4)*0.4)))+T207*$B$16/($B$16-$AI$13)*(EXP(-$AI$13*(($B$17+$AI$4)*0.4))-EXP(-$B$16*(($B$17+$AI$4)*0.4)))+U207*$B$16/($B$16-$AI$14)*(EXP(-$AI$14*(($B$17+$AI$4)*0.4))-EXP(-$B$16*(($B$17+$AI$4)*0.4)))</f>
        <v/>
      </c>
      <c r="Z207" s="17">
        <f>R207*EXP(-$B$16*(($B$17+$AI$4)*0.5))+S207*$B$16/($B$16-$AI$12)*(EXP(-$AI$12*(($B$17+$AI$4)*0.5))-EXP(-$B$16*(($B$17+$AI$4)*0.5)))+T207*$B$16/($B$16-$AI$13)*(EXP(-$AI$13*(($B$17+$AI$4)*0.5))-EXP(-$B$16*(($B$17+$AI$4)*0.5)))+U207*$B$16/($B$16-$AI$14)*(EXP(-$AI$14*(($B$17+$AI$4)*0.5))-EXP(-$B$16*(($B$17+$AI$4)*0.5)))</f>
        <v/>
      </c>
      <c r="AA207" s="17">
        <f>R207*EXP(-$B$16*(($B$17+$AI$4)*0.6))+S207*$B$16/($B$16-$AI$12)*(EXP(-$AI$12*(($B$17+$AI$4)*0.6))-EXP(-$B$16*(($B$17+$AI$4)*0.6)))+T207*$B$16/($B$16-$AI$13)*(EXP(-$AI$13*(($B$17+$AI$4)*0.6))-EXP(-$B$16*(($B$17+$AI$4)*0.6)))+U207*$B$16/($B$16-$AI$14)*(EXP(-$AI$14*(($B$17+$AI$4)*0.6))-EXP(-$B$16*(($B$17+$AI$4)*0.6)))</f>
        <v/>
      </c>
      <c r="AB207" s="17">
        <f>R207*EXP(-$B$16*(($B$17+$AI$4)*0.7))+S207*$B$16/($B$16-$AI$12)*(EXP(-$AI$12*(($B$17+$AI$4)*0.7))-EXP(-$B$16*(($B$17+$AI$4)*0.7)))+T207*$B$16/($B$16-$AI$13)*(EXP(-$AI$13*(($B$17+$AI$4)*0.7))-EXP(-$B$16*(($B$17+$AI$4)*0.7)))+U207*$B$16/($B$16-$AI$14)*(EXP(-$AI$14*(($B$17+$AI$4)*0.7))-EXP(-$B$16*(($B$17+$AI$4)*0.7)))</f>
        <v/>
      </c>
      <c r="AC207" s="17">
        <f>R207*EXP(-$B$16*(($B$17+$AI$4)*0.8))+S207*$B$16/($B$16-$AI$12)*(EXP(-$AI$12*(($B$17+$AI$4)*0.8))-EXP(-$B$16*(($B$17+$AI$4)*0.8)))+T207*$B$16/($B$16-$AI$13)*(EXP(-$AI$13*(($B$17+$AI$4)*0.8))-EXP(-$B$16*(($B$17+$AI$4)*0.8)))+U207*$B$16/($B$16-$AI$14)*(EXP(-$AI$14*(($B$17+$AI$4)*0.8))-EXP(-$B$16*(($B$17+$AI$4)*0.8)))</f>
        <v/>
      </c>
      <c r="AD207" s="17">
        <f>R207*EXP(-$B$16*(($B$17+$AI$4)*0.9))+S207*$B$16/($B$16-$AI$12)*(EXP(-$AI$12*(($B$17+$AI$4)*0.9))-EXP(-$B$16*(($B$17+$AI$4)*0.9)))+T207*$B$16/($B$16-$AI$13)*(EXP(-$AI$13*(($B$17+$AI$4)*0.9))-EXP(-$B$16*(($B$17+$AI$4)*0.9)))+U207*$B$16/($B$16-$AI$14)*(EXP(-$AI$14*(($B$17+$AI$4)*0.9))-EXP(-$B$16*(($B$17+$AI$4)*0.9)))</f>
        <v/>
      </c>
      <c r="AE207" s="17">
        <f>R207*EXP(-$B$16*(($B$17+$AI$4)*1.0))+S207*$B$16/($B$16-$AI$12)*(EXP(-$AI$12*(($B$17+$AI$4)*1.0))-EXP(-$B$16*(($B$17+$AI$4)*1.0)))+T207*$B$16/($B$16-$AI$13)*(EXP(-$AI$13*(($B$17+$AI$4)*1.0))-EXP(-$B$16*(($B$17+$AI$4)*1.0)))+U207*$B$16/($B$16-$AI$14)*(EXP(-$AI$14*(($B$17+$AI$4)*1.0))-EXP(-$B$16*(($B$17+$AI$4)*1.0)))</f>
        <v/>
      </c>
      <c r="AF207" s="17">
        <f>MIN((G207-V207)/$AI$48,(G207-W207)/$AI$49,(G207-X207)/$AI$50,(G207-Y207)/$AI$51,(G207-Z207)/$AI$52,(G207-AA207)/$AI$53,(G207-AB207)/$AI$54,(G207-AC207)/$AI$55,(G207-AD207)/$AI$56,(G207-AE207)/$AI$57)</f>
        <v/>
      </c>
    </row>
    <row r="208">
      <c r="E208" s="12">
        <f>E207+$B$11</f>
        <v/>
      </c>
      <c r="F208" s="13">
        <f>E208/60</f>
        <v/>
      </c>
      <c r="G208" s="13">
        <f>IF(F208&gt;=$AI$66,$B$27,IF(F208&gt;=$AI$65,$B$26,IF(F208&gt;=$AI$64,$B$25,IF(F208&gt;=$AI$63,$B$24,IF(F208&gt;=$AI$62,$B$23,IF(F208&gt;=$AI$61,$B$22,$B$21))))))</f>
        <v/>
      </c>
      <c r="H208" s="14">
        <f>MAX(0,MIN($AI$59,IF($B$9="Plasma",(G208-(S208*$AI$18+T208*$AI$19+U208*$AI$20))/$AI$46,AF208)))</f>
        <v/>
      </c>
      <c r="I208" s="15">
        <f>H208/10*3600/$B$11</f>
        <v/>
      </c>
      <c r="J208" s="15">
        <f>J207+H208</f>
        <v/>
      </c>
      <c r="K208" s="14">
        <f>$AI$21*K207+$AI$22*L207+$AI$23*M207+$AI$30*H207</f>
        <v/>
      </c>
      <c r="L208" s="14">
        <f>$AI$24*K207+$AI$25*L207+$AI$26*M207+$AI$31*H207</f>
        <v/>
      </c>
      <c r="M208" s="14">
        <f>$AI$27*K207+$AI$28*L207+$AI$29*M207+$AI$32*H207</f>
        <v/>
      </c>
      <c r="N208" s="16">
        <f>R208*$B$38</f>
        <v/>
      </c>
      <c r="O208" s="14">
        <f>K208/$B$30</f>
        <v/>
      </c>
      <c r="P208" s="14">
        <f>L208/$B$31</f>
        <v/>
      </c>
      <c r="Q208" s="14">
        <f>M208/$B$32</f>
        <v/>
      </c>
      <c r="R208" s="14">
        <f>R207*$AI$42+S207*$AI$43+T207*$AI$44+U207*$AI$45+$AI$47*H207</f>
        <v/>
      </c>
      <c r="S208" s="17">
        <f>$AI$33*K208+$AI$34*L208+$AI$35*M208</f>
        <v/>
      </c>
      <c r="T208" s="17">
        <f>$AI$36*K208+$AI$37*L208+$AI$38*M208</f>
        <v/>
      </c>
      <c r="U208" s="17">
        <f>$AI$39*K208+$AI$40*L208+$AI$41*M208</f>
        <v/>
      </c>
      <c r="V208" s="17">
        <f>R208*EXP(-$B$16*(($B$17+$AI$4)*0.1))+S208*$B$16/($B$16-$AI$12)*(EXP(-$AI$12*(($B$17+$AI$4)*0.1))-EXP(-$B$16*(($B$17+$AI$4)*0.1)))+T208*$B$16/($B$16-$AI$13)*(EXP(-$AI$13*(($B$17+$AI$4)*0.1))-EXP(-$B$16*(($B$17+$AI$4)*0.1)))+U208*$B$16/($B$16-$AI$14)*(EXP(-$AI$14*(($B$17+$AI$4)*0.1))-EXP(-$B$16*(($B$17+$AI$4)*0.1)))</f>
        <v/>
      </c>
      <c r="W208" s="17">
        <f>R208*EXP(-$B$16*(($B$17+$AI$4)*0.2))+S208*$B$16/($B$16-$AI$12)*(EXP(-$AI$12*(($B$17+$AI$4)*0.2))-EXP(-$B$16*(($B$17+$AI$4)*0.2)))+T208*$B$16/($B$16-$AI$13)*(EXP(-$AI$13*(($B$17+$AI$4)*0.2))-EXP(-$B$16*(($B$17+$AI$4)*0.2)))+U208*$B$16/($B$16-$AI$14)*(EXP(-$AI$14*(($B$17+$AI$4)*0.2))-EXP(-$B$16*(($B$17+$AI$4)*0.2)))</f>
        <v/>
      </c>
      <c r="X208" s="17">
        <f>R208*EXP(-$B$16*(($B$17+$AI$4)*0.3))+S208*$B$16/($B$16-$AI$12)*(EXP(-$AI$12*(($B$17+$AI$4)*0.3))-EXP(-$B$16*(($B$17+$AI$4)*0.3)))+T208*$B$16/($B$16-$AI$13)*(EXP(-$AI$13*(($B$17+$AI$4)*0.3))-EXP(-$B$16*(($B$17+$AI$4)*0.3)))+U208*$B$16/($B$16-$AI$14)*(EXP(-$AI$14*(($B$17+$AI$4)*0.3))-EXP(-$B$16*(($B$17+$AI$4)*0.3)))</f>
        <v/>
      </c>
      <c r="Y208" s="17">
        <f>R208*EXP(-$B$16*(($B$17+$AI$4)*0.4))+S208*$B$16/($B$16-$AI$12)*(EXP(-$AI$12*(($B$17+$AI$4)*0.4))-EXP(-$B$16*(($B$17+$AI$4)*0.4)))+T208*$B$16/($B$16-$AI$13)*(EXP(-$AI$13*(($B$17+$AI$4)*0.4))-EXP(-$B$16*(($B$17+$AI$4)*0.4)))+U208*$B$16/($B$16-$AI$14)*(EXP(-$AI$14*(($B$17+$AI$4)*0.4))-EXP(-$B$16*(($B$17+$AI$4)*0.4)))</f>
        <v/>
      </c>
      <c r="Z208" s="17">
        <f>R208*EXP(-$B$16*(($B$17+$AI$4)*0.5))+S208*$B$16/($B$16-$AI$12)*(EXP(-$AI$12*(($B$17+$AI$4)*0.5))-EXP(-$B$16*(($B$17+$AI$4)*0.5)))+T208*$B$16/($B$16-$AI$13)*(EXP(-$AI$13*(($B$17+$AI$4)*0.5))-EXP(-$B$16*(($B$17+$AI$4)*0.5)))+U208*$B$16/($B$16-$AI$14)*(EXP(-$AI$14*(($B$17+$AI$4)*0.5))-EXP(-$B$16*(($B$17+$AI$4)*0.5)))</f>
        <v/>
      </c>
      <c r="AA208" s="17">
        <f>R208*EXP(-$B$16*(($B$17+$AI$4)*0.6))+S208*$B$16/($B$16-$AI$12)*(EXP(-$AI$12*(($B$17+$AI$4)*0.6))-EXP(-$B$16*(($B$17+$AI$4)*0.6)))+T208*$B$16/($B$16-$AI$13)*(EXP(-$AI$13*(($B$17+$AI$4)*0.6))-EXP(-$B$16*(($B$17+$AI$4)*0.6)))+U208*$B$16/($B$16-$AI$14)*(EXP(-$AI$14*(($B$17+$AI$4)*0.6))-EXP(-$B$16*(($B$17+$AI$4)*0.6)))</f>
        <v/>
      </c>
      <c r="AB208" s="17">
        <f>R208*EXP(-$B$16*(($B$17+$AI$4)*0.7))+S208*$B$16/($B$16-$AI$12)*(EXP(-$AI$12*(($B$17+$AI$4)*0.7))-EXP(-$B$16*(($B$17+$AI$4)*0.7)))+T208*$B$16/($B$16-$AI$13)*(EXP(-$AI$13*(($B$17+$AI$4)*0.7))-EXP(-$B$16*(($B$17+$AI$4)*0.7)))+U208*$B$16/($B$16-$AI$14)*(EXP(-$AI$14*(($B$17+$AI$4)*0.7))-EXP(-$B$16*(($B$17+$AI$4)*0.7)))</f>
        <v/>
      </c>
      <c r="AC208" s="17">
        <f>R208*EXP(-$B$16*(($B$17+$AI$4)*0.8))+S208*$B$16/($B$16-$AI$12)*(EXP(-$AI$12*(($B$17+$AI$4)*0.8))-EXP(-$B$16*(($B$17+$AI$4)*0.8)))+T208*$B$16/($B$16-$AI$13)*(EXP(-$AI$13*(($B$17+$AI$4)*0.8))-EXP(-$B$16*(($B$17+$AI$4)*0.8)))+U208*$B$16/($B$16-$AI$14)*(EXP(-$AI$14*(($B$17+$AI$4)*0.8))-EXP(-$B$16*(($B$17+$AI$4)*0.8)))</f>
        <v/>
      </c>
      <c r="AD208" s="17">
        <f>R208*EXP(-$B$16*(($B$17+$AI$4)*0.9))+S208*$B$16/($B$16-$AI$12)*(EXP(-$AI$12*(($B$17+$AI$4)*0.9))-EXP(-$B$16*(($B$17+$AI$4)*0.9)))+T208*$B$16/($B$16-$AI$13)*(EXP(-$AI$13*(($B$17+$AI$4)*0.9))-EXP(-$B$16*(($B$17+$AI$4)*0.9)))+U208*$B$16/($B$16-$AI$14)*(EXP(-$AI$14*(($B$17+$AI$4)*0.9))-EXP(-$B$16*(($B$17+$AI$4)*0.9)))</f>
        <v/>
      </c>
      <c r="AE208" s="17">
        <f>R208*EXP(-$B$16*(($B$17+$AI$4)*1.0))+S208*$B$16/($B$16-$AI$12)*(EXP(-$AI$12*(($B$17+$AI$4)*1.0))-EXP(-$B$16*(($B$17+$AI$4)*1.0)))+T208*$B$16/($B$16-$AI$13)*(EXP(-$AI$13*(($B$17+$AI$4)*1.0))-EXP(-$B$16*(($B$17+$AI$4)*1.0)))+U208*$B$16/($B$16-$AI$14)*(EXP(-$AI$14*(($B$17+$AI$4)*1.0))-EXP(-$B$16*(($B$17+$AI$4)*1.0)))</f>
        <v/>
      </c>
      <c r="AF208" s="17">
        <f>MIN((G208-V208)/$AI$48,(G208-W208)/$AI$49,(G208-X208)/$AI$50,(G208-Y208)/$AI$51,(G208-Z208)/$AI$52,(G208-AA208)/$AI$53,(G208-AB208)/$AI$54,(G208-AC208)/$AI$55,(G208-AD208)/$AI$56,(G208-AE208)/$AI$57)</f>
        <v/>
      </c>
    </row>
    <row r="209">
      <c r="E209" s="12">
        <f>E208+$B$11</f>
        <v/>
      </c>
      <c r="F209" s="13">
        <f>E209/60</f>
        <v/>
      </c>
      <c r="G209" s="13">
        <f>IF(F209&gt;=$AI$66,$B$27,IF(F209&gt;=$AI$65,$B$26,IF(F209&gt;=$AI$64,$B$25,IF(F209&gt;=$AI$63,$B$24,IF(F209&gt;=$AI$62,$B$23,IF(F209&gt;=$AI$61,$B$22,$B$21))))))</f>
        <v/>
      </c>
      <c r="H209" s="14">
        <f>MAX(0,MIN($AI$59,IF($B$9="Plasma",(G209-(S209*$AI$18+T209*$AI$19+U209*$AI$20))/$AI$46,AF209)))</f>
        <v/>
      </c>
      <c r="I209" s="15">
        <f>H209/10*3600/$B$11</f>
        <v/>
      </c>
      <c r="J209" s="15">
        <f>J208+H209</f>
        <v/>
      </c>
      <c r="K209" s="14">
        <f>$AI$21*K208+$AI$22*L208+$AI$23*M208+$AI$30*H208</f>
        <v/>
      </c>
      <c r="L209" s="14">
        <f>$AI$24*K208+$AI$25*L208+$AI$26*M208+$AI$31*H208</f>
        <v/>
      </c>
      <c r="M209" s="14">
        <f>$AI$27*K208+$AI$28*L208+$AI$29*M208+$AI$32*H208</f>
        <v/>
      </c>
      <c r="N209" s="16">
        <f>R209*$B$38</f>
        <v/>
      </c>
      <c r="O209" s="14">
        <f>K209/$B$30</f>
        <v/>
      </c>
      <c r="P209" s="14">
        <f>L209/$B$31</f>
        <v/>
      </c>
      <c r="Q209" s="14">
        <f>M209/$B$32</f>
        <v/>
      </c>
      <c r="R209" s="14">
        <f>R208*$AI$42+S208*$AI$43+T208*$AI$44+U208*$AI$45+$AI$47*H208</f>
        <v/>
      </c>
      <c r="S209" s="17">
        <f>$AI$33*K209+$AI$34*L209+$AI$35*M209</f>
        <v/>
      </c>
      <c r="T209" s="17">
        <f>$AI$36*K209+$AI$37*L209+$AI$38*M209</f>
        <v/>
      </c>
      <c r="U209" s="17">
        <f>$AI$39*K209+$AI$40*L209+$AI$41*M209</f>
        <v/>
      </c>
      <c r="V209" s="17">
        <f>R209*EXP(-$B$16*(($B$17+$AI$4)*0.1))+S209*$B$16/($B$16-$AI$12)*(EXP(-$AI$12*(($B$17+$AI$4)*0.1))-EXP(-$B$16*(($B$17+$AI$4)*0.1)))+T209*$B$16/($B$16-$AI$13)*(EXP(-$AI$13*(($B$17+$AI$4)*0.1))-EXP(-$B$16*(($B$17+$AI$4)*0.1)))+U209*$B$16/($B$16-$AI$14)*(EXP(-$AI$14*(($B$17+$AI$4)*0.1))-EXP(-$B$16*(($B$17+$AI$4)*0.1)))</f>
        <v/>
      </c>
      <c r="W209" s="17">
        <f>R209*EXP(-$B$16*(($B$17+$AI$4)*0.2))+S209*$B$16/($B$16-$AI$12)*(EXP(-$AI$12*(($B$17+$AI$4)*0.2))-EXP(-$B$16*(($B$17+$AI$4)*0.2)))+T209*$B$16/($B$16-$AI$13)*(EXP(-$AI$13*(($B$17+$AI$4)*0.2))-EXP(-$B$16*(($B$17+$AI$4)*0.2)))+U209*$B$16/($B$16-$AI$14)*(EXP(-$AI$14*(($B$17+$AI$4)*0.2))-EXP(-$B$16*(($B$17+$AI$4)*0.2)))</f>
        <v/>
      </c>
      <c r="X209" s="17">
        <f>R209*EXP(-$B$16*(($B$17+$AI$4)*0.3))+S209*$B$16/($B$16-$AI$12)*(EXP(-$AI$12*(($B$17+$AI$4)*0.3))-EXP(-$B$16*(($B$17+$AI$4)*0.3)))+T209*$B$16/($B$16-$AI$13)*(EXP(-$AI$13*(($B$17+$AI$4)*0.3))-EXP(-$B$16*(($B$17+$AI$4)*0.3)))+U209*$B$16/($B$16-$AI$14)*(EXP(-$AI$14*(($B$17+$AI$4)*0.3))-EXP(-$B$16*(($B$17+$AI$4)*0.3)))</f>
        <v/>
      </c>
      <c r="Y209" s="17">
        <f>R209*EXP(-$B$16*(($B$17+$AI$4)*0.4))+S209*$B$16/($B$16-$AI$12)*(EXP(-$AI$12*(($B$17+$AI$4)*0.4))-EXP(-$B$16*(($B$17+$AI$4)*0.4)))+T209*$B$16/($B$16-$AI$13)*(EXP(-$AI$13*(($B$17+$AI$4)*0.4))-EXP(-$B$16*(($B$17+$AI$4)*0.4)))+U209*$B$16/($B$16-$AI$14)*(EXP(-$AI$14*(($B$17+$AI$4)*0.4))-EXP(-$B$16*(($B$17+$AI$4)*0.4)))</f>
        <v/>
      </c>
      <c r="Z209" s="17">
        <f>R209*EXP(-$B$16*(($B$17+$AI$4)*0.5))+S209*$B$16/($B$16-$AI$12)*(EXP(-$AI$12*(($B$17+$AI$4)*0.5))-EXP(-$B$16*(($B$17+$AI$4)*0.5)))+T209*$B$16/($B$16-$AI$13)*(EXP(-$AI$13*(($B$17+$AI$4)*0.5))-EXP(-$B$16*(($B$17+$AI$4)*0.5)))+U209*$B$16/($B$16-$AI$14)*(EXP(-$AI$14*(($B$17+$AI$4)*0.5))-EXP(-$B$16*(($B$17+$AI$4)*0.5)))</f>
        <v/>
      </c>
      <c r="AA209" s="17">
        <f>R209*EXP(-$B$16*(($B$17+$AI$4)*0.6))+S209*$B$16/($B$16-$AI$12)*(EXP(-$AI$12*(($B$17+$AI$4)*0.6))-EXP(-$B$16*(($B$17+$AI$4)*0.6)))+T209*$B$16/($B$16-$AI$13)*(EXP(-$AI$13*(($B$17+$AI$4)*0.6))-EXP(-$B$16*(($B$17+$AI$4)*0.6)))+U209*$B$16/($B$16-$AI$14)*(EXP(-$AI$14*(($B$17+$AI$4)*0.6))-EXP(-$B$16*(($B$17+$AI$4)*0.6)))</f>
        <v/>
      </c>
      <c r="AB209" s="17">
        <f>R209*EXP(-$B$16*(($B$17+$AI$4)*0.7))+S209*$B$16/($B$16-$AI$12)*(EXP(-$AI$12*(($B$17+$AI$4)*0.7))-EXP(-$B$16*(($B$17+$AI$4)*0.7)))+T209*$B$16/($B$16-$AI$13)*(EXP(-$AI$13*(($B$17+$AI$4)*0.7))-EXP(-$B$16*(($B$17+$AI$4)*0.7)))+U209*$B$16/($B$16-$AI$14)*(EXP(-$AI$14*(($B$17+$AI$4)*0.7))-EXP(-$B$16*(($B$17+$AI$4)*0.7)))</f>
        <v/>
      </c>
      <c r="AC209" s="17">
        <f>R209*EXP(-$B$16*(($B$17+$AI$4)*0.8))+S209*$B$16/($B$16-$AI$12)*(EXP(-$AI$12*(($B$17+$AI$4)*0.8))-EXP(-$B$16*(($B$17+$AI$4)*0.8)))+T209*$B$16/($B$16-$AI$13)*(EXP(-$AI$13*(($B$17+$AI$4)*0.8))-EXP(-$B$16*(($B$17+$AI$4)*0.8)))+U209*$B$16/($B$16-$AI$14)*(EXP(-$AI$14*(($B$17+$AI$4)*0.8))-EXP(-$B$16*(($B$17+$AI$4)*0.8)))</f>
        <v/>
      </c>
      <c r="AD209" s="17">
        <f>R209*EXP(-$B$16*(($B$17+$AI$4)*0.9))+S209*$B$16/($B$16-$AI$12)*(EXP(-$AI$12*(($B$17+$AI$4)*0.9))-EXP(-$B$16*(($B$17+$AI$4)*0.9)))+T209*$B$16/($B$16-$AI$13)*(EXP(-$AI$13*(($B$17+$AI$4)*0.9))-EXP(-$B$16*(($B$17+$AI$4)*0.9)))+U209*$B$16/($B$16-$AI$14)*(EXP(-$AI$14*(($B$17+$AI$4)*0.9))-EXP(-$B$16*(($B$17+$AI$4)*0.9)))</f>
        <v/>
      </c>
      <c r="AE209" s="17">
        <f>R209*EXP(-$B$16*(($B$17+$AI$4)*1.0))+S209*$B$16/($B$16-$AI$12)*(EXP(-$AI$12*(($B$17+$AI$4)*1.0))-EXP(-$B$16*(($B$17+$AI$4)*1.0)))+T209*$B$16/($B$16-$AI$13)*(EXP(-$AI$13*(($B$17+$AI$4)*1.0))-EXP(-$B$16*(($B$17+$AI$4)*1.0)))+U209*$B$16/($B$16-$AI$14)*(EXP(-$AI$14*(($B$17+$AI$4)*1.0))-EXP(-$B$16*(($B$17+$AI$4)*1.0)))</f>
        <v/>
      </c>
      <c r="AF209" s="17">
        <f>MIN((G209-V209)/$AI$48,(G209-W209)/$AI$49,(G209-X209)/$AI$50,(G209-Y209)/$AI$51,(G209-Z209)/$AI$52,(G209-AA209)/$AI$53,(G209-AB209)/$AI$54,(G209-AC209)/$AI$55,(G209-AD209)/$AI$56,(G209-AE209)/$AI$57)</f>
        <v/>
      </c>
    </row>
    <row r="210">
      <c r="E210" s="12">
        <f>E209+$B$11</f>
        <v/>
      </c>
      <c r="F210" s="13">
        <f>E210/60</f>
        <v/>
      </c>
      <c r="G210" s="13">
        <f>IF(F210&gt;=$AI$66,$B$27,IF(F210&gt;=$AI$65,$B$26,IF(F210&gt;=$AI$64,$B$25,IF(F210&gt;=$AI$63,$B$24,IF(F210&gt;=$AI$62,$B$23,IF(F210&gt;=$AI$61,$B$22,$B$21))))))</f>
        <v/>
      </c>
      <c r="H210" s="14">
        <f>MAX(0,MIN($AI$59,IF($B$9="Plasma",(G210-(S210*$AI$18+T210*$AI$19+U210*$AI$20))/$AI$46,AF210)))</f>
        <v/>
      </c>
      <c r="I210" s="15">
        <f>H210/10*3600/$B$11</f>
        <v/>
      </c>
      <c r="J210" s="15">
        <f>J209+H210</f>
        <v/>
      </c>
      <c r="K210" s="14">
        <f>$AI$21*K209+$AI$22*L209+$AI$23*M209+$AI$30*H209</f>
        <v/>
      </c>
      <c r="L210" s="14">
        <f>$AI$24*K209+$AI$25*L209+$AI$26*M209+$AI$31*H209</f>
        <v/>
      </c>
      <c r="M210" s="14">
        <f>$AI$27*K209+$AI$28*L209+$AI$29*M209+$AI$32*H209</f>
        <v/>
      </c>
      <c r="N210" s="16">
        <f>R210*$B$38</f>
        <v/>
      </c>
      <c r="O210" s="14">
        <f>K210/$B$30</f>
        <v/>
      </c>
      <c r="P210" s="14">
        <f>L210/$B$31</f>
        <v/>
      </c>
      <c r="Q210" s="14">
        <f>M210/$B$32</f>
        <v/>
      </c>
      <c r="R210" s="14">
        <f>R209*$AI$42+S209*$AI$43+T209*$AI$44+U209*$AI$45+$AI$47*H209</f>
        <v/>
      </c>
      <c r="S210" s="17">
        <f>$AI$33*K210+$AI$34*L210+$AI$35*M210</f>
        <v/>
      </c>
      <c r="T210" s="17">
        <f>$AI$36*K210+$AI$37*L210+$AI$38*M210</f>
        <v/>
      </c>
      <c r="U210" s="17">
        <f>$AI$39*K210+$AI$40*L210+$AI$41*M210</f>
        <v/>
      </c>
      <c r="V210" s="17">
        <f>R210*EXP(-$B$16*(($B$17+$AI$4)*0.1))+S210*$B$16/($B$16-$AI$12)*(EXP(-$AI$12*(($B$17+$AI$4)*0.1))-EXP(-$B$16*(($B$17+$AI$4)*0.1)))+T210*$B$16/($B$16-$AI$13)*(EXP(-$AI$13*(($B$17+$AI$4)*0.1))-EXP(-$B$16*(($B$17+$AI$4)*0.1)))+U210*$B$16/($B$16-$AI$14)*(EXP(-$AI$14*(($B$17+$AI$4)*0.1))-EXP(-$B$16*(($B$17+$AI$4)*0.1)))</f>
        <v/>
      </c>
      <c r="W210" s="17">
        <f>R210*EXP(-$B$16*(($B$17+$AI$4)*0.2))+S210*$B$16/($B$16-$AI$12)*(EXP(-$AI$12*(($B$17+$AI$4)*0.2))-EXP(-$B$16*(($B$17+$AI$4)*0.2)))+T210*$B$16/($B$16-$AI$13)*(EXP(-$AI$13*(($B$17+$AI$4)*0.2))-EXP(-$B$16*(($B$17+$AI$4)*0.2)))+U210*$B$16/($B$16-$AI$14)*(EXP(-$AI$14*(($B$17+$AI$4)*0.2))-EXP(-$B$16*(($B$17+$AI$4)*0.2)))</f>
        <v/>
      </c>
      <c r="X210" s="17">
        <f>R210*EXP(-$B$16*(($B$17+$AI$4)*0.3))+S210*$B$16/($B$16-$AI$12)*(EXP(-$AI$12*(($B$17+$AI$4)*0.3))-EXP(-$B$16*(($B$17+$AI$4)*0.3)))+T210*$B$16/($B$16-$AI$13)*(EXP(-$AI$13*(($B$17+$AI$4)*0.3))-EXP(-$B$16*(($B$17+$AI$4)*0.3)))+U210*$B$16/($B$16-$AI$14)*(EXP(-$AI$14*(($B$17+$AI$4)*0.3))-EXP(-$B$16*(($B$17+$AI$4)*0.3)))</f>
        <v/>
      </c>
      <c r="Y210" s="17">
        <f>R210*EXP(-$B$16*(($B$17+$AI$4)*0.4))+S210*$B$16/($B$16-$AI$12)*(EXP(-$AI$12*(($B$17+$AI$4)*0.4))-EXP(-$B$16*(($B$17+$AI$4)*0.4)))+T210*$B$16/($B$16-$AI$13)*(EXP(-$AI$13*(($B$17+$AI$4)*0.4))-EXP(-$B$16*(($B$17+$AI$4)*0.4)))+U210*$B$16/($B$16-$AI$14)*(EXP(-$AI$14*(($B$17+$AI$4)*0.4))-EXP(-$B$16*(($B$17+$AI$4)*0.4)))</f>
        <v/>
      </c>
      <c r="Z210" s="17">
        <f>R210*EXP(-$B$16*(($B$17+$AI$4)*0.5))+S210*$B$16/($B$16-$AI$12)*(EXP(-$AI$12*(($B$17+$AI$4)*0.5))-EXP(-$B$16*(($B$17+$AI$4)*0.5)))+T210*$B$16/($B$16-$AI$13)*(EXP(-$AI$13*(($B$17+$AI$4)*0.5))-EXP(-$B$16*(($B$17+$AI$4)*0.5)))+U210*$B$16/($B$16-$AI$14)*(EXP(-$AI$14*(($B$17+$AI$4)*0.5))-EXP(-$B$16*(($B$17+$AI$4)*0.5)))</f>
        <v/>
      </c>
      <c r="AA210" s="17">
        <f>R210*EXP(-$B$16*(($B$17+$AI$4)*0.6))+S210*$B$16/($B$16-$AI$12)*(EXP(-$AI$12*(($B$17+$AI$4)*0.6))-EXP(-$B$16*(($B$17+$AI$4)*0.6)))+T210*$B$16/($B$16-$AI$13)*(EXP(-$AI$13*(($B$17+$AI$4)*0.6))-EXP(-$B$16*(($B$17+$AI$4)*0.6)))+U210*$B$16/($B$16-$AI$14)*(EXP(-$AI$14*(($B$17+$AI$4)*0.6))-EXP(-$B$16*(($B$17+$AI$4)*0.6)))</f>
        <v/>
      </c>
      <c r="AB210" s="17">
        <f>R210*EXP(-$B$16*(($B$17+$AI$4)*0.7))+S210*$B$16/($B$16-$AI$12)*(EXP(-$AI$12*(($B$17+$AI$4)*0.7))-EXP(-$B$16*(($B$17+$AI$4)*0.7)))+T210*$B$16/($B$16-$AI$13)*(EXP(-$AI$13*(($B$17+$AI$4)*0.7))-EXP(-$B$16*(($B$17+$AI$4)*0.7)))+U210*$B$16/($B$16-$AI$14)*(EXP(-$AI$14*(($B$17+$AI$4)*0.7))-EXP(-$B$16*(($B$17+$AI$4)*0.7)))</f>
        <v/>
      </c>
      <c r="AC210" s="17">
        <f>R210*EXP(-$B$16*(($B$17+$AI$4)*0.8))+S210*$B$16/($B$16-$AI$12)*(EXP(-$AI$12*(($B$17+$AI$4)*0.8))-EXP(-$B$16*(($B$17+$AI$4)*0.8)))+T210*$B$16/($B$16-$AI$13)*(EXP(-$AI$13*(($B$17+$AI$4)*0.8))-EXP(-$B$16*(($B$17+$AI$4)*0.8)))+U210*$B$16/($B$16-$AI$14)*(EXP(-$AI$14*(($B$17+$AI$4)*0.8))-EXP(-$B$16*(($B$17+$AI$4)*0.8)))</f>
        <v/>
      </c>
      <c r="AD210" s="17">
        <f>R210*EXP(-$B$16*(($B$17+$AI$4)*0.9))+S210*$B$16/($B$16-$AI$12)*(EXP(-$AI$12*(($B$17+$AI$4)*0.9))-EXP(-$B$16*(($B$17+$AI$4)*0.9)))+T210*$B$16/($B$16-$AI$13)*(EXP(-$AI$13*(($B$17+$AI$4)*0.9))-EXP(-$B$16*(($B$17+$AI$4)*0.9)))+U210*$B$16/($B$16-$AI$14)*(EXP(-$AI$14*(($B$17+$AI$4)*0.9))-EXP(-$B$16*(($B$17+$AI$4)*0.9)))</f>
        <v/>
      </c>
      <c r="AE210" s="17">
        <f>R210*EXP(-$B$16*(($B$17+$AI$4)*1.0))+S210*$B$16/($B$16-$AI$12)*(EXP(-$AI$12*(($B$17+$AI$4)*1.0))-EXP(-$B$16*(($B$17+$AI$4)*1.0)))+T210*$B$16/($B$16-$AI$13)*(EXP(-$AI$13*(($B$17+$AI$4)*1.0))-EXP(-$B$16*(($B$17+$AI$4)*1.0)))+U210*$B$16/($B$16-$AI$14)*(EXP(-$AI$14*(($B$17+$AI$4)*1.0))-EXP(-$B$16*(($B$17+$AI$4)*1.0)))</f>
        <v/>
      </c>
      <c r="AF210" s="17">
        <f>MIN((G210-V210)/$AI$48,(G210-W210)/$AI$49,(G210-X210)/$AI$50,(G210-Y210)/$AI$51,(G210-Z210)/$AI$52,(G210-AA210)/$AI$53,(G210-AB210)/$AI$54,(G210-AC210)/$AI$55,(G210-AD210)/$AI$56,(G210-AE210)/$AI$57)</f>
        <v/>
      </c>
    </row>
    <row r="211">
      <c r="E211" s="12">
        <f>E210+$B$11</f>
        <v/>
      </c>
      <c r="F211" s="13">
        <f>E211/60</f>
        <v/>
      </c>
      <c r="G211" s="13">
        <f>IF(F211&gt;=$AI$66,$B$27,IF(F211&gt;=$AI$65,$B$26,IF(F211&gt;=$AI$64,$B$25,IF(F211&gt;=$AI$63,$B$24,IF(F211&gt;=$AI$62,$B$23,IF(F211&gt;=$AI$61,$B$22,$B$21))))))</f>
        <v/>
      </c>
      <c r="H211" s="14">
        <f>MAX(0,MIN($AI$59,IF($B$9="Plasma",(G211-(S211*$AI$18+T211*$AI$19+U211*$AI$20))/$AI$46,AF211)))</f>
        <v/>
      </c>
      <c r="I211" s="15">
        <f>H211/10*3600/$B$11</f>
        <v/>
      </c>
      <c r="J211" s="15">
        <f>J210+H211</f>
        <v/>
      </c>
      <c r="K211" s="14">
        <f>$AI$21*K210+$AI$22*L210+$AI$23*M210+$AI$30*H210</f>
        <v/>
      </c>
      <c r="L211" s="14">
        <f>$AI$24*K210+$AI$25*L210+$AI$26*M210+$AI$31*H210</f>
        <v/>
      </c>
      <c r="M211" s="14">
        <f>$AI$27*K210+$AI$28*L210+$AI$29*M210+$AI$32*H210</f>
        <v/>
      </c>
      <c r="N211" s="16">
        <f>R211*$B$38</f>
        <v/>
      </c>
      <c r="O211" s="14">
        <f>K211/$B$30</f>
        <v/>
      </c>
      <c r="P211" s="14">
        <f>L211/$B$31</f>
        <v/>
      </c>
      <c r="Q211" s="14">
        <f>M211/$B$32</f>
        <v/>
      </c>
      <c r="R211" s="14">
        <f>R210*$AI$42+S210*$AI$43+T210*$AI$44+U210*$AI$45+$AI$47*H210</f>
        <v/>
      </c>
      <c r="S211" s="17">
        <f>$AI$33*K211+$AI$34*L211+$AI$35*M211</f>
        <v/>
      </c>
      <c r="T211" s="17">
        <f>$AI$36*K211+$AI$37*L211+$AI$38*M211</f>
        <v/>
      </c>
      <c r="U211" s="17">
        <f>$AI$39*K211+$AI$40*L211+$AI$41*M211</f>
        <v/>
      </c>
      <c r="V211" s="17">
        <f>R211*EXP(-$B$16*(($B$17+$AI$4)*0.1))+S211*$B$16/($B$16-$AI$12)*(EXP(-$AI$12*(($B$17+$AI$4)*0.1))-EXP(-$B$16*(($B$17+$AI$4)*0.1)))+T211*$B$16/($B$16-$AI$13)*(EXP(-$AI$13*(($B$17+$AI$4)*0.1))-EXP(-$B$16*(($B$17+$AI$4)*0.1)))+U211*$B$16/($B$16-$AI$14)*(EXP(-$AI$14*(($B$17+$AI$4)*0.1))-EXP(-$B$16*(($B$17+$AI$4)*0.1)))</f>
        <v/>
      </c>
      <c r="W211" s="17">
        <f>R211*EXP(-$B$16*(($B$17+$AI$4)*0.2))+S211*$B$16/($B$16-$AI$12)*(EXP(-$AI$12*(($B$17+$AI$4)*0.2))-EXP(-$B$16*(($B$17+$AI$4)*0.2)))+T211*$B$16/($B$16-$AI$13)*(EXP(-$AI$13*(($B$17+$AI$4)*0.2))-EXP(-$B$16*(($B$17+$AI$4)*0.2)))+U211*$B$16/($B$16-$AI$14)*(EXP(-$AI$14*(($B$17+$AI$4)*0.2))-EXP(-$B$16*(($B$17+$AI$4)*0.2)))</f>
        <v/>
      </c>
      <c r="X211" s="17">
        <f>R211*EXP(-$B$16*(($B$17+$AI$4)*0.3))+S211*$B$16/($B$16-$AI$12)*(EXP(-$AI$12*(($B$17+$AI$4)*0.3))-EXP(-$B$16*(($B$17+$AI$4)*0.3)))+T211*$B$16/($B$16-$AI$13)*(EXP(-$AI$13*(($B$17+$AI$4)*0.3))-EXP(-$B$16*(($B$17+$AI$4)*0.3)))+U211*$B$16/($B$16-$AI$14)*(EXP(-$AI$14*(($B$17+$AI$4)*0.3))-EXP(-$B$16*(($B$17+$AI$4)*0.3)))</f>
        <v/>
      </c>
      <c r="Y211" s="17">
        <f>R211*EXP(-$B$16*(($B$17+$AI$4)*0.4))+S211*$B$16/($B$16-$AI$12)*(EXP(-$AI$12*(($B$17+$AI$4)*0.4))-EXP(-$B$16*(($B$17+$AI$4)*0.4)))+T211*$B$16/($B$16-$AI$13)*(EXP(-$AI$13*(($B$17+$AI$4)*0.4))-EXP(-$B$16*(($B$17+$AI$4)*0.4)))+U211*$B$16/($B$16-$AI$14)*(EXP(-$AI$14*(($B$17+$AI$4)*0.4))-EXP(-$B$16*(($B$17+$AI$4)*0.4)))</f>
        <v/>
      </c>
      <c r="Z211" s="17">
        <f>R211*EXP(-$B$16*(($B$17+$AI$4)*0.5))+S211*$B$16/($B$16-$AI$12)*(EXP(-$AI$12*(($B$17+$AI$4)*0.5))-EXP(-$B$16*(($B$17+$AI$4)*0.5)))+T211*$B$16/($B$16-$AI$13)*(EXP(-$AI$13*(($B$17+$AI$4)*0.5))-EXP(-$B$16*(($B$17+$AI$4)*0.5)))+U211*$B$16/($B$16-$AI$14)*(EXP(-$AI$14*(($B$17+$AI$4)*0.5))-EXP(-$B$16*(($B$17+$AI$4)*0.5)))</f>
        <v/>
      </c>
      <c r="AA211" s="17">
        <f>R211*EXP(-$B$16*(($B$17+$AI$4)*0.6))+S211*$B$16/($B$16-$AI$12)*(EXP(-$AI$12*(($B$17+$AI$4)*0.6))-EXP(-$B$16*(($B$17+$AI$4)*0.6)))+T211*$B$16/($B$16-$AI$13)*(EXP(-$AI$13*(($B$17+$AI$4)*0.6))-EXP(-$B$16*(($B$17+$AI$4)*0.6)))+U211*$B$16/($B$16-$AI$14)*(EXP(-$AI$14*(($B$17+$AI$4)*0.6))-EXP(-$B$16*(($B$17+$AI$4)*0.6)))</f>
        <v/>
      </c>
      <c r="AB211" s="17">
        <f>R211*EXP(-$B$16*(($B$17+$AI$4)*0.7))+S211*$B$16/($B$16-$AI$12)*(EXP(-$AI$12*(($B$17+$AI$4)*0.7))-EXP(-$B$16*(($B$17+$AI$4)*0.7)))+T211*$B$16/($B$16-$AI$13)*(EXP(-$AI$13*(($B$17+$AI$4)*0.7))-EXP(-$B$16*(($B$17+$AI$4)*0.7)))+U211*$B$16/($B$16-$AI$14)*(EXP(-$AI$14*(($B$17+$AI$4)*0.7))-EXP(-$B$16*(($B$17+$AI$4)*0.7)))</f>
        <v/>
      </c>
      <c r="AC211" s="17">
        <f>R211*EXP(-$B$16*(($B$17+$AI$4)*0.8))+S211*$B$16/($B$16-$AI$12)*(EXP(-$AI$12*(($B$17+$AI$4)*0.8))-EXP(-$B$16*(($B$17+$AI$4)*0.8)))+T211*$B$16/($B$16-$AI$13)*(EXP(-$AI$13*(($B$17+$AI$4)*0.8))-EXP(-$B$16*(($B$17+$AI$4)*0.8)))+U211*$B$16/($B$16-$AI$14)*(EXP(-$AI$14*(($B$17+$AI$4)*0.8))-EXP(-$B$16*(($B$17+$AI$4)*0.8)))</f>
        <v/>
      </c>
      <c r="AD211" s="17">
        <f>R211*EXP(-$B$16*(($B$17+$AI$4)*0.9))+S211*$B$16/($B$16-$AI$12)*(EXP(-$AI$12*(($B$17+$AI$4)*0.9))-EXP(-$B$16*(($B$17+$AI$4)*0.9)))+T211*$B$16/($B$16-$AI$13)*(EXP(-$AI$13*(($B$17+$AI$4)*0.9))-EXP(-$B$16*(($B$17+$AI$4)*0.9)))+U211*$B$16/($B$16-$AI$14)*(EXP(-$AI$14*(($B$17+$AI$4)*0.9))-EXP(-$B$16*(($B$17+$AI$4)*0.9)))</f>
        <v/>
      </c>
      <c r="AE211" s="17">
        <f>R211*EXP(-$B$16*(($B$17+$AI$4)*1.0))+S211*$B$16/($B$16-$AI$12)*(EXP(-$AI$12*(($B$17+$AI$4)*1.0))-EXP(-$B$16*(($B$17+$AI$4)*1.0)))+T211*$B$16/($B$16-$AI$13)*(EXP(-$AI$13*(($B$17+$AI$4)*1.0))-EXP(-$B$16*(($B$17+$AI$4)*1.0)))+U211*$B$16/($B$16-$AI$14)*(EXP(-$AI$14*(($B$17+$AI$4)*1.0))-EXP(-$B$16*(($B$17+$AI$4)*1.0)))</f>
        <v/>
      </c>
      <c r="AF211" s="17">
        <f>MIN((G211-V211)/$AI$48,(G211-W211)/$AI$49,(G211-X211)/$AI$50,(G211-Y211)/$AI$51,(G211-Z211)/$AI$52,(G211-AA211)/$AI$53,(G211-AB211)/$AI$54,(G211-AC211)/$AI$55,(G211-AD211)/$AI$56,(G211-AE211)/$AI$57)</f>
        <v/>
      </c>
    </row>
    <row r="212">
      <c r="E212" s="12">
        <f>E211+$B$11</f>
        <v/>
      </c>
      <c r="F212" s="13">
        <f>E212/60</f>
        <v/>
      </c>
      <c r="G212" s="13">
        <f>IF(F212&gt;=$AI$66,$B$27,IF(F212&gt;=$AI$65,$B$26,IF(F212&gt;=$AI$64,$B$25,IF(F212&gt;=$AI$63,$B$24,IF(F212&gt;=$AI$62,$B$23,IF(F212&gt;=$AI$61,$B$22,$B$21))))))</f>
        <v/>
      </c>
      <c r="H212" s="14">
        <f>MAX(0,MIN($AI$59,IF($B$9="Plasma",(G212-(S212*$AI$18+T212*$AI$19+U212*$AI$20))/$AI$46,AF212)))</f>
        <v/>
      </c>
      <c r="I212" s="15">
        <f>H212/10*3600/$B$11</f>
        <v/>
      </c>
      <c r="J212" s="15">
        <f>J211+H212</f>
        <v/>
      </c>
      <c r="K212" s="14">
        <f>$AI$21*K211+$AI$22*L211+$AI$23*M211+$AI$30*H211</f>
        <v/>
      </c>
      <c r="L212" s="14">
        <f>$AI$24*K211+$AI$25*L211+$AI$26*M211+$AI$31*H211</f>
        <v/>
      </c>
      <c r="M212" s="14">
        <f>$AI$27*K211+$AI$28*L211+$AI$29*M211+$AI$32*H211</f>
        <v/>
      </c>
      <c r="N212" s="16">
        <f>R212*$B$38</f>
        <v/>
      </c>
      <c r="O212" s="14">
        <f>K212/$B$30</f>
        <v/>
      </c>
      <c r="P212" s="14">
        <f>L212/$B$31</f>
        <v/>
      </c>
      <c r="Q212" s="14">
        <f>M212/$B$32</f>
        <v/>
      </c>
      <c r="R212" s="14">
        <f>R211*$AI$42+S211*$AI$43+T211*$AI$44+U211*$AI$45+$AI$47*H211</f>
        <v/>
      </c>
      <c r="S212" s="17">
        <f>$AI$33*K212+$AI$34*L212+$AI$35*M212</f>
        <v/>
      </c>
      <c r="T212" s="17">
        <f>$AI$36*K212+$AI$37*L212+$AI$38*M212</f>
        <v/>
      </c>
      <c r="U212" s="17">
        <f>$AI$39*K212+$AI$40*L212+$AI$41*M212</f>
        <v/>
      </c>
      <c r="V212" s="17">
        <f>R212*EXP(-$B$16*(($B$17+$AI$4)*0.1))+S212*$B$16/($B$16-$AI$12)*(EXP(-$AI$12*(($B$17+$AI$4)*0.1))-EXP(-$B$16*(($B$17+$AI$4)*0.1)))+T212*$B$16/($B$16-$AI$13)*(EXP(-$AI$13*(($B$17+$AI$4)*0.1))-EXP(-$B$16*(($B$17+$AI$4)*0.1)))+U212*$B$16/($B$16-$AI$14)*(EXP(-$AI$14*(($B$17+$AI$4)*0.1))-EXP(-$B$16*(($B$17+$AI$4)*0.1)))</f>
        <v/>
      </c>
      <c r="W212" s="17">
        <f>R212*EXP(-$B$16*(($B$17+$AI$4)*0.2))+S212*$B$16/($B$16-$AI$12)*(EXP(-$AI$12*(($B$17+$AI$4)*0.2))-EXP(-$B$16*(($B$17+$AI$4)*0.2)))+T212*$B$16/($B$16-$AI$13)*(EXP(-$AI$13*(($B$17+$AI$4)*0.2))-EXP(-$B$16*(($B$17+$AI$4)*0.2)))+U212*$B$16/($B$16-$AI$14)*(EXP(-$AI$14*(($B$17+$AI$4)*0.2))-EXP(-$B$16*(($B$17+$AI$4)*0.2)))</f>
        <v/>
      </c>
      <c r="X212" s="17">
        <f>R212*EXP(-$B$16*(($B$17+$AI$4)*0.3))+S212*$B$16/($B$16-$AI$12)*(EXP(-$AI$12*(($B$17+$AI$4)*0.3))-EXP(-$B$16*(($B$17+$AI$4)*0.3)))+T212*$B$16/($B$16-$AI$13)*(EXP(-$AI$13*(($B$17+$AI$4)*0.3))-EXP(-$B$16*(($B$17+$AI$4)*0.3)))+U212*$B$16/($B$16-$AI$14)*(EXP(-$AI$14*(($B$17+$AI$4)*0.3))-EXP(-$B$16*(($B$17+$AI$4)*0.3)))</f>
        <v/>
      </c>
      <c r="Y212" s="17">
        <f>R212*EXP(-$B$16*(($B$17+$AI$4)*0.4))+S212*$B$16/($B$16-$AI$12)*(EXP(-$AI$12*(($B$17+$AI$4)*0.4))-EXP(-$B$16*(($B$17+$AI$4)*0.4)))+T212*$B$16/($B$16-$AI$13)*(EXP(-$AI$13*(($B$17+$AI$4)*0.4))-EXP(-$B$16*(($B$17+$AI$4)*0.4)))+U212*$B$16/($B$16-$AI$14)*(EXP(-$AI$14*(($B$17+$AI$4)*0.4))-EXP(-$B$16*(($B$17+$AI$4)*0.4)))</f>
        <v/>
      </c>
      <c r="Z212" s="17">
        <f>R212*EXP(-$B$16*(($B$17+$AI$4)*0.5))+S212*$B$16/($B$16-$AI$12)*(EXP(-$AI$12*(($B$17+$AI$4)*0.5))-EXP(-$B$16*(($B$17+$AI$4)*0.5)))+T212*$B$16/($B$16-$AI$13)*(EXP(-$AI$13*(($B$17+$AI$4)*0.5))-EXP(-$B$16*(($B$17+$AI$4)*0.5)))+U212*$B$16/($B$16-$AI$14)*(EXP(-$AI$14*(($B$17+$AI$4)*0.5))-EXP(-$B$16*(($B$17+$AI$4)*0.5)))</f>
        <v/>
      </c>
      <c r="AA212" s="17">
        <f>R212*EXP(-$B$16*(($B$17+$AI$4)*0.6))+S212*$B$16/($B$16-$AI$12)*(EXP(-$AI$12*(($B$17+$AI$4)*0.6))-EXP(-$B$16*(($B$17+$AI$4)*0.6)))+T212*$B$16/($B$16-$AI$13)*(EXP(-$AI$13*(($B$17+$AI$4)*0.6))-EXP(-$B$16*(($B$17+$AI$4)*0.6)))+U212*$B$16/($B$16-$AI$14)*(EXP(-$AI$14*(($B$17+$AI$4)*0.6))-EXP(-$B$16*(($B$17+$AI$4)*0.6)))</f>
        <v/>
      </c>
      <c r="AB212" s="17">
        <f>R212*EXP(-$B$16*(($B$17+$AI$4)*0.7))+S212*$B$16/($B$16-$AI$12)*(EXP(-$AI$12*(($B$17+$AI$4)*0.7))-EXP(-$B$16*(($B$17+$AI$4)*0.7)))+T212*$B$16/($B$16-$AI$13)*(EXP(-$AI$13*(($B$17+$AI$4)*0.7))-EXP(-$B$16*(($B$17+$AI$4)*0.7)))+U212*$B$16/($B$16-$AI$14)*(EXP(-$AI$14*(($B$17+$AI$4)*0.7))-EXP(-$B$16*(($B$17+$AI$4)*0.7)))</f>
        <v/>
      </c>
      <c r="AC212" s="17">
        <f>R212*EXP(-$B$16*(($B$17+$AI$4)*0.8))+S212*$B$16/($B$16-$AI$12)*(EXP(-$AI$12*(($B$17+$AI$4)*0.8))-EXP(-$B$16*(($B$17+$AI$4)*0.8)))+T212*$B$16/($B$16-$AI$13)*(EXP(-$AI$13*(($B$17+$AI$4)*0.8))-EXP(-$B$16*(($B$17+$AI$4)*0.8)))+U212*$B$16/($B$16-$AI$14)*(EXP(-$AI$14*(($B$17+$AI$4)*0.8))-EXP(-$B$16*(($B$17+$AI$4)*0.8)))</f>
        <v/>
      </c>
      <c r="AD212" s="17">
        <f>R212*EXP(-$B$16*(($B$17+$AI$4)*0.9))+S212*$B$16/($B$16-$AI$12)*(EXP(-$AI$12*(($B$17+$AI$4)*0.9))-EXP(-$B$16*(($B$17+$AI$4)*0.9)))+T212*$B$16/($B$16-$AI$13)*(EXP(-$AI$13*(($B$17+$AI$4)*0.9))-EXP(-$B$16*(($B$17+$AI$4)*0.9)))+U212*$B$16/($B$16-$AI$14)*(EXP(-$AI$14*(($B$17+$AI$4)*0.9))-EXP(-$B$16*(($B$17+$AI$4)*0.9)))</f>
        <v/>
      </c>
      <c r="AE212" s="17">
        <f>R212*EXP(-$B$16*(($B$17+$AI$4)*1.0))+S212*$B$16/($B$16-$AI$12)*(EXP(-$AI$12*(($B$17+$AI$4)*1.0))-EXP(-$B$16*(($B$17+$AI$4)*1.0)))+T212*$B$16/($B$16-$AI$13)*(EXP(-$AI$13*(($B$17+$AI$4)*1.0))-EXP(-$B$16*(($B$17+$AI$4)*1.0)))+U212*$B$16/($B$16-$AI$14)*(EXP(-$AI$14*(($B$17+$AI$4)*1.0))-EXP(-$B$16*(($B$17+$AI$4)*1.0)))</f>
        <v/>
      </c>
      <c r="AF212" s="17">
        <f>MIN((G212-V212)/$AI$48,(G212-W212)/$AI$49,(G212-X212)/$AI$50,(G212-Y212)/$AI$51,(G212-Z212)/$AI$52,(G212-AA212)/$AI$53,(G212-AB212)/$AI$54,(G212-AC212)/$AI$55,(G212-AD212)/$AI$56,(G212-AE212)/$AI$57)</f>
        <v/>
      </c>
    </row>
    <row r="213">
      <c r="E213" s="12">
        <f>E212+$B$11</f>
        <v/>
      </c>
      <c r="F213" s="13">
        <f>E213/60</f>
        <v/>
      </c>
      <c r="G213" s="13">
        <f>IF(F213&gt;=$AI$66,$B$27,IF(F213&gt;=$AI$65,$B$26,IF(F213&gt;=$AI$64,$B$25,IF(F213&gt;=$AI$63,$B$24,IF(F213&gt;=$AI$62,$B$23,IF(F213&gt;=$AI$61,$B$22,$B$21))))))</f>
        <v/>
      </c>
      <c r="H213" s="14">
        <f>MAX(0,MIN($AI$59,IF($B$9="Plasma",(G213-(S213*$AI$18+T213*$AI$19+U213*$AI$20))/$AI$46,AF213)))</f>
        <v/>
      </c>
      <c r="I213" s="15">
        <f>H213/10*3600/$B$11</f>
        <v/>
      </c>
      <c r="J213" s="15">
        <f>J212+H213</f>
        <v/>
      </c>
      <c r="K213" s="14">
        <f>$AI$21*K212+$AI$22*L212+$AI$23*M212+$AI$30*H212</f>
        <v/>
      </c>
      <c r="L213" s="14">
        <f>$AI$24*K212+$AI$25*L212+$AI$26*M212+$AI$31*H212</f>
        <v/>
      </c>
      <c r="M213" s="14">
        <f>$AI$27*K212+$AI$28*L212+$AI$29*M212+$AI$32*H212</f>
        <v/>
      </c>
      <c r="N213" s="16">
        <f>R213*$B$38</f>
        <v/>
      </c>
      <c r="O213" s="14">
        <f>K213/$B$30</f>
        <v/>
      </c>
      <c r="P213" s="14">
        <f>L213/$B$31</f>
        <v/>
      </c>
      <c r="Q213" s="14">
        <f>M213/$B$32</f>
        <v/>
      </c>
      <c r="R213" s="14">
        <f>R212*$AI$42+S212*$AI$43+T212*$AI$44+U212*$AI$45+$AI$47*H212</f>
        <v/>
      </c>
      <c r="S213" s="17">
        <f>$AI$33*K213+$AI$34*L213+$AI$35*M213</f>
        <v/>
      </c>
      <c r="T213" s="17">
        <f>$AI$36*K213+$AI$37*L213+$AI$38*M213</f>
        <v/>
      </c>
      <c r="U213" s="17">
        <f>$AI$39*K213+$AI$40*L213+$AI$41*M213</f>
        <v/>
      </c>
      <c r="V213" s="17">
        <f>R213*EXP(-$B$16*(($B$17+$AI$4)*0.1))+S213*$B$16/($B$16-$AI$12)*(EXP(-$AI$12*(($B$17+$AI$4)*0.1))-EXP(-$B$16*(($B$17+$AI$4)*0.1)))+T213*$B$16/($B$16-$AI$13)*(EXP(-$AI$13*(($B$17+$AI$4)*0.1))-EXP(-$B$16*(($B$17+$AI$4)*0.1)))+U213*$B$16/($B$16-$AI$14)*(EXP(-$AI$14*(($B$17+$AI$4)*0.1))-EXP(-$B$16*(($B$17+$AI$4)*0.1)))</f>
        <v/>
      </c>
      <c r="W213" s="17">
        <f>R213*EXP(-$B$16*(($B$17+$AI$4)*0.2))+S213*$B$16/($B$16-$AI$12)*(EXP(-$AI$12*(($B$17+$AI$4)*0.2))-EXP(-$B$16*(($B$17+$AI$4)*0.2)))+T213*$B$16/($B$16-$AI$13)*(EXP(-$AI$13*(($B$17+$AI$4)*0.2))-EXP(-$B$16*(($B$17+$AI$4)*0.2)))+U213*$B$16/($B$16-$AI$14)*(EXP(-$AI$14*(($B$17+$AI$4)*0.2))-EXP(-$B$16*(($B$17+$AI$4)*0.2)))</f>
        <v/>
      </c>
      <c r="X213" s="17">
        <f>R213*EXP(-$B$16*(($B$17+$AI$4)*0.3))+S213*$B$16/($B$16-$AI$12)*(EXP(-$AI$12*(($B$17+$AI$4)*0.3))-EXP(-$B$16*(($B$17+$AI$4)*0.3)))+T213*$B$16/($B$16-$AI$13)*(EXP(-$AI$13*(($B$17+$AI$4)*0.3))-EXP(-$B$16*(($B$17+$AI$4)*0.3)))+U213*$B$16/($B$16-$AI$14)*(EXP(-$AI$14*(($B$17+$AI$4)*0.3))-EXP(-$B$16*(($B$17+$AI$4)*0.3)))</f>
        <v/>
      </c>
      <c r="Y213" s="17">
        <f>R213*EXP(-$B$16*(($B$17+$AI$4)*0.4))+S213*$B$16/($B$16-$AI$12)*(EXP(-$AI$12*(($B$17+$AI$4)*0.4))-EXP(-$B$16*(($B$17+$AI$4)*0.4)))+T213*$B$16/($B$16-$AI$13)*(EXP(-$AI$13*(($B$17+$AI$4)*0.4))-EXP(-$B$16*(($B$17+$AI$4)*0.4)))+U213*$B$16/($B$16-$AI$14)*(EXP(-$AI$14*(($B$17+$AI$4)*0.4))-EXP(-$B$16*(($B$17+$AI$4)*0.4)))</f>
        <v/>
      </c>
      <c r="Z213" s="17">
        <f>R213*EXP(-$B$16*(($B$17+$AI$4)*0.5))+S213*$B$16/($B$16-$AI$12)*(EXP(-$AI$12*(($B$17+$AI$4)*0.5))-EXP(-$B$16*(($B$17+$AI$4)*0.5)))+T213*$B$16/($B$16-$AI$13)*(EXP(-$AI$13*(($B$17+$AI$4)*0.5))-EXP(-$B$16*(($B$17+$AI$4)*0.5)))+U213*$B$16/($B$16-$AI$14)*(EXP(-$AI$14*(($B$17+$AI$4)*0.5))-EXP(-$B$16*(($B$17+$AI$4)*0.5)))</f>
        <v/>
      </c>
      <c r="AA213" s="17">
        <f>R213*EXP(-$B$16*(($B$17+$AI$4)*0.6))+S213*$B$16/($B$16-$AI$12)*(EXP(-$AI$12*(($B$17+$AI$4)*0.6))-EXP(-$B$16*(($B$17+$AI$4)*0.6)))+T213*$B$16/($B$16-$AI$13)*(EXP(-$AI$13*(($B$17+$AI$4)*0.6))-EXP(-$B$16*(($B$17+$AI$4)*0.6)))+U213*$B$16/($B$16-$AI$14)*(EXP(-$AI$14*(($B$17+$AI$4)*0.6))-EXP(-$B$16*(($B$17+$AI$4)*0.6)))</f>
        <v/>
      </c>
      <c r="AB213" s="17">
        <f>R213*EXP(-$B$16*(($B$17+$AI$4)*0.7))+S213*$B$16/($B$16-$AI$12)*(EXP(-$AI$12*(($B$17+$AI$4)*0.7))-EXP(-$B$16*(($B$17+$AI$4)*0.7)))+T213*$B$16/($B$16-$AI$13)*(EXP(-$AI$13*(($B$17+$AI$4)*0.7))-EXP(-$B$16*(($B$17+$AI$4)*0.7)))+U213*$B$16/($B$16-$AI$14)*(EXP(-$AI$14*(($B$17+$AI$4)*0.7))-EXP(-$B$16*(($B$17+$AI$4)*0.7)))</f>
        <v/>
      </c>
      <c r="AC213" s="17">
        <f>R213*EXP(-$B$16*(($B$17+$AI$4)*0.8))+S213*$B$16/($B$16-$AI$12)*(EXP(-$AI$12*(($B$17+$AI$4)*0.8))-EXP(-$B$16*(($B$17+$AI$4)*0.8)))+T213*$B$16/($B$16-$AI$13)*(EXP(-$AI$13*(($B$17+$AI$4)*0.8))-EXP(-$B$16*(($B$17+$AI$4)*0.8)))+U213*$B$16/($B$16-$AI$14)*(EXP(-$AI$14*(($B$17+$AI$4)*0.8))-EXP(-$B$16*(($B$17+$AI$4)*0.8)))</f>
        <v/>
      </c>
      <c r="AD213" s="17">
        <f>R213*EXP(-$B$16*(($B$17+$AI$4)*0.9))+S213*$B$16/($B$16-$AI$12)*(EXP(-$AI$12*(($B$17+$AI$4)*0.9))-EXP(-$B$16*(($B$17+$AI$4)*0.9)))+T213*$B$16/($B$16-$AI$13)*(EXP(-$AI$13*(($B$17+$AI$4)*0.9))-EXP(-$B$16*(($B$17+$AI$4)*0.9)))+U213*$B$16/($B$16-$AI$14)*(EXP(-$AI$14*(($B$17+$AI$4)*0.9))-EXP(-$B$16*(($B$17+$AI$4)*0.9)))</f>
        <v/>
      </c>
      <c r="AE213" s="17">
        <f>R213*EXP(-$B$16*(($B$17+$AI$4)*1.0))+S213*$B$16/($B$16-$AI$12)*(EXP(-$AI$12*(($B$17+$AI$4)*1.0))-EXP(-$B$16*(($B$17+$AI$4)*1.0)))+T213*$B$16/($B$16-$AI$13)*(EXP(-$AI$13*(($B$17+$AI$4)*1.0))-EXP(-$B$16*(($B$17+$AI$4)*1.0)))+U213*$B$16/($B$16-$AI$14)*(EXP(-$AI$14*(($B$17+$AI$4)*1.0))-EXP(-$B$16*(($B$17+$AI$4)*1.0)))</f>
        <v/>
      </c>
      <c r="AF213" s="17">
        <f>MIN((G213-V213)/$AI$48,(G213-W213)/$AI$49,(G213-X213)/$AI$50,(G213-Y213)/$AI$51,(G213-Z213)/$AI$52,(G213-AA213)/$AI$53,(G213-AB213)/$AI$54,(G213-AC213)/$AI$55,(G213-AD213)/$AI$56,(G213-AE213)/$AI$57)</f>
        <v/>
      </c>
    </row>
    <row r="214">
      <c r="E214" s="12">
        <f>E213+$B$11</f>
        <v/>
      </c>
      <c r="F214" s="13">
        <f>E214/60</f>
        <v/>
      </c>
      <c r="G214" s="13">
        <f>IF(F214&gt;=$AI$66,$B$27,IF(F214&gt;=$AI$65,$B$26,IF(F214&gt;=$AI$64,$B$25,IF(F214&gt;=$AI$63,$B$24,IF(F214&gt;=$AI$62,$B$23,IF(F214&gt;=$AI$61,$B$22,$B$21))))))</f>
        <v/>
      </c>
      <c r="H214" s="14">
        <f>MAX(0,MIN($AI$59,IF($B$9="Plasma",(G214-(S214*$AI$18+T214*$AI$19+U214*$AI$20))/$AI$46,AF214)))</f>
        <v/>
      </c>
      <c r="I214" s="15">
        <f>H214/10*3600/$B$11</f>
        <v/>
      </c>
      <c r="J214" s="15">
        <f>J213+H214</f>
        <v/>
      </c>
      <c r="K214" s="14">
        <f>$AI$21*K213+$AI$22*L213+$AI$23*M213+$AI$30*H213</f>
        <v/>
      </c>
      <c r="L214" s="14">
        <f>$AI$24*K213+$AI$25*L213+$AI$26*M213+$AI$31*H213</f>
        <v/>
      </c>
      <c r="M214" s="14">
        <f>$AI$27*K213+$AI$28*L213+$AI$29*M213+$AI$32*H213</f>
        <v/>
      </c>
      <c r="N214" s="16">
        <f>R214*$B$38</f>
        <v/>
      </c>
      <c r="O214" s="14">
        <f>K214/$B$30</f>
        <v/>
      </c>
      <c r="P214" s="14">
        <f>L214/$B$31</f>
        <v/>
      </c>
      <c r="Q214" s="14">
        <f>M214/$B$32</f>
        <v/>
      </c>
      <c r="R214" s="14">
        <f>R213*$AI$42+S213*$AI$43+T213*$AI$44+U213*$AI$45+$AI$47*H213</f>
        <v/>
      </c>
      <c r="S214" s="17">
        <f>$AI$33*K214+$AI$34*L214+$AI$35*M214</f>
        <v/>
      </c>
      <c r="T214" s="17">
        <f>$AI$36*K214+$AI$37*L214+$AI$38*M214</f>
        <v/>
      </c>
      <c r="U214" s="17">
        <f>$AI$39*K214+$AI$40*L214+$AI$41*M214</f>
        <v/>
      </c>
      <c r="V214" s="17">
        <f>R214*EXP(-$B$16*(($B$17+$AI$4)*0.1))+S214*$B$16/($B$16-$AI$12)*(EXP(-$AI$12*(($B$17+$AI$4)*0.1))-EXP(-$B$16*(($B$17+$AI$4)*0.1)))+T214*$B$16/($B$16-$AI$13)*(EXP(-$AI$13*(($B$17+$AI$4)*0.1))-EXP(-$B$16*(($B$17+$AI$4)*0.1)))+U214*$B$16/($B$16-$AI$14)*(EXP(-$AI$14*(($B$17+$AI$4)*0.1))-EXP(-$B$16*(($B$17+$AI$4)*0.1)))</f>
        <v/>
      </c>
      <c r="W214" s="17">
        <f>R214*EXP(-$B$16*(($B$17+$AI$4)*0.2))+S214*$B$16/($B$16-$AI$12)*(EXP(-$AI$12*(($B$17+$AI$4)*0.2))-EXP(-$B$16*(($B$17+$AI$4)*0.2)))+T214*$B$16/($B$16-$AI$13)*(EXP(-$AI$13*(($B$17+$AI$4)*0.2))-EXP(-$B$16*(($B$17+$AI$4)*0.2)))+U214*$B$16/($B$16-$AI$14)*(EXP(-$AI$14*(($B$17+$AI$4)*0.2))-EXP(-$B$16*(($B$17+$AI$4)*0.2)))</f>
        <v/>
      </c>
      <c r="X214" s="17">
        <f>R214*EXP(-$B$16*(($B$17+$AI$4)*0.3))+S214*$B$16/($B$16-$AI$12)*(EXP(-$AI$12*(($B$17+$AI$4)*0.3))-EXP(-$B$16*(($B$17+$AI$4)*0.3)))+T214*$B$16/($B$16-$AI$13)*(EXP(-$AI$13*(($B$17+$AI$4)*0.3))-EXP(-$B$16*(($B$17+$AI$4)*0.3)))+U214*$B$16/($B$16-$AI$14)*(EXP(-$AI$14*(($B$17+$AI$4)*0.3))-EXP(-$B$16*(($B$17+$AI$4)*0.3)))</f>
        <v/>
      </c>
      <c r="Y214" s="17">
        <f>R214*EXP(-$B$16*(($B$17+$AI$4)*0.4))+S214*$B$16/($B$16-$AI$12)*(EXP(-$AI$12*(($B$17+$AI$4)*0.4))-EXP(-$B$16*(($B$17+$AI$4)*0.4)))+T214*$B$16/($B$16-$AI$13)*(EXP(-$AI$13*(($B$17+$AI$4)*0.4))-EXP(-$B$16*(($B$17+$AI$4)*0.4)))+U214*$B$16/($B$16-$AI$14)*(EXP(-$AI$14*(($B$17+$AI$4)*0.4))-EXP(-$B$16*(($B$17+$AI$4)*0.4)))</f>
        <v/>
      </c>
      <c r="Z214" s="17">
        <f>R214*EXP(-$B$16*(($B$17+$AI$4)*0.5))+S214*$B$16/($B$16-$AI$12)*(EXP(-$AI$12*(($B$17+$AI$4)*0.5))-EXP(-$B$16*(($B$17+$AI$4)*0.5)))+T214*$B$16/($B$16-$AI$13)*(EXP(-$AI$13*(($B$17+$AI$4)*0.5))-EXP(-$B$16*(($B$17+$AI$4)*0.5)))+U214*$B$16/($B$16-$AI$14)*(EXP(-$AI$14*(($B$17+$AI$4)*0.5))-EXP(-$B$16*(($B$17+$AI$4)*0.5)))</f>
        <v/>
      </c>
      <c r="AA214" s="17">
        <f>R214*EXP(-$B$16*(($B$17+$AI$4)*0.6))+S214*$B$16/($B$16-$AI$12)*(EXP(-$AI$12*(($B$17+$AI$4)*0.6))-EXP(-$B$16*(($B$17+$AI$4)*0.6)))+T214*$B$16/($B$16-$AI$13)*(EXP(-$AI$13*(($B$17+$AI$4)*0.6))-EXP(-$B$16*(($B$17+$AI$4)*0.6)))+U214*$B$16/($B$16-$AI$14)*(EXP(-$AI$14*(($B$17+$AI$4)*0.6))-EXP(-$B$16*(($B$17+$AI$4)*0.6)))</f>
        <v/>
      </c>
      <c r="AB214" s="17">
        <f>R214*EXP(-$B$16*(($B$17+$AI$4)*0.7))+S214*$B$16/($B$16-$AI$12)*(EXP(-$AI$12*(($B$17+$AI$4)*0.7))-EXP(-$B$16*(($B$17+$AI$4)*0.7)))+T214*$B$16/($B$16-$AI$13)*(EXP(-$AI$13*(($B$17+$AI$4)*0.7))-EXP(-$B$16*(($B$17+$AI$4)*0.7)))+U214*$B$16/($B$16-$AI$14)*(EXP(-$AI$14*(($B$17+$AI$4)*0.7))-EXP(-$B$16*(($B$17+$AI$4)*0.7)))</f>
        <v/>
      </c>
      <c r="AC214" s="17">
        <f>R214*EXP(-$B$16*(($B$17+$AI$4)*0.8))+S214*$B$16/($B$16-$AI$12)*(EXP(-$AI$12*(($B$17+$AI$4)*0.8))-EXP(-$B$16*(($B$17+$AI$4)*0.8)))+T214*$B$16/($B$16-$AI$13)*(EXP(-$AI$13*(($B$17+$AI$4)*0.8))-EXP(-$B$16*(($B$17+$AI$4)*0.8)))+U214*$B$16/($B$16-$AI$14)*(EXP(-$AI$14*(($B$17+$AI$4)*0.8))-EXP(-$B$16*(($B$17+$AI$4)*0.8)))</f>
        <v/>
      </c>
      <c r="AD214" s="17">
        <f>R214*EXP(-$B$16*(($B$17+$AI$4)*0.9))+S214*$B$16/($B$16-$AI$12)*(EXP(-$AI$12*(($B$17+$AI$4)*0.9))-EXP(-$B$16*(($B$17+$AI$4)*0.9)))+T214*$B$16/($B$16-$AI$13)*(EXP(-$AI$13*(($B$17+$AI$4)*0.9))-EXP(-$B$16*(($B$17+$AI$4)*0.9)))+U214*$B$16/($B$16-$AI$14)*(EXP(-$AI$14*(($B$17+$AI$4)*0.9))-EXP(-$B$16*(($B$17+$AI$4)*0.9)))</f>
        <v/>
      </c>
      <c r="AE214" s="17">
        <f>R214*EXP(-$B$16*(($B$17+$AI$4)*1.0))+S214*$B$16/($B$16-$AI$12)*(EXP(-$AI$12*(($B$17+$AI$4)*1.0))-EXP(-$B$16*(($B$17+$AI$4)*1.0)))+T214*$B$16/($B$16-$AI$13)*(EXP(-$AI$13*(($B$17+$AI$4)*1.0))-EXP(-$B$16*(($B$17+$AI$4)*1.0)))+U214*$B$16/($B$16-$AI$14)*(EXP(-$AI$14*(($B$17+$AI$4)*1.0))-EXP(-$B$16*(($B$17+$AI$4)*1.0)))</f>
        <v/>
      </c>
      <c r="AF214" s="17">
        <f>MIN((G214-V214)/$AI$48,(G214-W214)/$AI$49,(G214-X214)/$AI$50,(G214-Y214)/$AI$51,(G214-Z214)/$AI$52,(G214-AA214)/$AI$53,(G214-AB214)/$AI$54,(G214-AC214)/$AI$55,(G214-AD214)/$AI$56,(G214-AE214)/$AI$57)</f>
        <v/>
      </c>
    </row>
    <row r="215">
      <c r="E215" s="12">
        <f>E214+$B$11</f>
        <v/>
      </c>
      <c r="F215" s="13">
        <f>E215/60</f>
        <v/>
      </c>
      <c r="G215" s="13">
        <f>IF(F215&gt;=$AI$66,$B$27,IF(F215&gt;=$AI$65,$B$26,IF(F215&gt;=$AI$64,$B$25,IF(F215&gt;=$AI$63,$B$24,IF(F215&gt;=$AI$62,$B$23,IF(F215&gt;=$AI$61,$B$22,$B$21))))))</f>
        <v/>
      </c>
      <c r="H215" s="14">
        <f>MAX(0,MIN($AI$59,IF($B$9="Plasma",(G215-(S215*$AI$18+T215*$AI$19+U215*$AI$20))/$AI$46,AF215)))</f>
        <v/>
      </c>
      <c r="I215" s="15">
        <f>H215/10*3600/$B$11</f>
        <v/>
      </c>
      <c r="J215" s="15">
        <f>J214+H215</f>
        <v/>
      </c>
      <c r="K215" s="14">
        <f>$AI$21*K214+$AI$22*L214+$AI$23*M214+$AI$30*H214</f>
        <v/>
      </c>
      <c r="L215" s="14">
        <f>$AI$24*K214+$AI$25*L214+$AI$26*M214+$AI$31*H214</f>
        <v/>
      </c>
      <c r="M215" s="14">
        <f>$AI$27*K214+$AI$28*L214+$AI$29*M214+$AI$32*H214</f>
        <v/>
      </c>
      <c r="N215" s="16">
        <f>R215*$B$38</f>
        <v/>
      </c>
      <c r="O215" s="14">
        <f>K215/$B$30</f>
        <v/>
      </c>
      <c r="P215" s="14">
        <f>L215/$B$31</f>
        <v/>
      </c>
      <c r="Q215" s="14">
        <f>M215/$B$32</f>
        <v/>
      </c>
      <c r="R215" s="14">
        <f>R214*$AI$42+S214*$AI$43+T214*$AI$44+U214*$AI$45+$AI$47*H214</f>
        <v/>
      </c>
      <c r="S215" s="17">
        <f>$AI$33*K215+$AI$34*L215+$AI$35*M215</f>
        <v/>
      </c>
      <c r="T215" s="17">
        <f>$AI$36*K215+$AI$37*L215+$AI$38*M215</f>
        <v/>
      </c>
      <c r="U215" s="17">
        <f>$AI$39*K215+$AI$40*L215+$AI$41*M215</f>
        <v/>
      </c>
      <c r="V215" s="17">
        <f>R215*EXP(-$B$16*(($B$17+$AI$4)*0.1))+S215*$B$16/($B$16-$AI$12)*(EXP(-$AI$12*(($B$17+$AI$4)*0.1))-EXP(-$B$16*(($B$17+$AI$4)*0.1)))+T215*$B$16/($B$16-$AI$13)*(EXP(-$AI$13*(($B$17+$AI$4)*0.1))-EXP(-$B$16*(($B$17+$AI$4)*0.1)))+U215*$B$16/($B$16-$AI$14)*(EXP(-$AI$14*(($B$17+$AI$4)*0.1))-EXP(-$B$16*(($B$17+$AI$4)*0.1)))</f>
        <v/>
      </c>
      <c r="W215" s="17">
        <f>R215*EXP(-$B$16*(($B$17+$AI$4)*0.2))+S215*$B$16/($B$16-$AI$12)*(EXP(-$AI$12*(($B$17+$AI$4)*0.2))-EXP(-$B$16*(($B$17+$AI$4)*0.2)))+T215*$B$16/($B$16-$AI$13)*(EXP(-$AI$13*(($B$17+$AI$4)*0.2))-EXP(-$B$16*(($B$17+$AI$4)*0.2)))+U215*$B$16/($B$16-$AI$14)*(EXP(-$AI$14*(($B$17+$AI$4)*0.2))-EXP(-$B$16*(($B$17+$AI$4)*0.2)))</f>
        <v/>
      </c>
      <c r="X215" s="17">
        <f>R215*EXP(-$B$16*(($B$17+$AI$4)*0.3))+S215*$B$16/($B$16-$AI$12)*(EXP(-$AI$12*(($B$17+$AI$4)*0.3))-EXP(-$B$16*(($B$17+$AI$4)*0.3)))+T215*$B$16/($B$16-$AI$13)*(EXP(-$AI$13*(($B$17+$AI$4)*0.3))-EXP(-$B$16*(($B$17+$AI$4)*0.3)))+U215*$B$16/($B$16-$AI$14)*(EXP(-$AI$14*(($B$17+$AI$4)*0.3))-EXP(-$B$16*(($B$17+$AI$4)*0.3)))</f>
        <v/>
      </c>
      <c r="Y215" s="17">
        <f>R215*EXP(-$B$16*(($B$17+$AI$4)*0.4))+S215*$B$16/($B$16-$AI$12)*(EXP(-$AI$12*(($B$17+$AI$4)*0.4))-EXP(-$B$16*(($B$17+$AI$4)*0.4)))+T215*$B$16/($B$16-$AI$13)*(EXP(-$AI$13*(($B$17+$AI$4)*0.4))-EXP(-$B$16*(($B$17+$AI$4)*0.4)))+U215*$B$16/($B$16-$AI$14)*(EXP(-$AI$14*(($B$17+$AI$4)*0.4))-EXP(-$B$16*(($B$17+$AI$4)*0.4)))</f>
        <v/>
      </c>
      <c r="Z215" s="17">
        <f>R215*EXP(-$B$16*(($B$17+$AI$4)*0.5))+S215*$B$16/($B$16-$AI$12)*(EXP(-$AI$12*(($B$17+$AI$4)*0.5))-EXP(-$B$16*(($B$17+$AI$4)*0.5)))+T215*$B$16/($B$16-$AI$13)*(EXP(-$AI$13*(($B$17+$AI$4)*0.5))-EXP(-$B$16*(($B$17+$AI$4)*0.5)))+U215*$B$16/($B$16-$AI$14)*(EXP(-$AI$14*(($B$17+$AI$4)*0.5))-EXP(-$B$16*(($B$17+$AI$4)*0.5)))</f>
        <v/>
      </c>
      <c r="AA215" s="17">
        <f>R215*EXP(-$B$16*(($B$17+$AI$4)*0.6))+S215*$B$16/($B$16-$AI$12)*(EXP(-$AI$12*(($B$17+$AI$4)*0.6))-EXP(-$B$16*(($B$17+$AI$4)*0.6)))+T215*$B$16/($B$16-$AI$13)*(EXP(-$AI$13*(($B$17+$AI$4)*0.6))-EXP(-$B$16*(($B$17+$AI$4)*0.6)))+U215*$B$16/($B$16-$AI$14)*(EXP(-$AI$14*(($B$17+$AI$4)*0.6))-EXP(-$B$16*(($B$17+$AI$4)*0.6)))</f>
        <v/>
      </c>
      <c r="AB215" s="17">
        <f>R215*EXP(-$B$16*(($B$17+$AI$4)*0.7))+S215*$B$16/($B$16-$AI$12)*(EXP(-$AI$12*(($B$17+$AI$4)*0.7))-EXP(-$B$16*(($B$17+$AI$4)*0.7)))+T215*$B$16/($B$16-$AI$13)*(EXP(-$AI$13*(($B$17+$AI$4)*0.7))-EXP(-$B$16*(($B$17+$AI$4)*0.7)))+U215*$B$16/($B$16-$AI$14)*(EXP(-$AI$14*(($B$17+$AI$4)*0.7))-EXP(-$B$16*(($B$17+$AI$4)*0.7)))</f>
        <v/>
      </c>
      <c r="AC215" s="17">
        <f>R215*EXP(-$B$16*(($B$17+$AI$4)*0.8))+S215*$B$16/($B$16-$AI$12)*(EXP(-$AI$12*(($B$17+$AI$4)*0.8))-EXP(-$B$16*(($B$17+$AI$4)*0.8)))+T215*$B$16/($B$16-$AI$13)*(EXP(-$AI$13*(($B$17+$AI$4)*0.8))-EXP(-$B$16*(($B$17+$AI$4)*0.8)))+U215*$B$16/($B$16-$AI$14)*(EXP(-$AI$14*(($B$17+$AI$4)*0.8))-EXP(-$B$16*(($B$17+$AI$4)*0.8)))</f>
        <v/>
      </c>
      <c r="AD215" s="17">
        <f>R215*EXP(-$B$16*(($B$17+$AI$4)*0.9))+S215*$B$16/($B$16-$AI$12)*(EXP(-$AI$12*(($B$17+$AI$4)*0.9))-EXP(-$B$16*(($B$17+$AI$4)*0.9)))+T215*$B$16/($B$16-$AI$13)*(EXP(-$AI$13*(($B$17+$AI$4)*0.9))-EXP(-$B$16*(($B$17+$AI$4)*0.9)))+U215*$B$16/($B$16-$AI$14)*(EXP(-$AI$14*(($B$17+$AI$4)*0.9))-EXP(-$B$16*(($B$17+$AI$4)*0.9)))</f>
        <v/>
      </c>
      <c r="AE215" s="17">
        <f>R215*EXP(-$B$16*(($B$17+$AI$4)*1.0))+S215*$B$16/($B$16-$AI$12)*(EXP(-$AI$12*(($B$17+$AI$4)*1.0))-EXP(-$B$16*(($B$17+$AI$4)*1.0)))+T215*$B$16/($B$16-$AI$13)*(EXP(-$AI$13*(($B$17+$AI$4)*1.0))-EXP(-$B$16*(($B$17+$AI$4)*1.0)))+U215*$B$16/($B$16-$AI$14)*(EXP(-$AI$14*(($B$17+$AI$4)*1.0))-EXP(-$B$16*(($B$17+$AI$4)*1.0)))</f>
        <v/>
      </c>
      <c r="AF215" s="17">
        <f>MIN((G215-V215)/$AI$48,(G215-W215)/$AI$49,(G215-X215)/$AI$50,(G215-Y215)/$AI$51,(G215-Z215)/$AI$52,(G215-AA215)/$AI$53,(G215-AB215)/$AI$54,(G215-AC215)/$AI$55,(G215-AD215)/$AI$56,(G215-AE215)/$AI$57)</f>
        <v/>
      </c>
    </row>
    <row r="216">
      <c r="E216" s="12">
        <f>E215+$B$11</f>
        <v/>
      </c>
      <c r="F216" s="13">
        <f>E216/60</f>
        <v/>
      </c>
      <c r="G216" s="13">
        <f>IF(F216&gt;=$AI$66,$B$27,IF(F216&gt;=$AI$65,$B$26,IF(F216&gt;=$AI$64,$B$25,IF(F216&gt;=$AI$63,$B$24,IF(F216&gt;=$AI$62,$B$23,IF(F216&gt;=$AI$61,$B$22,$B$21))))))</f>
        <v/>
      </c>
      <c r="H216" s="14">
        <f>MAX(0,MIN($AI$59,IF($B$9="Plasma",(G216-(S216*$AI$18+T216*$AI$19+U216*$AI$20))/$AI$46,AF216)))</f>
        <v/>
      </c>
      <c r="I216" s="15">
        <f>H216/10*3600/$B$11</f>
        <v/>
      </c>
      <c r="J216" s="15">
        <f>J215+H216</f>
        <v/>
      </c>
      <c r="K216" s="14">
        <f>$AI$21*K215+$AI$22*L215+$AI$23*M215+$AI$30*H215</f>
        <v/>
      </c>
      <c r="L216" s="14">
        <f>$AI$24*K215+$AI$25*L215+$AI$26*M215+$AI$31*H215</f>
        <v/>
      </c>
      <c r="M216" s="14">
        <f>$AI$27*K215+$AI$28*L215+$AI$29*M215+$AI$32*H215</f>
        <v/>
      </c>
      <c r="N216" s="16">
        <f>R216*$B$38</f>
        <v/>
      </c>
      <c r="O216" s="14">
        <f>K216/$B$30</f>
        <v/>
      </c>
      <c r="P216" s="14">
        <f>L216/$B$31</f>
        <v/>
      </c>
      <c r="Q216" s="14">
        <f>M216/$B$32</f>
        <v/>
      </c>
      <c r="R216" s="14">
        <f>R215*$AI$42+S215*$AI$43+T215*$AI$44+U215*$AI$45+$AI$47*H215</f>
        <v/>
      </c>
      <c r="S216" s="17">
        <f>$AI$33*K216+$AI$34*L216+$AI$35*M216</f>
        <v/>
      </c>
      <c r="T216" s="17">
        <f>$AI$36*K216+$AI$37*L216+$AI$38*M216</f>
        <v/>
      </c>
      <c r="U216" s="17">
        <f>$AI$39*K216+$AI$40*L216+$AI$41*M216</f>
        <v/>
      </c>
      <c r="V216" s="17">
        <f>R216*EXP(-$B$16*(($B$17+$AI$4)*0.1))+S216*$B$16/($B$16-$AI$12)*(EXP(-$AI$12*(($B$17+$AI$4)*0.1))-EXP(-$B$16*(($B$17+$AI$4)*0.1)))+T216*$B$16/($B$16-$AI$13)*(EXP(-$AI$13*(($B$17+$AI$4)*0.1))-EXP(-$B$16*(($B$17+$AI$4)*0.1)))+U216*$B$16/($B$16-$AI$14)*(EXP(-$AI$14*(($B$17+$AI$4)*0.1))-EXP(-$B$16*(($B$17+$AI$4)*0.1)))</f>
        <v/>
      </c>
      <c r="W216" s="17">
        <f>R216*EXP(-$B$16*(($B$17+$AI$4)*0.2))+S216*$B$16/($B$16-$AI$12)*(EXP(-$AI$12*(($B$17+$AI$4)*0.2))-EXP(-$B$16*(($B$17+$AI$4)*0.2)))+T216*$B$16/($B$16-$AI$13)*(EXP(-$AI$13*(($B$17+$AI$4)*0.2))-EXP(-$B$16*(($B$17+$AI$4)*0.2)))+U216*$B$16/($B$16-$AI$14)*(EXP(-$AI$14*(($B$17+$AI$4)*0.2))-EXP(-$B$16*(($B$17+$AI$4)*0.2)))</f>
        <v/>
      </c>
      <c r="X216" s="17">
        <f>R216*EXP(-$B$16*(($B$17+$AI$4)*0.3))+S216*$B$16/($B$16-$AI$12)*(EXP(-$AI$12*(($B$17+$AI$4)*0.3))-EXP(-$B$16*(($B$17+$AI$4)*0.3)))+T216*$B$16/($B$16-$AI$13)*(EXP(-$AI$13*(($B$17+$AI$4)*0.3))-EXP(-$B$16*(($B$17+$AI$4)*0.3)))+U216*$B$16/($B$16-$AI$14)*(EXP(-$AI$14*(($B$17+$AI$4)*0.3))-EXP(-$B$16*(($B$17+$AI$4)*0.3)))</f>
        <v/>
      </c>
      <c r="Y216" s="17">
        <f>R216*EXP(-$B$16*(($B$17+$AI$4)*0.4))+S216*$B$16/($B$16-$AI$12)*(EXP(-$AI$12*(($B$17+$AI$4)*0.4))-EXP(-$B$16*(($B$17+$AI$4)*0.4)))+T216*$B$16/($B$16-$AI$13)*(EXP(-$AI$13*(($B$17+$AI$4)*0.4))-EXP(-$B$16*(($B$17+$AI$4)*0.4)))+U216*$B$16/($B$16-$AI$14)*(EXP(-$AI$14*(($B$17+$AI$4)*0.4))-EXP(-$B$16*(($B$17+$AI$4)*0.4)))</f>
        <v/>
      </c>
      <c r="Z216" s="17">
        <f>R216*EXP(-$B$16*(($B$17+$AI$4)*0.5))+S216*$B$16/($B$16-$AI$12)*(EXP(-$AI$12*(($B$17+$AI$4)*0.5))-EXP(-$B$16*(($B$17+$AI$4)*0.5)))+T216*$B$16/($B$16-$AI$13)*(EXP(-$AI$13*(($B$17+$AI$4)*0.5))-EXP(-$B$16*(($B$17+$AI$4)*0.5)))+U216*$B$16/($B$16-$AI$14)*(EXP(-$AI$14*(($B$17+$AI$4)*0.5))-EXP(-$B$16*(($B$17+$AI$4)*0.5)))</f>
        <v/>
      </c>
      <c r="AA216" s="17">
        <f>R216*EXP(-$B$16*(($B$17+$AI$4)*0.6))+S216*$B$16/($B$16-$AI$12)*(EXP(-$AI$12*(($B$17+$AI$4)*0.6))-EXP(-$B$16*(($B$17+$AI$4)*0.6)))+T216*$B$16/($B$16-$AI$13)*(EXP(-$AI$13*(($B$17+$AI$4)*0.6))-EXP(-$B$16*(($B$17+$AI$4)*0.6)))+U216*$B$16/($B$16-$AI$14)*(EXP(-$AI$14*(($B$17+$AI$4)*0.6))-EXP(-$B$16*(($B$17+$AI$4)*0.6)))</f>
        <v/>
      </c>
      <c r="AB216" s="17">
        <f>R216*EXP(-$B$16*(($B$17+$AI$4)*0.7))+S216*$B$16/($B$16-$AI$12)*(EXP(-$AI$12*(($B$17+$AI$4)*0.7))-EXP(-$B$16*(($B$17+$AI$4)*0.7)))+T216*$B$16/($B$16-$AI$13)*(EXP(-$AI$13*(($B$17+$AI$4)*0.7))-EXP(-$B$16*(($B$17+$AI$4)*0.7)))+U216*$B$16/($B$16-$AI$14)*(EXP(-$AI$14*(($B$17+$AI$4)*0.7))-EXP(-$B$16*(($B$17+$AI$4)*0.7)))</f>
        <v/>
      </c>
      <c r="AC216" s="17">
        <f>R216*EXP(-$B$16*(($B$17+$AI$4)*0.8))+S216*$B$16/($B$16-$AI$12)*(EXP(-$AI$12*(($B$17+$AI$4)*0.8))-EXP(-$B$16*(($B$17+$AI$4)*0.8)))+T216*$B$16/($B$16-$AI$13)*(EXP(-$AI$13*(($B$17+$AI$4)*0.8))-EXP(-$B$16*(($B$17+$AI$4)*0.8)))+U216*$B$16/($B$16-$AI$14)*(EXP(-$AI$14*(($B$17+$AI$4)*0.8))-EXP(-$B$16*(($B$17+$AI$4)*0.8)))</f>
        <v/>
      </c>
      <c r="AD216" s="17">
        <f>R216*EXP(-$B$16*(($B$17+$AI$4)*0.9))+S216*$B$16/($B$16-$AI$12)*(EXP(-$AI$12*(($B$17+$AI$4)*0.9))-EXP(-$B$16*(($B$17+$AI$4)*0.9)))+T216*$B$16/($B$16-$AI$13)*(EXP(-$AI$13*(($B$17+$AI$4)*0.9))-EXP(-$B$16*(($B$17+$AI$4)*0.9)))+U216*$B$16/($B$16-$AI$14)*(EXP(-$AI$14*(($B$17+$AI$4)*0.9))-EXP(-$B$16*(($B$17+$AI$4)*0.9)))</f>
        <v/>
      </c>
      <c r="AE216" s="17">
        <f>R216*EXP(-$B$16*(($B$17+$AI$4)*1.0))+S216*$B$16/($B$16-$AI$12)*(EXP(-$AI$12*(($B$17+$AI$4)*1.0))-EXP(-$B$16*(($B$17+$AI$4)*1.0)))+T216*$B$16/($B$16-$AI$13)*(EXP(-$AI$13*(($B$17+$AI$4)*1.0))-EXP(-$B$16*(($B$17+$AI$4)*1.0)))+U216*$B$16/($B$16-$AI$14)*(EXP(-$AI$14*(($B$17+$AI$4)*1.0))-EXP(-$B$16*(($B$17+$AI$4)*1.0)))</f>
        <v/>
      </c>
      <c r="AF216" s="17">
        <f>MIN((G216-V216)/$AI$48,(G216-W216)/$AI$49,(G216-X216)/$AI$50,(G216-Y216)/$AI$51,(G216-Z216)/$AI$52,(G216-AA216)/$AI$53,(G216-AB216)/$AI$54,(G216-AC216)/$AI$55,(G216-AD216)/$AI$56,(G216-AE216)/$AI$57)</f>
        <v/>
      </c>
    </row>
    <row r="217">
      <c r="E217" s="12">
        <f>E216+$B$11</f>
        <v/>
      </c>
      <c r="F217" s="13">
        <f>E217/60</f>
        <v/>
      </c>
      <c r="G217" s="13">
        <f>IF(F217&gt;=$AI$66,$B$27,IF(F217&gt;=$AI$65,$B$26,IF(F217&gt;=$AI$64,$B$25,IF(F217&gt;=$AI$63,$B$24,IF(F217&gt;=$AI$62,$B$23,IF(F217&gt;=$AI$61,$B$22,$B$21))))))</f>
        <v/>
      </c>
      <c r="H217" s="14">
        <f>MAX(0,MIN($AI$59,IF($B$9="Plasma",(G217-(S217*$AI$18+T217*$AI$19+U217*$AI$20))/$AI$46,AF217)))</f>
        <v/>
      </c>
      <c r="I217" s="15">
        <f>H217/10*3600/$B$11</f>
        <v/>
      </c>
      <c r="J217" s="15">
        <f>J216+H217</f>
        <v/>
      </c>
      <c r="K217" s="14">
        <f>$AI$21*K216+$AI$22*L216+$AI$23*M216+$AI$30*H216</f>
        <v/>
      </c>
      <c r="L217" s="14">
        <f>$AI$24*K216+$AI$25*L216+$AI$26*M216+$AI$31*H216</f>
        <v/>
      </c>
      <c r="M217" s="14">
        <f>$AI$27*K216+$AI$28*L216+$AI$29*M216+$AI$32*H216</f>
        <v/>
      </c>
      <c r="N217" s="16">
        <f>R217*$B$38</f>
        <v/>
      </c>
      <c r="O217" s="14">
        <f>K217/$B$30</f>
        <v/>
      </c>
      <c r="P217" s="14">
        <f>L217/$B$31</f>
        <v/>
      </c>
      <c r="Q217" s="14">
        <f>M217/$B$32</f>
        <v/>
      </c>
      <c r="R217" s="14">
        <f>R216*$AI$42+S216*$AI$43+T216*$AI$44+U216*$AI$45+$AI$47*H216</f>
        <v/>
      </c>
      <c r="S217" s="17">
        <f>$AI$33*K217+$AI$34*L217+$AI$35*M217</f>
        <v/>
      </c>
      <c r="T217" s="17">
        <f>$AI$36*K217+$AI$37*L217+$AI$38*M217</f>
        <v/>
      </c>
      <c r="U217" s="17">
        <f>$AI$39*K217+$AI$40*L217+$AI$41*M217</f>
        <v/>
      </c>
      <c r="V217" s="17">
        <f>R217*EXP(-$B$16*(($B$17+$AI$4)*0.1))+S217*$B$16/($B$16-$AI$12)*(EXP(-$AI$12*(($B$17+$AI$4)*0.1))-EXP(-$B$16*(($B$17+$AI$4)*0.1)))+T217*$B$16/($B$16-$AI$13)*(EXP(-$AI$13*(($B$17+$AI$4)*0.1))-EXP(-$B$16*(($B$17+$AI$4)*0.1)))+U217*$B$16/($B$16-$AI$14)*(EXP(-$AI$14*(($B$17+$AI$4)*0.1))-EXP(-$B$16*(($B$17+$AI$4)*0.1)))</f>
        <v/>
      </c>
      <c r="W217" s="17">
        <f>R217*EXP(-$B$16*(($B$17+$AI$4)*0.2))+S217*$B$16/($B$16-$AI$12)*(EXP(-$AI$12*(($B$17+$AI$4)*0.2))-EXP(-$B$16*(($B$17+$AI$4)*0.2)))+T217*$B$16/($B$16-$AI$13)*(EXP(-$AI$13*(($B$17+$AI$4)*0.2))-EXP(-$B$16*(($B$17+$AI$4)*0.2)))+U217*$B$16/($B$16-$AI$14)*(EXP(-$AI$14*(($B$17+$AI$4)*0.2))-EXP(-$B$16*(($B$17+$AI$4)*0.2)))</f>
        <v/>
      </c>
      <c r="X217" s="17">
        <f>R217*EXP(-$B$16*(($B$17+$AI$4)*0.3))+S217*$B$16/($B$16-$AI$12)*(EXP(-$AI$12*(($B$17+$AI$4)*0.3))-EXP(-$B$16*(($B$17+$AI$4)*0.3)))+T217*$B$16/($B$16-$AI$13)*(EXP(-$AI$13*(($B$17+$AI$4)*0.3))-EXP(-$B$16*(($B$17+$AI$4)*0.3)))+U217*$B$16/($B$16-$AI$14)*(EXP(-$AI$14*(($B$17+$AI$4)*0.3))-EXP(-$B$16*(($B$17+$AI$4)*0.3)))</f>
        <v/>
      </c>
      <c r="Y217" s="17">
        <f>R217*EXP(-$B$16*(($B$17+$AI$4)*0.4))+S217*$B$16/($B$16-$AI$12)*(EXP(-$AI$12*(($B$17+$AI$4)*0.4))-EXP(-$B$16*(($B$17+$AI$4)*0.4)))+T217*$B$16/($B$16-$AI$13)*(EXP(-$AI$13*(($B$17+$AI$4)*0.4))-EXP(-$B$16*(($B$17+$AI$4)*0.4)))+U217*$B$16/($B$16-$AI$14)*(EXP(-$AI$14*(($B$17+$AI$4)*0.4))-EXP(-$B$16*(($B$17+$AI$4)*0.4)))</f>
        <v/>
      </c>
      <c r="Z217" s="17">
        <f>R217*EXP(-$B$16*(($B$17+$AI$4)*0.5))+S217*$B$16/($B$16-$AI$12)*(EXP(-$AI$12*(($B$17+$AI$4)*0.5))-EXP(-$B$16*(($B$17+$AI$4)*0.5)))+T217*$B$16/($B$16-$AI$13)*(EXP(-$AI$13*(($B$17+$AI$4)*0.5))-EXP(-$B$16*(($B$17+$AI$4)*0.5)))+U217*$B$16/($B$16-$AI$14)*(EXP(-$AI$14*(($B$17+$AI$4)*0.5))-EXP(-$B$16*(($B$17+$AI$4)*0.5)))</f>
        <v/>
      </c>
      <c r="AA217" s="17">
        <f>R217*EXP(-$B$16*(($B$17+$AI$4)*0.6))+S217*$B$16/($B$16-$AI$12)*(EXP(-$AI$12*(($B$17+$AI$4)*0.6))-EXP(-$B$16*(($B$17+$AI$4)*0.6)))+T217*$B$16/($B$16-$AI$13)*(EXP(-$AI$13*(($B$17+$AI$4)*0.6))-EXP(-$B$16*(($B$17+$AI$4)*0.6)))+U217*$B$16/($B$16-$AI$14)*(EXP(-$AI$14*(($B$17+$AI$4)*0.6))-EXP(-$B$16*(($B$17+$AI$4)*0.6)))</f>
        <v/>
      </c>
      <c r="AB217" s="17">
        <f>R217*EXP(-$B$16*(($B$17+$AI$4)*0.7))+S217*$B$16/($B$16-$AI$12)*(EXP(-$AI$12*(($B$17+$AI$4)*0.7))-EXP(-$B$16*(($B$17+$AI$4)*0.7)))+T217*$B$16/($B$16-$AI$13)*(EXP(-$AI$13*(($B$17+$AI$4)*0.7))-EXP(-$B$16*(($B$17+$AI$4)*0.7)))+U217*$B$16/($B$16-$AI$14)*(EXP(-$AI$14*(($B$17+$AI$4)*0.7))-EXP(-$B$16*(($B$17+$AI$4)*0.7)))</f>
        <v/>
      </c>
      <c r="AC217" s="17">
        <f>R217*EXP(-$B$16*(($B$17+$AI$4)*0.8))+S217*$B$16/($B$16-$AI$12)*(EXP(-$AI$12*(($B$17+$AI$4)*0.8))-EXP(-$B$16*(($B$17+$AI$4)*0.8)))+T217*$B$16/($B$16-$AI$13)*(EXP(-$AI$13*(($B$17+$AI$4)*0.8))-EXP(-$B$16*(($B$17+$AI$4)*0.8)))+U217*$B$16/($B$16-$AI$14)*(EXP(-$AI$14*(($B$17+$AI$4)*0.8))-EXP(-$B$16*(($B$17+$AI$4)*0.8)))</f>
        <v/>
      </c>
      <c r="AD217" s="17">
        <f>R217*EXP(-$B$16*(($B$17+$AI$4)*0.9))+S217*$B$16/($B$16-$AI$12)*(EXP(-$AI$12*(($B$17+$AI$4)*0.9))-EXP(-$B$16*(($B$17+$AI$4)*0.9)))+T217*$B$16/($B$16-$AI$13)*(EXP(-$AI$13*(($B$17+$AI$4)*0.9))-EXP(-$B$16*(($B$17+$AI$4)*0.9)))+U217*$B$16/($B$16-$AI$14)*(EXP(-$AI$14*(($B$17+$AI$4)*0.9))-EXP(-$B$16*(($B$17+$AI$4)*0.9)))</f>
        <v/>
      </c>
      <c r="AE217" s="17">
        <f>R217*EXP(-$B$16*(($B$17+$AI$4)*1.0))+S217*$B$16/($B$16-$AI$12)*(EXP(-$AI$12*(($B$17+$AI$4)*1.0))-EXP(-$B$16*(($B$17+$AI$4)*1.0)))+T217*$B$16/($B$16-$AI$13)*(EXP(-$AI$13*(($B$17+$AI$4)*1.0))-EXP(-$B$16*(($B$17+$AI$4)*1.0)))+U217*$B$16/($B$16-$AI$14)*(EXP(-$AI$14*(($B$17+$AI$4)*1.0))-EXP(-$B$16*(($B$17+$AI$4)*1.0)))</f>
        <v/>
      </c>
      <c r="AF217" s="17">
        <f>MIN((G217-V217)/$AI$48,(G217-W217)/$AI$49,(G217-X217)/$AI$50,(G217-Y217)/$AI$51,(G217-Z217)/$AI$52,(G217-AA217)/$AI$53,(G217-AB217)/$AI$54,(G217-AC217)/$AI$55,(G217-AD217)/$AI$56,(G217-AE217)/$AI$57)</f>
        <v/>
      </c>
    </row>
    <row r="218">
      <c r="E218" s="12">
        <f>E217+$B$11</f>
        <v/>
      </c>
      <c r="F218" s="13">
        <f>E218/60</f>
        <v/>
      </c>
      <c r="G218" s="13">
        <f>IF(F218&gt;=$AI$66,$B$27,IF(F218&gt;=$AI$65,$B$26,IF(F218&gt;=$AI$64,$B$25,IF(F218&gt;=$AI$63,$B$24,IF(F218&gt;=$AI$62,$B$23,IF(F218&gt;=$AI$61,$B$22,$B$21))))))</f>
        <v/>
      </c>
      <c r="H218" s="14">
        <f>MAX(0,MIN($AI$59,IF($B$9="Plasma",(G218-(S218*$AI$18+T218*$AI$19+U218*$AI$20))/$AI$46,AF218)))</f>
        <v/>
      </c>
      <c r="I218" s="15">
        <f>H218/10*3600/$B$11</f>
        <v/>
      </c>
      <c r="J218" s="15">
        <f>J217+H218</f>
        <v/>
      </c>
      <c r="K218" s="14">
        <f>$AI$21*K217+$AI$22*L217+$AI$23*M217+$AI$30*H217</f>
        <v/>
      </c>
      <c r="L218" s="14">
        <f>$AI$24*K217+$AI$25*L217+$AI$26*M217+$AI$31*H217</f>
        <v/>
      </c>
      <c r="M218" s="14">
        <f>$AI$27*K217+$AI$28*L217+$AI$29*M217+$AI$32*H217</f>
        <v/>
      </c>
      <c r="N218" s="16">
        <f>R218*$B$38</f>
        <v/>
      </c>
      <c r="O218" s="14">
        <f>K218/$B$30</f>
        <v/>
      </c>
      <c r="P218" s="14">
        <f>L218/$B$31</f>
        <v/>
      </c>
      <c r="Q218" s="14">
        <f>M218/$B$32</f>
        <v/>
      </c>
      <c r="R218" s="14">
        <f>R217*$AI$42+S217*$AI$43+T217*$AI$44+U217*$AI$45+$AI$47*H217</f>
        <v/>
      </c>
      <c r="S218" s="17">
        <f>$AI$33*K218+$AI$34*L218+$AI$35*M218</f>
        <v/>
      </c>
      <c r="T218" s="17">
        <f>$AI$36*K218+$AI$37*L218+$AI$38*M218</f>
        <v/>
      </c>
      <c r="U218" s="17">
        <f>$AI$39*K218+$AI$40*L218+$AI$41*M218</f>
        <v/>
      </c>
      <c r="V218" s="17">
        <f>R218*EXP(-$B$16*(($B$17+$AI$4)*0.1))+S218*$B$16/($B$16-$AI$12)*(EXP(-$AI$12*(($B$17+$AI$4)*0.1))-EXP(-$B$16*(($B$17+$AI$4)*0.1)))+T218*$B$16/($B$16-$AI$13)*(EXP(-$AI$13*(($B$17+$AI$4)*0.1))-EXP(-$B$16*(($B$17+$AI$4)*0.1)))+U218*$B$16/($B$16-$AI$14)*(EXP(-$AI$14*(($B$17+$AI$4)*0.1))-EXP(-$B$16*(($B$17+$AI$4)*0.1)))</f>
        <v/>
      </c>
      <c r="W218" s="17">
        <f>R218*EXP(-$B$16*(($B$17+$AI$4)*0.2))+S218*$B$16/($B$16-$AI$12)*(EXP(-$AI$12*(($B$17+$AI$4)*0.2))-EXP(-$B$16*(($B$17+$AI$4)*0.2)))+T218*$B$16/($B$16-$AI$13)*(EXP(-$AI$13*(($B$17+$AI$4)*0.2))-EXP(-$B$16*(($B$17+$AI$4)*0.2)))+U218*$B$16/($B$16-$AI$14)*(EXP(-$AI$14*(($B$17+$AI$4)*0.2))-EXP(-$B$16*(($B$17+$AI$4)*0.2)))</f>
        <v/>
      </c>
      <c r="X218" s="17">
        <f>R218*EXP(-$B$16*(($B$17+$AI$4)*0.3))+S218*$B$16/($B$16-$AI$12)*(EXP(-$AI$12*(($B$17+$AI$4)*0.3))-EXP(-$B$16*(($B$17+$AI$4)*0.3)))+T218*$B$16/($B$16-$AI$13)*(EXP(-$AI$13*(($B$17+$AI$4)*0.3))-EXP(-$B$16*(($B$17+$AI$4)*0.3)))+U218*$B$16/($B$16-$AI$14)*(EXP(-$AI$14*(($B$17+$AI$4)*0.3))-EXP(-$B$16*(($B$17+$AI$4)*0.3)))</f>
        <v/>
      </c>
      <c r="Y218" s="17">
        <f>R218*EXP(-$B$16*(($B$17+$AI$4)*0.4))+S218*$B$16/($B$16-$AI$12)*(EXP(-$AI$12*(($B$17+$AI$4)*0.4))-EXP(-$B$16*(($B$17+$AI$4)*0.4)))+T218*$B$16/($B$16-$AI$13)*(EXP(-$AI$13*(($B$17+$AI$4)*0.4))-EXP(-$B$16*(($B$17+$AI$4)*0.4)))+U218*$B$16/($B$16-$AI$14)*(EXP(-$AI$14*(($B$17+$AI$4)*0.4))-EXP(-$B$16*(($B$17+$AI$4)*0.4)))</f>
        <v/>
      </c>
      <c r="Z218" s="17">
        <f>R218*EXP(-$B$16*(($B$17+$AI$4)*0.5))+S218*$B$16/($B$16-$AI$12)*(EXP(-$AI$12*(($B$17+$AI$4)*0.5))-EXP(-$B$16*(($B$17+$AI$4)*0.5)))+T218*$B$16/($B$16-$AI$13)*(EXP(-$AI$13*(($B$17+$AI$4)*0.5))-EXP(-$B$16*(($B$17+$AI$4)*0.5)))+U218*$B$16/($B$16-$AI$14)*(EXP(-$AI$14*(($B$17+$AI$4)*0.5))-EXP(-$B$16*(($B$17+$AI$4)*0.5)))</f>
        <v/>
      </c>
      <c r="AA218" s="17">
        <f>R218*EXP(-$B$16*(($B$17+$AI$4)*0.6))+S218*$B$16/($B$16-$AI$12)*(EXP(-$AI$12*(($B$17+$AI$4)*0.6))-EXP(-$B$16*(($B$17+$AI$4)*0.6)))+T218*$B$16/($B$16-$AI$13)*(EXP(-$AI$13*(($B$17+$AI$4)*0.6))-EXP(-$B$16*(($B$17+$AI$4)*0.6)))+U218*$B$16/($B$16-$AI$14)*(EXP(-$AI$14*(($B$17+$AI$4)*0.6))-EXP(-$B$16*(($B$17+$AI$4)*0.6)))</f>
        <v/>
      </c>
      <c r="AB218" s="17">
        <f>R218*EXP(-$B$16*(($B$17+$AI$4)*0.7))+S218*$B$16/($B$16-$AI$12)*(EXP(-$AI$12*(($B$17+$AI$4)*0.7))-EXP(-$B$16*(($B$17+$AI$4)*0.7)))+T218*$B$16/($B$16-$AI$13)*(EXP(-$AI$13*(($B$17+$AI$4)*0.7))-EXP(-$B$16*(($B$17+$AI$4)*0.7)))+U218*$B$16/($B$16-$AI$14)*(EXP(-$AI$14*(($B$17+$AI$4)*0.7))-EXP(-$B$16*(($B$17+$AI$4)*0.7)))</f>
        <v/>
      </c>
      <c r="AC218" s="17">
        <f>R218*EXP(-$B$16*(($B$17+$AI$4)*0.8))+S218*$B$16/($B$16-$AI$12)*(EXP(-$AI$12*(($B$17+$AI$4)*0.8))-EXP(-$B$16*(($B$17+$AI$4)*0.8)))+T218*$B$16/($B$16-$AI$13)*(EXP(-$AI$13*(($B$17+$AI$4)*0.8))-EXP(-$B$16*(($B$17+$AI$4)*0.8)))+U218*$B$16/($B$16-$AI$14)*(EXP(-$AI$14*(($B$17+$AI$4)*0.8))-EXP(-$B$16*(($B$17+$AI$4)*0.8)))</f>
        <v/>
      </c>
      <c r="AD218" s="17">
        <f>R218*EXP(-$B$16*(($B$17+$AI$4)*0.9))+S218*$B$16/($B$16-$AI$12)*(EXP(-$AI$12*(($B$17+$AI$4)*0.9))-EXP(-$B$16*(($B$17+$AI$4)*0.9)))+T218*$B$16/($B$16-$AI$13)*(EXP(-$AI$13*(($B$17+$AI$4)*0.9))-EXP(-$B$16*(($B$17+$AI$4)*0.9)))+U218*$B$16/($B$16-$AI$14)*(EXP(-$AI$14*(($B$17+$AI$4)*0.9))-EXP(-$B$16*(($B$17+$AI$4)*0.9)))</f>
        <v/>
      </c>
      <c r="AE218" s="17">
        <f>R218*EXP(-$B$16*(($B$17+$AI$4)*1.0))+S218*$B$16/($B$16-$AI$12)*(EXP(-$AI$12*(($B$17+$AI$4)*1.0))-EXP(-$B$16*(($B$17+$AI$4)*1.0)))+T218*$B$16/($B$16-$AI$13)*(EXP(-$AI$13*(($B$17+$AI$4)*1.0))-EXP(-$B$16*(($B$17+$AI$4)*1.0)))+U218*$B$16/($B$16-$AI$14)*(EXP(-$AI$14*(($B$17+$AI$4)*1.0))-EXP(-$B$16*(($B$17+$AI$4)*1.0)))</f>
        <v/>
      </c>
      <c r="AF218" s="17">
        <f>MIN((G218-V218)/$AI$48,(G218-W218)/$AI$49,(G218-X218)/$AI$50,(G218-Y218)/$AI$51,(G218-Z218)/$AI$52,(G218-AA218)/$AI$53,(G218-AB218)/$AI$54,(G218-AC218)/$AI$55,(G218-AD218)/$AI$56,(G218-AE218)/$AI$57)</f>
        <v/>
      </c>
    </row>
    <row r="219">
      <c r="E219" s="12">
        <f>E218+$B$11</f>
        <v/>
      </c>
      <c r="F219" s="13">
        <f>E219/60</f>
        <v/>
      </c>
      <c r="G219" s="13">
        <f>IF(F219&gt;=$AI$66,$B$27,IF(F219&gt;=$AI$65,$B$26,IF(F219&gt;=$AI$64,$B$25,IF(F219&gt;=$AI$63,$B$24,IF(F219&gt;=$AI$62,$B$23,IF(F219&gt;=$AI$61,$B$22,$B$21))))))</f>
        <v/>
      </c>
      <c r="H219" s="14">
        <f>MAX(0,MIN($AI$59,IF($B$9="Plasma",(G219-(S219*$AI$18+T219*$AI$19+U219*$AI$20))/$AI$46,AF219)))</f>
        <v/>
      </c>
      <c r="I219" s="15">
        <f>H219/10*3600/$B$11</f>
        <v/>
      </c>
      <c r="J219" s="15">
        <f>J218+H219</f>
        <v/>
      </c>
      <c r="K219" s="14">
        <f>$AI$21*K218+$AI$22*L218+$AI$23*M218+$AI$30*H218</f>
        <v/>
      </c>
      <c r="L219" s="14">
        <f>$AI$24*K218+$AI$25*L218+$AI$26*M218+$AI$31*H218</f>
        <v/>
      </c>
      <c r="M219" s="14">
        <f>$AI$27*K218+$AI$28*L218+$AI$29*M218+$AI$32*H218</f>
        <v/>
      </c>
      <c r="N219" s="16">
        <f>R219*$B$38</f>
        <v/>
      </c>
      <c r="O219" s="14">
        <f>K219/$B$30</f>
        <v/>
      </c>
      <c r="P219" s="14">
        <f>L219/$B$31</f>
        <v/>
      </c>
      <c r="Q219" s="14">
        <f>M219/$B$32</f>
        <v/>
      </c>
      <c r="R219" s="14">
        <f>R218*$AI$42+S218*$AI$43+T218*$AI$44+U218*$AI$45+$AI$47*H218</f>
        <v/>
      </c>
      <c r="S219" s="17">
        <f>$AI$33*K219+$AI$34*L219+$AI$35*M219</f>
        <v/>
      </c>
      <c r="T219" s="17">
        <f>$AI$36*K219+$AI$37*L219+$AI$38*M219</f>
        <v/>
      </c>
      <c r="U219" s="17">
        <f>$AI$39*K219+$AI$40*L219+$AI$41*M219</f>
        <v/>
      </c>
      <c r="V219" s="17">
        <f>R219*EXP(-$B$16*(($B$17+$AI$4)*0.1))+S219*$B$16/($B$16-$AI$12)*(EXP(-$AI$12*(($B$17+$AI$4)*0.1))-EXP(-$B$16*(($B$17+$AI$4)*0.1)))+T219*$B$16/($B$16-$AI$13)*(EXP(-$AI$13*(($B$17+$AI$4)*0.1))-EXP(-$B$16*(($B$17+$AI$4)*0.1)))+U219*$B$16/($B$16-$AI$14)*(EXP(-$AI$14*(($B$17+$AI$4)*0.1))-EXP(-$B$16*(($B$17+$AI$4)*0.1)))</f>
        <v/>
      </c>
      <c r="W219" s="17">
        <f>R219*EXP(-$B$16*(($B$17+$AI$4)*0.2))+S219*$B$16/($B$16-$AI$12)*(EXP(-$AI$12*(($B$17+$AI$4)*0.2))-EXP(-$B$16*(($B$17+$AI$4)*0.2)))+T219*$B$16/($B$16-$AI$13)*(EXP(-$AI$13*(($B$17+$AI$4)*0.2))-EXP(-$B$16*(($B$17+$AI$4)*0.2)))+U219*$B$16/($B$16-$AI$14)*(EXP(-$AI$14*(($B$17+$AI$4)*0.2))-EXP(-$B$16*(($B$17+$AI$4)*0.2)))</f>
        <v/>
      </c>
      <c r="X219" s="17">
        <f>R219*EXP(-$B$16*(($B$17+$AI$4)*0.3))+S219*$B$16/($B$16-$AI$12)*(EXP(-$AI$12*(($B$17+$AI$4)*0.3))-EXP(-$B$16*(($B$17+$AI$4)*0.3)))+T219*$B$16/($B$16-$AI$13)*(EXP(-$AI$13*(($B$17+$AI$4)*0.3))-EXP(-$B$16*(($B$17+$AI$4)*0.3)))+U219*$B$16/($B$16-$AI$14)*(EXP(-$AI$14*(($B$17+$AI$4)*0.3))-EXP(-$B$16*(($B$17+$AI$4)*0.3)))</f>
        <v/>
      </c>
      <c r="Y219" s="17">
        <f>R219*EXP(-$B$16*(($B$17+$AI$4)*0.4))+S219*$B$16/($B$16-$AI$12)*(EXP(-$AI$12*(($B$17+$AI$4)*0.4))-EXP(-$B$16*(($B$17+$AI$4)*0.4)))+T219*$B$16/($B$16-$AI$13)*(EXP(-$AI$13*(($B$17+$AI$4)*0.4))-EXP(-$B$16*(($B$17+$AI$4)*0.4)))+U219*$B$16/($B$16-$AI$14)*(EXP(-$AI$14*(($B$17+$AI$4)*0.4))-EXP(-$B$16*(($B$17+$AI$4)*0.4)))</f>
        <v/>
      </c>
      <c r="Z219" s="17">
        <f>R219*EXP(-$B$16*(($B$17+$AI$4)*0.5))+S219*$B$16/($B$16-$AI$12)*(EXP(-$AI$12*(($B$17+$AI$4)*0.5))-EXP(-$B$16*(($B$17+$AI$4)*0.5)))+T219*$B$16/($B$16-$AI$13)*(EXP(-$AI$13*(($B$17+$AI$4)*0.5))-EXP(-$B$16*(($B$17+$AI$4)*0.5)))+U219*$B$16/($B$16-$AI$14)*(EXP(-$AI$14*(($B$17+$AI$4)*0.5))-EXP(-$B$16*(($B$17+$AI$4)*0.5)))</f>
        <v/>
      </c>
      <c r="AA219" s="17">
        <f>R219*EXP(-$B$16*(($B$17+$AI$4)*0.6))+S219*$B$16/($B$16-$AI$12)*(EXP(-$AI$12*(($B$17+$AI$4)*0.6))-EXP(-$B$16*(($B$17+$AI$4)*0.6)))+T219*$B$16/($B$16-$AI$13)*(EXP(-$AI$13*(($B$17+$AI$4)*0.6))-EXP(-$B$16*(($B$17+$AI$4)*0.6)))+U219*$B$16/($B$16-$AI$14)*(EXP(-$AI$14*(($B$17+$AI$4)*0.6))-EXP(-$B$16*(($B$17+$AI$4)*0.6)))</f>
        <v/>
      </c>
      <c r="AB219" s="17">
        <f>R219*EXP(-$B$16*(($B$17+$AI$4)*0.7))+S219*$B$16/($B$16-$AI$12)*(EXP(-$AI$12*(($B$17+$AI$4)*0.7))-EXP(-$B$16*(($B$17+$AI$4)*0.7)))+T219*$B$16/($B$16-$AI$13)*(EXP(-$AI$13*(($B$17+$AI$4)*0.7))-EXP(-$B$16*(($B$17+$AI$4)*0.7)))+U219*$B$16/($B$16-$AI$14)*(EXP(-$AI$14*(($B$17+$AI$4)*0.7))-EXP(-$B$16*(($B$17+$AI$4)*0.7)))</f>
        <v/>
      </c>
      <c r="AC219" s="17">
        <f>R219*EXP(-$B$16*(($B$17+$AI$4)*0.8))+S219*$B$16/($B$16-$AI$12)*(EXP(-$AI$12*(($B$17+$AI$4)*0.8))-EXP(-$B$16*(($B$17+$AI$4)*0.8)))+T219*$B$16/($B$16-$AI$13)*(EXP(-$AI$13*(($B$17+$AI$4)*0.8))-EXP(-$B$16*(($B$17+$AI$4)*0.8)))+U219*$B$16/($B$16-$AI$14)*(EXP(-$AI$14*(($B$17+$AI$4)*0.8))-EXP(-$B$16*(($B$17+$AI$4)*0.8)))</f>
        <v/>
      </c>
      <c r="AD219" s="17">
        <f>R219*EXP(-$B$16*(($B$17+$AI$4)*0.9))+S219*$B$16/($B$16-$AI$12)*(EXP(-$AI$12*(($B$17+$AI$4)*0.9))-EXP(-$B$16*(($B$17+$AI$4)*0.9)))+T219*$B$16/($B$16-$AI$13)*(EXP(-$AI$13*(($B$17+$AI$4)*0.9))-EXP(-$B$16*(($B$17+$AI$4)*0.9)))+U219*$B$16/($B$16-$AI$14)*(EXP(-$AI$14*(($B$17+$AI$4)*0.9))-EXP(-$B$16*(($B$17+$AI$4)*0.9)))</f>
        <v/>
      </c>
      <c r="AE219" s="17">
        <f>R219*EXP(-$B$16*(($B$17+$AI$4)*1.0))+S219*$B$16/($B$16-$AI$12)*(EXP(-$AI$12*(($B$17+$AI$4)*1.0))-EXP(-$B$16*(($B$17+$AI$4)*1.0)))+T219*$B$16/($B$16-$AI$13)*(EXP(-$AI$13*(($B$17+$AI$4)*1.0))-EXP(-$B$16*(($B$17+$AI$4)*1.0)))+U219*$B$16/($B$16-$AI$14)*(EXP(-$AI$14*(($B$17+$AI$4)*1.0))-EXP(-$B$16*(($B$17+$AI$4)*1.0)))</f>
        <v/>
      </c>
      <c r="AF219" s="17">
        <f>MIN((G219-V219)/$AI$48,(G219-W219)/$AI$49,(G219-X219)/$AI$50,(G219-Y219)/$AI$51,(G219-Z219)/$AI$52,(G219-AA219)/$AI$53,(G219-AB219)/$AI$54,(G219-AC219)/$AI$55,(G219-AD219)/$AI$56,(G219-AE219)/$AI$57)</f>
        <v/>
      </c>
    </row>
    <row r="220">
      <c r="E220" s="12">
        <f>E219+$B$11</f>
        <v/>
      </c>
      <c r="F220" s="13">
        <f>E220/60</f>
        <v/>
      </c>
      <c r="G220" s="13">
        <f>IF(F220&gt;=$AI$66,$B$27,IF(F220&gt;=$AI$65,$B$26,IF(F220&gt;=$AI$64,$B$25,IF(F220&gt;=$AI$63,$B$24,IF(F220&gt;=$AI$62,$B$23,IF(F220&gt;=$AI$61,$B$22,$B$21))))))</f>
        <v/>
      </c>
      <c r="H220" s="14">
        <f>MAX(0,MIN($AI$59,IF($B$9="Plasma",(G220-(S220*$AI$18+T220*$AI$19+U220*$AI$20))/$AI$46,AF220)))</f>
        <v/>
      </c>
      <c r="I220" s="15">
        <f>H220/10*3600/$B$11</f>
        <v/>
      </c>
      <c r="J220" s="15">
        <f>J219+H220</f>
        <v/>
      </c>
      <c r="K220" s="14">
        <f>$AI$21*K219+$AI$22*L219+$AI$23*M219+$AI$30*H219</f>
        <v/>
      </c>
      <c r="L220" s="14">
        <f>$AI$24*K219+$AI$25*L219+$AI$26*M219+$AI$31*H219</f>
        <v/>
      </c>
      <c r="M220" s="14">
        <f>$AI$27*K219+$AI$28*L219+$AI$29*M219+$AI$32*H219</f>
        <v/>
      </c>
      <c r="N220" s="16">
        <f>R220*$B$38</f>
        <v/>
      </c>
      <c r="O220" s="14">
        <f>K220/$B$30</f>
        <v/>
      </c>
      <c r="P220" s="14">
        <f>L220/$B$31</f>
        <v/>
      </c>
      <c r="Q220" s="14">
        <f>M220/$B$32</f>
        <v/>
      </c>
      <c r="R220" s="14">
        <f>R219*$AI$42+S219*$AI$43+T219*$AI$44+U219*$AI$45+$AI$47*H219</f>
        <v/>
      </c>
      <c r="S220" s="17">
        <f>$AI$33*K220+$AI$34*L220+$AI$35*M220</f>
        <v/>
      </c>
      <c r="T220" s="17">
        <f>$AI$36*K220+$AI$37*L220+$AI$38*M220</f>
        <v/>
      </c>
      <c r="U220" s="17">
        <f>$AI$39*K220+$AI$40*L220+$AI$41*M220</f>
        <v/>
      </c>
      <c r="V220" s="17">
        <f>R220*EXP(-$B$16*(($B$17+$AI$4)*0.1))+S220*$B$16/($B$16-$AI$12)*(EXP(-$AI$12*(($B$17+$AI$4)*0.1))-EXP(-$B$16*(($B$17+$AI$4)*0.1)))+T220*$B$16/($B$16-$AI$13)*(EXP(-$AI$13*(($B$17+$AI$4)*0.1))-EXP(-$B$16*(($B$17+$AI$4)*0.1)))+U220*$B$16/($B$16-$AI$14)*(EXP(-$AI$14*(($B$17+$AI$4)*0.1))-EXP(-$B$16*(($B$17+$AI$4)*0.1)))</f>
        <v/>
      </c>
      <c r="W220" s="17">
        <f>R220*EXP(-$B$16*(($B$17+$AI$4)*0.2))+S220*$B$16/($B$16-$AI$12)*(EXP(-$AI$12*(($B$17+$AI$4)*0.2))-EXP(-$B$16*(($B$17+$AI$4)*0.2)))+T220*$B$16/($B$16-$AI$13)*(EXP(-$AI$13*(($B$17+$AI$4)*0.2))-EXP(-$B$16*(($B$17+$AI$4)*0.2)))+U220*$B$16/($B$16-$AI$14)*(EXP(-$AI$14*(($B$17+$AI$4)*0.2))-EXP(-$B$16*(($B$17+$AI$4)*0.2)))</f>
        <v/>
      </c>
      <c r="X220" s="17">
        <f>R220*EXP(-$B$16*(($B$17+$AI$4)*0.3))+S220*$B$16/($B$16-$AI$12)*(EXP(-$AI$12*(($B$17+$AI$4)*0.3))-EXP(-$B$16*(($B$17+$AI$4)*0.3)))+T220*$B$16/($B$16-$AI$13)*(EXP(-$AI$13*(($B$17+$AI$4)*0.3))-EXP(-$B$16*(($B$17+$AI$4)*0.3)))+U220*$B$16/($B$16-$AI$14)*(EXP(-$AI$14*(($B$17+$AI$4)*0.3))-EXP(-$B$16*(($B$17+$AI$4)*0.3)))</f>
        <v/>
      </c>
      <c r="Y220" s="17">
        <f>R220*EXP(-$B$16*(($B$17+$AI$4)*0.4))+S220*$B$16/($B$16-$AI$12)*(EXP(-$AI$12*(($B$17+$AI$4)*0.4))-EXP(-$B$16*(($B$17+$AI$4)*0.4)))+T220*$B$16/($B$16-$AI$13)*(EXP(-$AI$13*(($B$17+$AI$4)*0.4))-EXP(-$B$16*(($B$17+$AI$4)*0.4)))+U220*$B$16/($B$16-$AI$14)*(EXP(-$AI$14*(($B$17+$AI$4)*0.4))-EXP(-$B$16*(($B$17+$AI$4)*0.4)))</f>
        <v/>
      </c>
      <c r="Z220" s="17">
        <f>R220*EXP(-$B$16*(($B$17+$AI$4)*0.5))+S220*$B$16/($B$16-$AI$12)*(EXP(-$AI$12*(($B$17+$AI$4)*0.5))-EXP(-$B$16*(($B$17+$AI$4)*0.5)))+T220*$B$16/($B$16-$AI$13)*(EXP(-$AI$13*(($B$17+$AI$4)*0.5))-EXP(-$B$16*(($B$17+$AI$4)*0.5)))+U220*$B$16/($B$16-$AI$14)*(EXP(-$AI$14*(($B$17+$AI$4)*0.5))-EXP(-$B$16*(($B$17+$AI$4)*0.5)))</f>
        <v/>
      </c>
      <c r="AA220" s="17">
        <f>R220*EXP(-$B$16*(($B$17+$AI$4)*0.6))+S220*$B$16/($B$16-$AI$12)*(EXP(-$AI$12*(($B$17+$AI$4)*0.6))-EXP(-$B$16*(($B$17+$AI$4)*0.6)))+T220*$B$16/($B$16-$AI$13)*(EXP(-$AI$13*(($B$17+$AI$4)*0.6))-EXP(-$B$16*(($B$17+$AI$4)*0.6)))+U220*$B$16/($B$16-$AI$14)*(EXP(-$AI$14*(($B$17+$AI$4)*0.6))-EXP(-$B$16*(($B$17+$AI$4)*0.6)))</f>
        <v/>
      </c>
      <c r="AB220" s="17">
        <f>R220*EXP(-$B$16*(($B$17+$AI$4)*0.7))+S220*$B$16/($B$16-$AI$12)*(EXP(-$AI$12*(($B$17+$AI$4)*0.7))-EXP(-$B$16*(($B$17+$AI$4)*0.7)))+T220*$B$16/($B$16-$AI$13)*(EXP(-$AI$13*(($B$17+$AI$4)*0.7))-EXP(-$B$16*(($B$17+$AI$4)*0.7)))+U220*$B$16/($B$16-$AI$14)*(EXP(-$AI$14*(($B$17+$AI$4)*0.7))-EXP(-$B$16*(($B$17+$AI$4)*0.7)))</f>
        <v/>
      </c>
      <c r="AC220" s="17">
        <f>R220*EXP(-$B$16*(($B$17+$AI$4)*0.8))+S220*$B$16/($B$16-$AI$12)*(EXP(-$AI$12*(($B$17+$AI$4)*0.8))-EXP(-$B$16*(($B$17+$AI$4)*0.8)))+T220*$B$16/($B$16-$AI$13)*(EXP(-$AI$13*(($B$17+$AI$4)*0.8))-EXP(-$B$16*(($B$17+$AI$4)*0.8)))+U220*$B$16/($B$16-$AI$14)*(EXP(-$AI$14*(($B$17+$AI$4)*0.8))-EXP(-$B$16*(($B$17+$AI$4)*0.8)))</f>
        <v/>
      </c>
      <c r="AD220" s="17">
        <f>R220*EXP(-$B$16*(($B$17+$AI$4)*0.9))+S220*$B$16/($B$16-$AI$12)*(EXP(-$AI$12*(($B$17+$AI$4)*0.9))-EXP(-$B$16*(($B$17+$AI$4)*0.9)))+T220*$B$16/($B$16-$AI$13)*(EXP(-$AI$13*(($B$17+$AI$4)*0.9))-EXP(-$B$16*(($B$17+$AI$4)*0.9)))+U220*$B$16/($B$16-$AI$14)*(EXP(-$AI$14*(($B$17+$AI$4)*0.9))-EXP(-$B$16*(($B$17+$AI$4)*0.9)))</f>
        <v/>
      </c>
      <c r="AE220" s="17">
        <f>R220*EXP(-$B$16*(($B$17+$AI$4)*1.0))+S220*$B$16/($B$16-$AI$12)*(EXP(-$AI$12*(($B$17+$AI$4)*1.0))-EXP(-$B$16*(($B$17+$AI$4)*1.0)))+T220*$B$16/($B$16-$AI$13)*(EXP(-$AI$13*(($B$17+$AI$4)*1.0))-EXP(-$B$16*(($B$17+$AI$4)*1.0)))+U220*$B$16/($B$16-$AI$14)*(EXP(-$AI$14*(($B$17+$AI$4)*1.0))-EXP(-$B$16*(($B$17+$AI$4)*1.0)))</f>
        <v/>
      </c>
      <c r="AF220" s="17">
        <f>MIN((G220-V220)/$AI$48,(G220-W220)/$AI$49,(G220-X220)/$AI$50,(G220-Y220)/$AI$51,(G220-Z220)/$AI$52,(G220-AA220)/$AI$53,(G220-AB220)/$AI$54,(G220-AC220)/$AI$55,(G220-AD220)/$AI$56,(G220-AE220)/$AI$57)</f>
        <v/>
      </c>
    </row>
    <row r="221">
      <c r="E221" s="12">
        <f>E220+$B$11</f>
        <v/>
      </c>
      <c r="F221" s="13">
        <f>E221/60</f>
        <v/>
      </c>
      <c r="G221" s="13">
        <f>IF(F221&gt;=$AI$66,$B$27,IF(F221&gt;=$AI$65,$B$26,IF(F221&gt;=$AI$64,$B$25,IF(F221&gt;=$AI$63,$B$24,IF(F221&gt;=$AI$62,$B$23,IF(F221&gt;=$AI$61,$B$22,$B$21))))))</f>
        <v/>
      </c>
      <c r="H221" s="14">
        <f>MAX(0,MIN($AI$59,IF($B$9="Plasma",(G221-(S221*$AI$18+T221*$AI$19+U221*$AI$20))/$AI$46,AF221)))</f>
        <v/>
      </c>
      <c r="I221" s="15">
        <f>H221/10*3600/$B$11</f>
        <v/>
      </c>
      <c r="J221" s="15">
        <f>J220+H221</f>
        <v/>
      </c>
      <c r="K221" s="14">
        <f>$AI$21*K220+$AI$22*L220+$AI$23*M220+$AI$30*H220</f>
        <v/>
      </c>
      <c r="L221" s="14">
        <f>$AI$24*K220+$AI$25*L220+$AI$26*M220+$AI$31*H220</f>
        <v/>
      </c>
      <c r="M221" s="14">
        <f>$AI$27*K220+$AI$28*L220+$AI$29*M220+$AI$32*H220</f>
        <v/>
      </c>
      <c r="N221" s="16">
        <f>R221*$B$38</f>
        <v/>
      </c>
      <c r="O221" s="14">
        <f>K221/$B$30</f>
        <v/>
      </c>
      <c r="P221" s="14">
        <f>L221/$B$31</f>
        <v/>
      </c>
      <c r="Q221" s="14">
        <f>M221/$B$32</f>
        <v/>
      </c>
      <c r="R221" s="14">
        <f>R220*$AI$42+S220*$AI$43+T220*$AI$44+U220*$AI$45+$AI$47*H220</f>
        <v/>
      </c>
      <c r="S221" s="17">
        <f>$AI$33*K221+$AI$34*L221+$AI$35*M221</f>
        <v/>
      </c>
      <c r="T221" s="17">
        <f>$AI$36*K221+$AI$37*L221+$AI$38*M221</f>
        <v/>
      </c>
      <c r="U221" s="17">
        <f>$AI$39*K221+$AI$40*L221+$AI$41*M221</f>
        <v/>
      </c>
      <c r="V221" s="17">
        <f>R221*EXP(-$B$16*(($B$17+$AI$4)*0.1))+S221*$B$16/($B$16-$AI$12)*(EXP(-$AI$12*(($B$17+$AI$4)*0.1))-EXP(-$B$16*(($B$17+$AI$4)*0.1)))+T221*$B$16/($B$16-$AI$13)*(EXP(-$AI$13*(($B$17+$AI$4)*0.1))-EXP(-$B$16*(($B$17+$AI$4)*0.1)))+U221*$B$16/($B$16-$AI$14)*(EXP(-$AI$14*(($B$17+$AI$4)*0.1))-EXP(-$B$16*(($B$17+$AI$4)*0.1)))</f>
        <v/>
      </c>
      <c r="W221" s="17">
        <f>R221*EXP(-$B$16*(($B$17+$AI$4)*0.2))+S221*$B$16/($B$16-$AI$12)*(EXP(-$AI$12*(($B$17+$AI$4)*0.2))-EXP(-$B$16*(($B$17+$AI$4)*0.2)))+T221*$B$16/($B$16-$AI$13)*(EXP(-$AI$13*(($B$17+$AI$4)*0.2))-EXP(-$B$16*(($B$17+$AI$4)*0.2)))+U221*$B$16/($B$16-$AI$14)*(EXP(-$AI$14*(($B$17+$AI$4)*0.2))-EXP(-$B$16*(($B$17+$AI$4)*0.2)))</f>
        <v/>
      </c>
      <c r="X221" s="17">
        <f>R221*EXP(-$B$16*(($B$17+$AI$4)*0.3))+S221*$B$16/($B$16-$AI$12)*(EXP(-$AI$12*(($B$17+$AI$4)*0.3))-EXP(-$B$16*(($B$17+$AI$4)*0.3)))+T221*$B$16/($B$16-$AI$13)*(EXP(-$AI$13*(($B$17+$AI$4)*0.3))-EXP(-$B$16*(($B$17+$AI$4)*0.3)))+U221*$B$16/($B$16-$AI$14)*(EXP(-$AI$14*(($B$17+$AI$4)*0.3))-EXP(-$B$16*(($B$17+$AI$4)*0.3)))</f>
        <v/>
      </c>
      <c r="Y221" s="17">
        <f>R221*EXP(-$B$16*(($B$17+$AI$4)*0.4))+S221*$B$16/($B$16-$AI$12)*(EXP(-$AI$12*(($B$17+$AI$4)*0.4))-EXP(-$B$16*(($B$17+$AI$4)*0.4)))+T221*$B$16/($B$16-$AI$13)*(EXP(-$AI$13*(($B$17+$AI$4)*0.4))-EXP(-$B$16*(($B$17+$AI$4)*0.4)))+U221*$B$16/($B$16-$AI$14)*(EXP(-$AI$14*(($B$17+$AI$4)*0.4))-EXP(-$B$16*(($B$17+$AI$4)*0.4)))</f>
        <v/>
      </c>
      <c r="Z221" s="17">
        <f>R221*EXP(-$B$16*(($B$17+$AI$4)*0.5))+S221*$B$16/($B$16-$AI$12)*(EXP(-$AI$12*(($B$17+$AI$4)*0.5))-EXP(-$B$16*(($B$17+$AI$4)*0.5)))+T221*$B$16/($B$16-$AI$13)*(EXP(-$AI$13*(($B$17+$AI$4)*0.5))-EXP(-$B$16*(($B$17+$AI$4)*0.5)))+U221*$B$16/($B$16-$AI$14)*(EXP(-$AI$14*(($B$17+$AI$4)*0.5))-EXP(-$B$16*(($B$17+$AI$4)*0.5)))</f>
        <v/>
      </c>
      <c r="AA221" s="17">
        <f>R221*EXP(-$B$16*(($B$17+$AI$4)*0.6))+S221*$B$16/($B$16-$AI$12)*(EXP(-$AI$12*(($B$17+$AI$4)*0.6))-EXP(-$B$16*(($B$17+$AI$4)*0.6)))+T221*$B$16/($B$16-$AI$13)*(EXP(-$AI$13*(($B$17+$AI$4)*0.6))-EXP(-$B$16*(($B$17+$AI$4)*0.6)))+U221*$B$16/($B$16-$AI$14)*(EXP(-$AI$14*(($B$17+$AI$4)*0.6))-EXP(-$B$16*(($B$17+$AI$4)*0.6)))</f>
        <v/>
      </c>
      <c r="AB221" s="17">
        <f>R221*EXP(-$B$16*(($B$17+$AI$4)*0.7))+S221*$B$16/($B$16-$AI$12)*(EXP(-$AI$12*(($B$17+$AI$4)*0.7))-EXP(-$B$16*(($B$17+$AI$4)*0.7)))+T221*$B$16/($B$16-$AI$13)*(EXP(-$AI$13*(($B$17+$AI$4)*0.7))-EXP(-$B$16*(($B$17+$AI$4)*0.7)))+U221*$B$16/($B$16-$AI$14)*(EXP(-$AI$14*(($B$17+$AI$4)*0.7))-EXP(-$B$16*(($B$17+$AI$4)*0.7)))</f>
        <v/>
      </c>
      <c r="AC221" s="17">
        <f>R221*EXP(-$B$16*(($B$17+$AI$4)*0.8))+S221*$B$16/($B$16-$AI$12)*(EXP(-$AI$12*(($B$17+$AI$4)*0.8))-EXP(-$B$16*(($B$17+$AI$4)*0.8)))+T221*$B$16/($B$16-$AI$13)*(EXP(-$AI$13*(($B$17+$AI$4)*0.8))-EXP(-$B$16*(($B$17+$AI$4)*0.8)))+U221*$B$16/($B$16-$AI$14)*(EXP(-$AI$14*(($B$17+$AI$4)*0.8))-EXP(-$B$16*(($B$17+$AI$4)*0.8)))</f>
        <v/>
      </c>
      <c r="AD221" s="17">
        <f>R221*EXP(-$B$16*(($B$17+$AI$4)*0.9))+S221*$B$16/($B$16-$AI$12)*(EXP(-$AI$12*(($B$17+$AI$4)*0.9))-EXP(-$B$16*(($B$17+$AI$4)*0.9)))+T221*$B$16/($B$16-$AI$13)*(EXP(-$AI$13*(($B$17+$AI$4)*0.9))-EXP(-$B$16*(($B$17+$AI$4)*0.9)))+U221*$B$16/($B$16-$AI$14)*(EXP(-$AI$14*(($B$17+$AI$4)*0.9))-EXP(-$B$16*(($B$17+$AI$4)*0.9)))</f>
        <v/>
      </c>
      <c r="AE221" s="17">
        <f>R221*EXP(-$B$16*(($B$17+$AI$4)*1.0))+S221*$B$16/($B$16-$AI$12)*(EXP(-$AI$12*(($B$17+$AI$4)*1.0))-EXP(-$B$16*(($B$17+$AI$4)*1.0)))+T221*$B$16/($B$16-$AI$13)*(EXP(-$AI$13*(($B$17+$AI$4)*1.0))-EXP(-$B$16*(($B$17+$AI$4)*1.0)))+U221*$B$16/($B$16-$AI$14)*(EXP(-$AI$14*(($B$17+$AI$4)*1.0))-EXP(-$B$16*(($B$17+$AI$4)*1.0)))</f>
        <v/>
      </c>
      <c r="AF221" s="17">
        <f>MIN((G221-V221)/$AI$48,(G221-W221)/$AI$49,(G221-X221)/$AI$50,(G221-Y221)/$AI$51,(G221-Z221)/$AI$52,(G221-AA221)/$AI$53,(G221-AB221)/$AI$54,(G221-AC221)/$AI$55,(G221-AD221)/$AI$56,(G221-AE221)/$AI$57)</f>
        <v/>
      </c>
    </row>
    <row r="222">
      <c r="E222" s="12">
        <f>E221+$B$11</f>
        <v/>
      </c>
      <c r="F222" s="13">
        <f>E222/60</f>
        <v/>
      </c>
      <c r="G222" s="13">
        <f>IF(F222&gt;=$AI$66,$B$27,IF(F222&gt;=$AI$65,$B$26,IF(F222&gt;=$AI$64,$B$25,IF(F222&gt;=$AI$63,$B$24,IF(F222&gt;=$AI$62,$B$23,IF(F222&gt;=$AI$61,$B$22,$B$21))))))</f>
        <v/>
      </c>
      <c r="H222" s="14">
        <f>MAX(0,MIN($AI$59,IF($B$9="Plasma",(G222-(S222*$AI$18+T222*$AI$19+U222*$AI$20))/$AI$46,AF222)))</f>
        <v/>
      </c>
      <c r="I222" s="15">
        <f>H222/10*3600/$B$11</f>
        <v/>
      </c>
      <c r="J222" s="15">
        <f>J221+H222</f>
        <v/>
      </c>
      <c r="K222" s="14">
        <f>$AI$21*K221+$AI$22*L221+$AI$23*M221+$AI$30*H221</f>
        <v/>
      </c>
      <c r="L222" s="14">
        <f>$AI$24*K221+$AI$25*L221+$AI$26*M221+$AI$31*H221</f>
        <v/>
      </c>
      <c r="M222" s="14">
        <f>$AI$27*K221+$AI$28*L221+$AI$29*M221+$AI$32*H221</f>
        <v/>
      </c>
      <c r="N222" s="16">
        <f>R222*$B$38</f>
        <v/>
      </c>
      <c r="O222" s="14">
        <f>K222/$B$30</f>
        <v/>
      </c>
      <c r="P222" s="14">
        <f>L222/$B$31</f>
        <v/>
      </c>
      <c r="Q222" s="14">
        <f>M222/$B$32</f>
        <v/>
      </c>
      <c r="R222" s="14">
        <f>R221*$AI$42+S221*$AI$43+T221*$AI$44+U221*$AI$45+$AI$47*H221</f>
        <v/>
      </c>
      <c r="S222" s="17">
        <f>$AI$33*K222+$AI$34*L222+$AI$35*M222</f>
        <v/>
      </c>
      <c r="T222" s="17">
        <f>$AI$36*K222+$AI$37*L222+$AI$38*M222</f>
        <v/>
      </c>
      <c r="U222" s="17">
        <f>$AI$39*K222+$AI$40*L222+$AI$41*M222</f>
        <v/>
      </c>
      <c r="V222" s="17">
        <f>R222*EXP(-$B$16*(($B$17+$AI$4)*0.1))+S222*$B$16/($B$16-$AI$12)*(EXP(-$AI$12*(($B$17+$AI$4)*0.1))-EXP(-$B$16*(($B$17+$AI$4)*0.1)))+T222*$B$16/($B$16-$AI$13)*(EXP(-$AI$13*(($B$17+$AI$4)*0.1))-EXP(-$B$16*(($B$17+$AI$4)*0.1)))+U222*$B$16/($B$16-$AI$14)*(EXP(-$AI$14*(($B$17+$AI$4)*0.1))-EXP(-$B$16*(($B$17+$AI$4)*0.1)))</f>
        <v/>
      </c>
      <c r="W222" s="17">
        <f>R222*EXP(-$B$16*(($B$17+$AI$4)*0.2))+S222*$B$16/($B$16-$AI$12)*(EXP(-$AI$12*(($B$17+$AI$4)*0.2))-EXP(-$B$16*(($B$17+$AI$4)*0.2)))+T222*$B$16/($B$16-$AI$13)*(EXP(-$AI$13*(($B$17+$AI$4)*0.2))-EXP(-$B$16*(($B$17+$AI$4)*0.2)))+U222*$B$16/($B$16-$AI$14)*(EXP(-$AI$14*(($B$17+$AI$4)*0.2))-EXP(-$B$16*(($B$17+$AI$4)*0.2)))</f>
        <v/>
      </c>
      <c r="X222" s="17">
        <f>R222*EXP(-$B$16*(($B$17+$AI$4)*0.3))+S222*$B$16/($B$16-$AI$12)*(EXP(-$AI$12*(($B$17+$AI$4)*0.3))-EXP(-$B$16*(($B$17+$AI$4)*0.3)))+T222*$B$16/($B$16-$AI$13)*(EXP(-$AI$13*(($B$17+$AI$4)*0.3))-EXP(-$B$16*(($B$17+$AI$4)*0.3)))+U222*$B$16/($B$16-$AI$14)*(EXP(-$AI$14*(($B$17+$AI$4)*0.3))-EXP(-$B$16*(($B$17+$AI$4)*0.3)))</f>
        <v/>
      </c>
      <c r="Y222" s="17">
        <f>R222*EXP(-$B$16*(($B$17+$AI$4)*0.4))+S222*$B$16/($B$16-$AI$12)*(EXP(-$AI$12*(($B$17+$AI$4)*0.4))-EXP(-$B$16*(($B$17+$AI$4)*0.4)))+T222*$B$16/($B$16-$AI$13)*(EXP(-$AI$13*(($B$17+$AI$4)*0.4))-EXP(-$B$16*(($B$17+$AI$4)*0.4)))+U222*$B$16/($B$16-$AI$14)*(EXP(-$AI$14*(($B$17+$AI$4)*0.4))-EXP(-$B$16*(($B$17+$AI$4)*0.4)))</f>
        <v/>
      </c>
      <c r="Z222" s="17">
        <f>R222*EXP(-$B$16*(($B$17+$AI$4)*0.5))+S222*$B$16/($B$16-$AI$12)*(EXP(-$AI$12*(($B$17+$AI$4)*0.5))-EXP(-$B$16*(($B$17+$AI$4)*0.5)))+T222*$B$16/($B$16-$AI$13)*(EXP(-$AI$13*(($B$17+$AI$4)*0.5))-EXP(-$B$16*(($B$17+$AI$4)*0.5)))+U222*$B$16/($B$16-$AI$14)*(EXP(-$AI$14*(($B$17+$AI$4)*0.5))-EXP(-$B$16*(($B$17+$AI$4)*0.5)))</f>
        <v/>
      </c>
      <c r="AA222" s="17">
        <f>R222*EXP(-$B$16*(($B$17+$AI$4)*0.6))+S222*$B$16/($B$16-$AI$12)*(EXP(-$AI$12*(($B$17+$AI$4)*0.6))-EXP(-$B$16*(($B$17+$AI$4)*0.6)))+T222*$B$16/($B$16-$AI$13)*(EXP(-$AI$13*(($B$17+$AI$4)*0.6))-EXP(-$B$16*(($B$17+$AI$4)*0.6)))+U222*$B$16/($B$16-$AI$14)*(EXP(-$AI$14*(($B$17+$AI$4)*0.6))-EXP(-$B$16*(($B$17+$AI$4)*0.6)))</f>
        <v/>
      </c>
      <c r="AB222" s="17">
        <f>R222*EXP(-$B$16*(($B$17+$AI$4)*0.7))+S222*$B$16/($B$16-$AI$12)*(EXP(-$AI$12*(($B$17+$AI$4)*0.7))-EXP(-$B$16*(($B$17+$AI$4)*0.7)))+T222*$B$16/($B$16-$AI$13)*(EXP(-$AI$13*(($B$17+$AI$4)*0.7))-EXP(-$B$16*(($B$17+$AI$4)*0.7)))+U222*$B$16/($B$16-$AI$14)*(EXP(-$AI$14*(($B$17+$AI$4)*0.7))-EXP(-$B$16*(($B$17+$AI$4)*0.7)))</f>
        <v/>
      </c>
      <c r="AC222" s="17">
        <f>R222*EXP(-$B$16*(($B$17+$AI$4)*0.8))+S222*$B$16/($B$16-$AI$12)*(EXP(-$AI$12*(($B$17+$AI$4)*0.8))-EXP(-$B$16*(($B$17+$AI$4)*0.8)))+T222*$B$16/($B$16-$AI$13)*(EXP(-$AI$13*(($B$17+$AI$4)*0.8))-EXP(-$B$16*(($B$17+$AI$4)*0.8)))+U222*$B$16/($B$16-$AI$14)*(EXP(-$AI$14*(($B$17+$AI$4)*0.8))-EXP(-$B$16*(($B$17+$AI$4)*0.8)))</f>
        <v/>
      </c>
      <c r="AD222" s="17">
        <f>R222*EXP(-$B$16*(($B$17+$AI$4)*0.9))+S222*$B$16/($B$16-$AI$12)*(EXP(-$AI$12*(($B$17+$AI$4)*0.9))-EXP(-$B$16*(($B$17+$AI$4)*0.9)))+T222*$B$16/($B$16-$AI$13)*(EXP(-$AI$13*(($B$17+$AI$4)*0.9))-EXP(-$B$16*(($B$17+$AI$4)*0.9)))+U222*$B$16/($B$16-$AI$14)*(EXP(-$AI$14*(($B$17+$AI$4)*0.9))-EXP(-$B$16*(($B$17+$AI$4)*0.9)))</f>
        <v/>
      </c>
      <c r="AE222" s="17">
        <f>R222*EXP(-$B$16*(($B$17+$AI$4)*1.0))+S222*$B$16/($B$16-$AI$12)*(EXP(-$AI$12*(($B$17+$AI$4)*1.0))-EXP(-$B$16*(($B$17+$AI$4)*1.0)))+T222*$B$16/($B$16-$AI$13)*(EXP(-$AI$13*(($B$17+$AI$4)*1.0))-EXP(-$B$16*(($B$17+$AI$4)*1.0)))+U222*$B$16/($B$16-$AI$14)*(EXP(-$AI$14*(($B$17+$AI$4)*1.0))-EXP(-$B$16*(($B$17+$AI$4)*1.0)))</f>
        <v/>
      </c>
      <c r="AF222" s="17">
        <f>MIN((G222-V222)/$AI$48,(G222-W222)/$AI$49,(G222-X222)/$AI$50,(G222-Y222)/$AI$51,(G222-Z222)/$AI$52,(G222-AA222)/$AI$53,(G222-AB222)/$AI$54,(G222-AC222)/$AI$55,(G222-AD222)/$AI$56,(G222-AE222)/$AI$57)</f>
        <v/>
      </c>
    </row>
    <row r="223">
      <c r="E223" s="12">
        <f>E222+$B$11</f>
        <v/>
      </c>
      <c r="F223" s="13">
        <f>E223/60</f>
        <v/>
      </c>
      <c r="G223" s="13">
        <f>IF(F223&gt;=$AI$66,$B$27,IF(F223&gt;=$AI$65,$B$26,IF(F223&gt;=$AI$64,$B$25,IF(F223&gt;=$AI$63,$B$24,IF(F223&gt;=$AI$62,$B$23,IF(F223&gt;=$AI$61,$B$22,$B$21))))))</f>
        <v/>
      </c>
      <c r="H223" s="14">
        <f>MAX(0,MIN($AI$59,IF($B$9="Plasma",(G223-(S223*$AI$18+T223*$AI$19+U223*$AI$20))/$AI$46,AF223)))</f>
        <v/>
      </c>
      <c r="I223" s="15">
        <f>H223/10*3600/$B$11</f>
        <v/>
      </c>
      <c r="J223" s="15">
        <f>J222+H223</f>
        <v/>
      </c>
      <c r="K223" s="14">
        <f>$AI$21*K222+$AI$22*L222+$AI$23*M222+$AI$30*H222</f>
        <v/>
      </c>
      <c r="L223" s="14">
        <f>$AI$24*K222+$AI$25*L222+$AI$26*M222+$AI$31*H222</f>
        <v/>
      </c>
      <c r="M223" s="14">
        <f>$AI$27*K222+$AI$28*L222+$AI$29*M222+$AI$32*H222</f>
        <v/>
      </c>
      <c r="N223" s="16">
        <f>R223*$B$38</f>
        <v/>
      </c>
      <c r="O223" s="14">
        <f>K223/$B$30</f>
        <v/>
      </c>
      <c r="P223" s="14">
        <f>L223/$B$31</f>
        <v/>
      </c>
      <c r="Q223" s="14">
        <f>M223/$B$32</f>
        <v/>
      </c>
      <c r="R223" s="14">
        <f>R222*$AI$42+S222*$AI$43+T222*$AI$44+U222*$AI$45+$AI$47*H222</f>
        <v/>
      </c>
      <c r="S223" s="17">
        <f>$AI$33*K223+$AI$34*L223+$AI$35*M223</f>
        <v/>
      </c>
      <c r="T223" s="17">
        <f>$AI$36*K223+$AI$37*L223+$AI$38*M223</f>
        <v/>
      </c>
      <c r="U223" s="17">
        <f>$AI$39*K223+$AI$40*L223+$AI$41*M223</f>
        <v/>
      </c>
      <c r="V223" s="17">
        <f>R223*EXP(-$B$16*(($B$17+$AI$4)*0.1))+S223*$B$16/($B$16-$AI$12)*(EXP(-$AI$12*(($B$17+$AI$4)*0.1))-EXP(-$B$16*(($B$17+$AI$4)*0.1)))+T223*$B$16/($B$16-$AI$13)*(EXP(-$AI$13*(($B$17+$AI$4)*0.1))-EXP(-$B$16*(($B$17+$AI$4)*0.1)))+U223*$B$16/($B$16-$AI$14)*(EXP(-$AI$14*(($B$17+$AI$4)*0.1))-EXP(-$B$16*(($B$17+$AI$4)*0.1)))</f>
        <v/>
      </c>
      <c r="W223" s="17">
        <f>R223*EXP(-$B$16*(($B$17+$AI$4)*0.2))+S223*$B$16/($B$16-$AI$12)*(EXP(-$AI$12*(($B$17+$AI$4)*0.2))-EXP(-$B$16*(($B$17+$AI$4)*0.2)))+T223*$B$16/($B$16-$AI$13)*(EXP(-$AI$13*(($B$17+$AI$4)*0.2))-EXP(-$B$16*(($B$17+$AI$4)*0.2)))+U223*$B$16/($B$16-$AI$14)*(EXP(-$AI$14*(($B$17+$AI$4)*0.2))-EXP(-$B$16*(($B$17+$AI$4)*0.2)))</f>
        <v/>
      </c>
      <c r="X223" s="17">
        <f>R223*EXP(-$B$16*(($B$17+$AI$4)*0.3))+S223*$B$16/($B$16-$AI$12)*(EXP(-$AI$12*(($B$17+$AI$4)*0.3))-EXP(-$B$16*(($B$17+$AI$4)*0.3)))+T223*$B$16/($B$16-$AI$13)*(EXP(-$AI$13*(($B$17+$AI$4)*0.3))-EXP(-$B$16*(($B$17+$AI$4)*0.3)))+U223*$B$16/($B$16-$AI$14)*(EXP(-$AI$14*(($B$17+$AI$4)*0.3))-EXP(-$B$16*(($B$17+$AI$4)*0.3)))</f>
        <v/>
      </c>
      <c r="Y223" s="17">
        <f>R223*EXP(-$B$16*(($B$17+$AI$4)*0.4))+S223*$B$16/($B$16-$AI$12)*(EXP(-$AI$12*(($B$17+$AI$4)*0.4))-EXP(-$B$16*(($B$17+$AI$4)*0.4)))+T223*$B$16/($B$16-$AI$13)*(EXP(-$AI$13*(($B$17+$AI$4)*0.4))-EXP(-$B$16*(($B$17+$AI$4)*0.4)))+U223*$B$16/($B$16-$AI$14)*(EXP(-$AI$14*(($B$17+$AI$4)*0.4))-EXP(-$B$16*(($B$17+$AI$4)*0.4)))</f>
        <v/>
      </c>
      <c r="Z223" s="17">
        <f>R223*EXP(-$B$16*(($B$17+$AI$4)*0.5))+S223*$B$16/($B$16-$AI$12)*(EXP(-$AI$12*(($B$17+$AI$4)*0.5))-EXP(-$B$16*(($B$17+$AI$4)*0.5)))+T223*$B$16/($B$16-$AI$13)*(EXP(-$AI$13*(($B$17+$AI$4)*0.5))-EXP(-$B$16*(($B$17+$AI$4)*0.5)))+U223*$B$16/($B$16-$AI$14)*(EXP(-$AI$14*(($B$17+$AI$4)*0.5))-EXP(-$B$16*(($B$17+$AI$4)*0.5)))</f>
        <v/>
      </c>
      <c r="AA223" s="17">
        <f>R223*EXP(-$B$16*(($B$17+$AI$4)*0.6))+S223*$B$16/($B$16-$AI$12)*(EXP(-$AI$12*(($B$17+$AI$4)*0.6))-EXP(-$B$16*(($B$17+$AI$4)*0.6)))+T223*$B$16/($B$16-$AI$13)*(EXP(-$AI$13*(($B$17+$AI$4)*0.6))-EXP(-$B$16*(($B$17+$AI$4)*0.6)))+U223*$B$16/($B$16-$AI$14)*(EXP(-$AI$14*(($B$17+$AI$4)*0.6))-EXP(-$B$16*(($B$17+$AI$4)*0.6)))</f>
        <v/>
      </c>
      <c r="AB223" s="17">
        <f>R223*EXP(-$B$16*(($B$17+$AI$4)*0.7))+S223*$B$16/($B$16-$AI$12)*(EXP(-$AI$12*(($B$17+$AI$4)*0.7))-EXP(-$B$16*(($B$17+$AI$4)*0.7)))+T223*$B$16/($B$16-$AI$13)*(EXP(-$AI$13*(($B$17+$AI$4)*0.7))-EXP(-$B$16*(($B$17+$AI$4)*0.7)))+U223*$B$16/($B$16-$AI$14)*(EXP(-$AI$14*(($B$17+$AI$4)*0.7))-EXP(-$B$16*(($B$17+$AI$4)*0.7)))</f>
        <v/>
      </c>
      <c r="AC223" s="17">
        <f>R223*EXP(-$B$16*(($B$17+$AI$4)*0.8))+S223*$B$16/($B$16-$AI$12)*(EXP(-$AI$12*(($B$17+$AI$4)*0.8))-EXP(-$B$16*(($B$17+$AI$4)*0.8)))+T223*$B$16/($B$16-$AI$13)*(EXP(-$AI$13*(($B$17+$AI$4)*0.8))-EXP(-$B$16*(($B$17+$AI$4)*0.8)))+U223*$B$16/($B$16-$AI$14)*(EXP(-$AI$14*(($B$17+$AI$4)*0.8))-EXP(-$B$16*(($B$17+$AI$4)*0.8)))</f>
        <v/>
      </c>
      <c r="AD223" s="17">
        <f>R223*EXP(-$B$16*(($B$17+$AI$4)*0.9))+S223*$B$16/($B$16-$AI$12)*(EXP(-$AI$12*(($B$17+$AI$4)*0.9))-EXP(-$B$16*(($B$17+$AI$4)*0.9)))+T223*$B$16/($B$16-$AI$13)*(EXP(-$AI$13*(($B$17+$AI$4)*0.9))-EXP(-$B$16*(($B$17+$AI$4)*0.9)))+U223*$B$16/($B$16-$AI$14)*(EXP(-$AI$14*(($B$17+$AI$4)*0.9))-EXP(-$B$16*(($B$17+$AI$4)*0.9)))</f>
        <v/>
      </c>
      <c r="AE223" s="17">
        <f>R223*EXP(-$B$16*(($B$17+$AI$4)*1.0))+S223*$B$16/($B$16-$AI$12)*(EXP(-$AI$12*(($B$17+$AI$4)*1.0))-EXP(-$B$16*(($B$17+$AI$4)*1.0)))+T223*$B$16/($B$16-$AI$13)*(EXP(-$AI$13*(($B$17+$AI$4)*1.0))-EXP(-$B$16*(($B$17+$AI$4)*1.0)))+U223*$B$16/($B$16-$AI$14)*(EXP(-$AI$14*(($B$17+$AI$4)*1.0))-EXP(-$B$16*(($B$17+$AI$4)*1.0)))</f>
        <v/>
      </c>
      <c r="AF223" s="17">
        <f>MIN((G223-V223)/$AI$48,(G223-W223)/$AI$49,(G223-X223)/$AI$50,(G223-Y223)/$AI$51,(G223-Z223)/$AI$52,(G223-AA223)/$AI$53,(G223-AB223)/$AI$54,(G223-AC223)/$AI$55,(G223-AD223)/$AI$56,(G223-AE223)/$AI$57)</f>
        <v/>
      </c>
    </row>
    <row r="224">
      <c r="E224" s="12">
        <f>E223+$B$11</f>
        <v/>
      </c>
      <c r="F224" s="13">
        <f>E224/60</f>
        <v/>
      </c>
      <c r="G224" s="13">
        <f>IF(F224&gt;=$AI$66,$B$27,IF(F224&gt;=$AI$65,$B$26,IF(F224&gt;=$AI$64,$B$25,IF(F224&gt;=$AI$63,$B$24,IF(F224&gt;=$AI$62,$B$23,IF(F224&gt;=$AI$61,$B$22,$B$21))))))</f>
        <v/>
      </c>
      <c r="H224" s="14">
        <f>MAX(0,MIN($AI$59,IF($B$9="Plasma",(G224-(S224*$AI$18+T224*$AI$19+U224*$AI$20))/$AI$46,AF224)))</f>
        <v/>
      </c>
      <c r="I224" s="15">
        <f>H224/10*3600/$B$11</f>
        <v/>
      </c>
      <c r="J224" s="15">
        <f>J223+H224</f>
        <v/>
      </c>
      <c r="K224" s="14">
        <f>$AI$21*K223+$AI$22*L223+$AI$23*M223+$AI$30*H223</f>
        <v/>
      </c>
      <c r="L224" s="14">
        <f>$AI$24*K223+$AI$25*L223+$AI$26*M223+$AI$31*H223</f>
        <v/>
      </c>
      <c r="M224" s="14">
        <f>$AI$27*K223+$AI$28*L223+$AI$29*M223+$AI$32*H223</f>
        <v/>
      </c>
      <c r="N224" s="16">
        <f>R224*$B$38</f>
        <v/>
      </c>
      <c r="O224" s="14">
        <f>K224/$B$30</f>
        <v/>
      </c>
      <c r="P224" s="14">
        <f>L224/$B$31</f>
        <v/>
      </c>
      <c r="Q224" s="14">
        <f>M224/$B$32</f>
        <v/>
      </c>
      <c r="R224" s="14">
        <f>R223*$AI$42+S223*$AI$43+T223*$AI$44+U223*$AI$45+$AI$47*H223</f>
        <v/>
      </c>
      <c r="S224" s="17">
        <f>$AI$33*K224+$AI$34*L224+$AI$35*M224</f>
        <v/>
      </c>
      <c r="T224" s="17">
        <f>$AI$36*K224+$AI$37*L224+$AI$38*M224</f>
        <v/>
      </c>
      <c r="U224" s="17">
        <f>$AI$39*K224+$AI$40*L224+$AI$41*M224</f>
        <v/>
      </c>
      <c r="V224" s="17">
        <f>R224*EXP(-$B$16*(($B$17+$AI$4)*0.1))+S224*$B$16/($B$16-$AI$12)*(EXP(-$AI$12*(($B$17+$AI$4)*0.1))-EXP(-$B$16*(($B$17+$AI$4)*0.1)))+T224*$B$16/($B$16-$AI$13)*(EXP(-$AI$13*(($B$17+$AI$4)*0.1))-EXP(-$B$16*(($B$17+$AI$4)*0.1)))+U224*$B$16/($B$16-$AI$14)*(EXP(-$AI$14*(($B$17+$AI$4)*0.1))-EXP(-$B$16*(($B$17+$AI$4)*0.1)))</f>
        <v/>
      </c>
      <c r="W224" s="17">
        <f>R224*EXP(-$B$16*(($B$17+$AI$4)*0.2))+S224*$B$16/($B$16-$AI$12)*(EXP(-$AI$12*(($B$17+$AI$4)*0.2))-EXP(-$B$16*(($B$17+$AI$4)*0.2)))+T224*$B$16/($B$16-$AI$13)*(EXP(-$AI$13*(($B$17+$AI$4)*0.2))-EXP(-$B$16*(($B$17+$AI$4)*0.2)))+U224*$B$16/($B$16-$AI$14)*(EXP(-$AI$14*(($B$17+$AI$4)*0.2))-EXP(-$B$16*(($B$17+$AI$4)*0.2)))</f>
        <v/>
      </c>
      <c r="X224" s="17">
        <f>R224*EXP(-$B$16*(($B$17+$AI$4)*0.3))+S224*$B$16/($B$16-$AI$12)*(EXP(-$AI$12*(($B$17+$AI$4)*0.3))-EXP(-$B$16*(($B$17+$AI$4)*0.3)))+T224*$B$16/($B$16-$AI$13)*(EXP(-$AI$13*(($B$17+$AI$4)*0.3))-EXP(-$B$16*(($B$17+$AI$4)*0.3)))+U224*$B$16/($B$16-$AI$14)*(EXP(-$AI$14*(($B$17+$AI$4)*0.3))-EXP(-$B$16*(($B$17+$AI$4)*0.3)))</f>
        <v/>
      </c>
      <c r="Y224" s="17">
        <f>R224*EXP(-$B$16*(($B$17+$AI$4)*0.4))+S224*$B$16/($B$16-$AI$12)*(EXP(-$AI$12*(($B$17+$AI$4)*0.4))-EXP(-$B$16*(($B$17+$AI$4)*0.4)))+T224*$B$16/($B$16-$AI$13)*(EXP(-$AI$13*(($B$17+$AI$4)*0.4))-EXP(-$B$16*(($B$17+$AI$4)*0.4)))+U224*$B$16/($B$16-$AI$14)*(EXP(-$AI$14*(($B$17+$AI$4)*0.4))-EXP(-$B$16*(($B$17+$AI$4)*0.4)))</f>
        <v/>
      </c>
      <c r="Z224" s="17">
        <f>R224*EXP(-$B$16*(($B$17+$AI$4)*0.5))+S224*$B$16/($B$16-$AI$12)*(EXP(-$AI$12*(($B$17+$AI$4)*0.5))-EXP(-$B$16*(($B$17+$AI$4)*0.5)))+T224*$B$16/($B$16-$AI$13)*(EXP(-$AI$13*(($B$17+$AI$4)*0.5))-EXP(-$B$16*(($B$17+$AI$4)*0.5)))+U224*$B$16/($B$16-$AI$14)*(EXP(-$AI$14*(($B$17+$AI$4)*0.5))-EXP(-$B$16*(($B$17+$AI$4)*0.5)))</f>
        <v/>
      </c>
      <c r="AA224" s="17">
        <f>R224*EXP(-$B$16*(($B$17+$AI$4)*0.6))+S224*$B$16/($B$16-$AI$12)*(EXP(-$AI$12*(($B$17+$AI$4)*0.6))-EXP(-$B$16*(($B$17+$AI$4)*0.6)))+T224*$B$16/($B$16-$AI$13)*(EXP(-$AI$13*(($B$17+$AI$4)*0.6))-EXP(-$B$16*(($B$17+$AI$4)*0.6)))+U224*$B$16/($B$16-$AI$14)*(EXP(-$AI$14*(($B$17+$AI$4)*0.6))-EXP(-$B$16*(($B$17+$AI$4)*0.6)))</f>
        <v/>
      </c>
      <c r="AB224" s="17">
        <f>R224*EXP(-$B$16*(($B$17+$AI$4)*0.7))+S224*$B$16/($B$16-$AI$12)*(EXP(-$AI$12*(($B$17+$AI$4)*0.7))-EXP(-$B$16*(($B$17+$AI$4)*0.7)))+T224*$B$16/($B$16-$AI$13)*(EXP(-$AI$13*(($B$17+$AI$4)*0.7))-EXP(-$B$16*(($B$17+$AI$4)*0.7)))+U224*$B$16/($B$16-$AI$14)*(EXP(-$AI$14*(($B$17+$AI$4)*0.7))-EXP(-$B$16*(($B$17+$AI$4)*0.7)))</f>
        <v/>
      </c>
      <c r="AC224" s="17">
        <f>R224*EXP(-$B$16*(($B$17+$AI$4)*0.8))+S224*$B$16/($B$16-$AI$12)*(EXP(-$AI$12*(($B$17+$AI$4)*0.8))-EXP(-$B$16*(($B$17+$AI$4)*0.8)))+T224*$B$16/($B$16-$AI$13)*(EXP(-$AI$13*(($B$17+$AI$4)*0.8))-EXP(-$B$16*(($B$17+$AI$4)*0.8)))+U224*$B$16/($B$16-$AI$14)*(EXP(-$AI$14*(($B$17+$AI$4)*0.8))-EXP(-$B$16*(($B$17+$AI$4)*0.8)))</f>
        <v/>
      </c>
      <c r="AD224" s="17">
        <f>R224*EXP(-$B$16*(($B$17+$AI$4)*0.9))+S224*$B$16/($B$16-$AI$12)*(EXP(-$AI$12*(($B$17+$AI$4)*0.9))-EXP(-$B$16*(($B$17+$AI$4)*0.9)))+T224*$B$16/($B$16-$AI$13)*(EXP(-$AI$13*(($B$17+$AI$4)*0.9))-EXP(-$B$16*(($B$17+$AI$4)*0.9)))+U224*$B$16/($B$16-$AI$14)*(EXP(-$AI$14*(($B$17+$AI$4)*0.9))-EXP(-$B$16*(($B$17+$AI$4)*0.9)))</f>
        <v/>
      </c>
      <c r="AE224" s="17">
        <f>R224*EXP(-$B$16*(($B$17+$AI$4)*1.0))+S224*$B$16/($B$16-$AI$12)*(EXP(-$AI$12*(($B$17+$AI$4)*1.0))-EXP(-$B$16*(($B$17+$AI$4)*1.0)))+T224*$B$16/($B$16-$AI$13)*(EXP(-$AI$13*(($B$17+$AI$4)*1.0))-EXP(-$B$16*(($B$17+$AI$4)*1.0)))+U224*$B$16/($B$16-$AI$14)*(EXP(-$AI$14*(($B$17+$AI$4)*1.0))-EXP(-$B$16*(($B$17+$AI$4)*1.0)))</f>
        <v/>
      </c>
      <c r="AF224" s="17">
        <f>MIN((G224-V224)/$AI$48,(G224-W224)/$AI$49,(G224-X224)/$AI$50,(G224-Y224)/$AI$51,(G224-Z224)/$AI$52,(G224-AA224)/$AI$53,(G224-AB224)/$AI$54,(G224-AC224)/$AI$55,(G224-AD224)/$AI$56,(G224-AE224)/$AI$57)</f>
        <v/>
      </c>
    </row>
    <row r="225">
      <c r="E225" s="12">
        <f>E224+$B$11</f>
        <v/>
      </c>
      <c r="F225" s="13">
        <f>E225/60</f>
        <v/>
      </c>
      <c r="G225" s="13">
        <f>IF(F225&gt;=$AI$66,$B$27,IF(F225&gt;=$AI$65,$B$26,IF(F225&gt;=$AI$64,$B$25,IF(F225&gt;=$AI$63,$B$24,IF(F225&gt;=$AI$62,$B$23,IF(F225&gt;=$AI$61,$B$22,$B$21))))))</f>
        <v/>
      </c>
      <c r="H225" s="14">
        <f>MAX(0,MIN($AI$59,IF($B$9="Plasma",(G225-(S225*$AI$18+T225*$AI$19+U225*$AI$20))/$AI$46,AF225)))</f>
        <v/>
      </c>
      <c r="I225" s="15">
        <f>H225/10*3600/$B$11</f>
        <v/>
      </c>
      <c r="J225" s="15">
        <f>J224+H225</f>
        <v/>
      </c>
      <c r="K225" s="14">
        <f>$AI$21*K224+$AI$22*L224+$AI$23*M224+$AI$30*H224</f>
        <v/>
      </c>
      <c r="L225" s="14">
        <f>$AI$24*K224+$AI$25*L224+$AI$26*M224+$AI$31*H224</f>
        <v/>
      </c>
      <c r="M225" s="14">
        <f>$AI$27*K224+$AI$28*L224+$AI$29*M224+$AI$32*H224</f>
        <v/>
      </c>
      <c r="N225" s="16">
        <f>R225*$B$38</f>
        <v/>
      </c>
      <c r="O225" s="14">
        <f>K225/$B$30</f>
        <v/>
      </c>
      <c r="P225" s="14">
        <f>L225/$B$31</f>
        <v/>
      </c>
      <c r="Q225" s="14">
        <f>M225/$B$32</f>
        <v/>
      </c>
      <c r="R225" s="14">
        <f>R224*$AI$42+S224*$AI$43+T224*$AI$44+U224*$AI$45+$AI$47*H224</f>
        <v/>
      </c>
      <c r="S225" s="17">
        <f>$AI$33*K225+$AI$34*L225+$AI$35*M225</f>
        <v/>
      </c>
      <c r="T225" s="17">
        <f>$AI$36*K225+$AI$37*L225+$AI$38*M225</f>
        <v/>
      </c>
      <c r="U225" s="17">
        <f>$AI$39*K225+$AI$40*L225+$AI$41*M225</f>
        <v/>
      </c>
      <c r="V225" s="17">
        <f>R225*EXP(-$B$16*(($B$17+$AI$4)*0.1))+S225*$B$16/($B$16-$AI$12)*(EXP(-$AI$12*(($B$17+$AI$4)*0.1))-EXP(-$B$16*(($B$17+$AI$4)*0.1)))+T225*$B$16/($B$16-$AI$13)*(EXP(-$AI$13*(($B$17+$AI$4)*0.1))-EXP(-$B$16*(($B$17+$AI$4)*0.1)))+U225*$B$16/($B$16-$AI$14)*(EXP(-$AI$14*(($B$17+$AI$4)*0.1))-EXP(-$B$16*(($B$17+$AI$4)*0.1)))</f>
        <v/>
      </c>
      <c r="W225" s="17">
        <f>R225*EXP(-$B$16*(($B$17+$AI$4)*0.2))+S225*$B$16/($B$16-$AI$12)*(EXP(-$AI$12*(($B$17+$AI$4)*0.2))-EXP(-$B$16*(($B$17+$AI$4)*0.2)))+T225*$B$16/($B$16-$AI$13)*(EXP(-$AI$13*(($B$17+$AI$4)*0.2))-EXP(-$B$16*(($B$17+$AI$4)*0.2)))+U225*$B$16/($B$16-$AI$14)*(EXP(-$AI$14*(($B$17+$AI$4)*0.2))-EXP(-$B$16*(($B$17+$AI$4)*0.2)))</f>
        <v/>
      </c>
      <c r="X225" s="17">
        <f>R225*EXP(-$B$16*(($B$17+$AI$4)*0.3))+S225*$B$16/($B$16-$AI$12)*(EXP(-$AI$12*(($B$17+$AI$4)*0.3))-EXP(-$B$16*(($B$17+$AI$4)*0.3)))+T225*$B$16/($B$16-$AI$13)*(EXP(-$AI$13*(($B$17+$AI$4)*0.3))-EXP(-$B$16*(($B$17+$AI$4)*0.3)))+U225*$B$16/($B$16-$AI$14)*(EXP(-$AI$14*(($B$17+$AI$4)*0.3))-EXP(-$B$16*(($B$17+$AI$4)*0.3)))</f>
        <v/>
      </c>
      <c r="Y225" s="17">
        <f>R225*EXP(-$B$16*(($B$17+$AI$4)*0.4))+S225*$B$16/($B$16-$AI$12)*(EXP(-$AI$12*(($B$17+$AI$4)*0.4))-EXP(-$B$16*(($B$17+$AI$4)*0.4)))+T225*$B$16/($B$16-$AI$13)*(EXP(-$AI$13*(($B$17+$AI$4)*0.4))-EXP(-$B$16*(($B$17+$AI$4)*0.4)))+U225*$B$16/($B$16-$AI$14)*(EXP(-$AI$14*(($B$17+$AI$4)*0.4))-EXP(-$B$16*(($B$17+$AI$4)*0.4)))</f>
        <v/>
      </c>
      <c r="Z225" s="17">
        <f>R225*EXP(-$B$16*(($B$17+$AI$4)*0.5))+S225*$B$16/($B$16-$AI$12)*(EXP(-$AI$12*(($B$17+$AI$4)*0.5))-EXP(-$B$16*(($B$17+$AI$4)*0.5)))+T225*$B$16/($B$16-$AI$13)*(EXP(-$AI$13*(($B$17+$AI$4)*0.5))-EXP(-$B$16*(($B$17+$AI$4)*0.5)))+U225*$B$16/($B$16-$AI$14)*(EXP(-$AI$14*(($B$17+$AI$4)*0.5))-EXP(-$B$16*(($B$17+$AI$4)*0.5)))</f>
        <v/>
      </c>
      <c r="AA225" s="17">
        <f>R225*EXP(-$B$16*(($B$17+$AI$4)*0.6))+S225*$B$16/($B$16-$AI$12)*(EXP(-$AI$12*(($B$17+$AI$4)*0.6))-EXP(-$B$16*(($B$17+$AI$4)*0.6)))+T225*$B$16/($B$16-$AI$13)*(EXP(-$AI$13*(($B$17+$AI$4)*0.6))-EXP(-$B$16*(($B$17+$AI$4)*0.6)))+U225*$B$16/($B$16-$AI$14)*(EXP(-$AI$14*(($B$17+$AI$4)*0.6))-EXP(-$B$16*(($B$17+$AI$4)*0.6)))</f>
        <v/>
      </c>
      <c r="AB225" s="17">
        <f>R225*EXP(-$B$16*(($B$17+$AI$4)*0.7))+S225*$B$16/($B$16-$AI$12)*(EXP(-$AI$12*(($B$17+$AI$4)*0.7))-EXP(-$B$16*(($B$17+$AI$4)*0.7)))+T225*$B$16/($B$16-$AI$13)*(EXP(-$AI$13*(($B$17+$AI$4)*0.7))-EXP(-$B$16*(($B$17+$AI$4)*0.7)))+U225*$B$16/($B$16-$AI$14)*(EXP(-$AI$14*(($B$17+$AI$4)*0.7))-EXP(-$B$16*(($B$17+$AI$4)*0.7)))</f>
        <v/>
      </c>
      <c r="AC225" s="17">
        <f>R225*EXP(-$B$16*(($B$17+$AI$4)*0.8))+S225*$B$16/($B$16-$AI$12)*(EXP(-$AI$12*(($B$17+$AI$4)*0.8))-EXP(-$B$16*(($B$17+$AI$4)*0.8)))+T225*$B$16/($B$16-$AI$13)*(EXP(-$AI$13*(($B$17+$AI$4)*0.8))-EXP(-$B$16*(($B$17+$AI$4)*0.8)))+U225*$B$16/($B$16-$AI$14)*(EXP(-$AI$14*(($B$17+$AI$4)*0.8))-EXP(-$B$16*(($B$17+$AI$4)*0.8)))</f>
        <v/>
      </c>
      <c r="AD225" s="17">
        <f>R225*EXP(-$B$16*(($B$17+$AI$4)*0.9))+S225*$B$16/($B$16-$AI$12)*(EXP(-$AI$12*(($B$17+$AI$4)*0.9))-EXP(-$B$16*(($B$17+$AI$4)*0.9)))+T225*$B$16/($B$16-$AI$13)*(EXP(-$AI$13*(($B$17+$AI$4)*0.9))-EXP(-$B$16*(($B$17+$AI$4)*0.9)))+U225*$B$16/($B$16-$AI$14)*(EXP(-$AI$14*(($B$17+$AI$4)*0.9))-EXP(-$B$16*(($B$17+$AI$4)*0.9)))</f>
        <v/>
      </c>
      <c r="AE225" s="17">
        <f>R225*EXP(-$B$16*(($B$17+$AI$4)*1.0))+S225*$B$16/($B$16-$AI$12)*(EXP(-$AI$12*(($B$17+$AI$4)*1.0))-EXP(-$B$16*(($B$17+$AI$4)*1.0)))+T225*$B$16/($B$16-$AI$13)*(EXP(-$AI$13*(($B$17+$AI$4)*1.0))-EXP(-$B$16*(($B$17+$AI$4)*1.0)))+U225*$B$16/($B$16-$AI$14)*(EXP(-$AI$14*(($B$17+$AI$4)*1.0))-EXP(-$B$16*(($B$17+$AI$4)*1.0)))</f>
        <v/>
      </c>
      <c r="AF225" s="17">
        <f>MIN((G225-V225)/$AI$48,(G225-W225)/$AI$49,(G225-X225)/$AI$50,(G225-Y225)/$AI$51,(G225-Z225)/$AI$52,(G225-AA225)/$AI$53,(G225-AB225)/$AI$54,(G225-AC225)/$AI$55,(G225-AD225)/$AI$56,(G225-AE225)/$AI$57)</f>
        <v/>
      </c>
    </row>
    <row r="226">
      <c r="E226" s="12">
        <f>E225+$B$11</f>
        <v/>
      </c>
      <c r="F226" s="13">
        <f>E226/60</f>
        <v/>
      </c>
      <c r="G226" s="13">
        <f>IF(F226&gt;=$AI$66,$B$27,IF(F226&gt;=$AI$65,$B$26,IF(F226&gt;=$AI$64,$B$25,IF(F226&gt;=$AI$63,$B$24,IF(F226&gt;=$AI$62,$B$23,IF(F226&gt;=$AI$61,$B$22,$B$21))))))</f>
        <v/>
      </c>
      <c r="H226" s="14">
        <f>MAX(0,MIN($AI$59,IF($B$9="Plasma",(G226-(S226*$AI$18+T226*$AI$19+U226*$AI$20))/$AI$46,AF226)))</f>
        <v/>
      </c>
      <c r="I226" s="15">
        <f>H226/10*3600/$B$11</f>
        <v/>
      </c>
      <c r="J226" s="15">
        <f>J225+H226</f>
        <v/>
      </c>
      <c r="K226" s="14">
        <f>$AI$21*K225+$AI$22*L225+$AI$23*M225+$AI$30*H225</f>
        <v/>
      </c>
      <c r="L226" s="14">
        <f>$AI$24*K225+$AI$25*L225+$AI$26*M225+$AI$31*H225</f>
        <v/>
      </c>
      <c r="M226" s="14">
        <f>$AI$27*K225+$AI$28*L225+$AI$29*M225+$AI$32*H225</f>
        <v/>
      </c>
      <c r="N226" s="16">
        <f>R226*$B$38</f>
        <v/>
      </c>
      <c r="O226" s="14">
        <f>K226/$B$30</f>
        <v/>
      </c>
      <c r="P226" s="14">
        <f>L226/$B$31</f>
        <v/>
      </c>
      <c r="Q226" s="14">
        <f>M226/$B$32</f>
        <v/>
      </c>
      <c r="R226" s="14">
        <f>R225*$AI$42+S225*$AI$43+T225*$AI$44+U225*$AI$45+$AI$47*H225</f>
        <v/>
      </c>
      <c r="S226" s="17">
        <f>$AI$33*K226+$AI$34*L226+$AI$35*M226</f>
        <v/>
      </c>
      <c r="T226" s="17">
        <f>$AI$36*K226+$AI$37*L226+$AI$38*M226</f>
        <v/>
      </c>
      <c r="U226" s="17">
        <f>$AI$39*K226+$AI$40*L226+$AI$41*M226</f>
        <v/>
      </c>
      <c r="V226" s="17">
        <f>R226*EXP(-$B$16*(($B$17+$AI$4)*0.1))+S226*$B$16/($B$16-$AI$12)*(EXP(-$AI$12*(($B$17+$AI$4)*0.1))-EXP(-$B$16*(($B$17+$AI$4)*0.1)))+T226*$B$16/($B$16-$AI$13)*(EXP(-$AI$13*(($B$17+$AI$4)*0.1))-EXP(-$B$16*(($B$17+$AI$4)*0.1)))+U226*$B$16/($B$16-$AI$14)*(EXP(-$AI$14*(($B$17+$AI$4)*0.1))-EXP(-$B$16*(($B$17+$AI$4)*0.1)))</f>
        <v/>
      </c>
      <c r="W226" s="17">
        <f>R226*EXP(-$B$16*(($B$17+$AI$4)*0.2))+S226*$B$16/($B$16-$AI$12)*(EXP(-$AI$12*(($B$17+$AI$4)*0.2))-EXP(-$B$16*(($B$17+$AI$4)*0.2)))+T226*$B$16/($B$16-$AI$13)*(EXP(-$AI$13*(($B$17+$AI$4)*0.2))-EXP(-$B$16*(($B$17+$AI$4)*0.2)))+U226*$B$16/($B$16-$AI$14)*(EXP(-$AI$14*(($B$17+$AI$4)*0.2))-EXP(-$B$16*(($B$17+$AI$4)*0.2)))</f>
        <v/>
      </c>
      <c r="X226" s="17">
        <f>R226*EXP(-$B$16*(($B$17+$AI$4)*0.3))+S226*$B$16/($B$16-$AI$12)*(EXP(-$AI$12*(($B$17+$AI$4)*0.3))-EXP(-$B$16*(($B$17+$AI$4)*0.3)))+T226*$B$16/($B$16-$AI$13)*(EXP(-$AI$13*(($B$17+$AI$4)*0.3))-EXP(-$B$16*(($B$17+$AI$4)*0.3)))+U226*$B$16/($B$16-$AI$14)*(EXP(-$AI$14*(($B$17+$AI$4)*0.3))-EXP(-$B$16*(($B$17+$AI$4)*0.3)))</f>
        <v/>
      </c>
      <c r="Y226" s="17">
        <f>R226*EXP(-$B$16*(($B$17+$AI$4)*0.4))+S226*$B$16/($B$16-$AI$12)*(EXP(-$AI$12*(($B$17+$AI$4)*0.4))-EXP(-$B$16*(($B$17+$AI$4)*0.4)))+T226*$B$16/($B$16-$AI$13)*(EXP(-$AI$13*(($B$17+$AI$4)*0.4))-EXP(-$B$16*(($B$17+$AI$4)*0.4)))+U226*$B$16/($B$16-$AI$14)*(EXP(-$AI$14*(($B$17+$AI$4)*0.4))-EXP(-$B$16*(($B$17+$AI$4)*0.4)))</f>
        <v/>
      </c>
      <c r="Z226" s="17">
        <f>R226*EXP(-$B$16*(($B$17+$AI$4)*0.5))+S226*$B$16/($B$16-$AI$12)*(EXP(-$AI$12*(($B$17+$AI$4)*0.5))-EXP(-$B$16*(($B$17+$AI$4)*0.5)))+T226*$B$16/($B$16-$AI$13)*(EXP(-$AI$13*(($B$17+$AI$4)*0.5))-EXP(-$B$16*(($B$17+$AI$4)*0.5)))+U226*$B$16/($B$16-$AI$14)*(EXP(-$AI$14*(($B$17+$AI$4)*0.5))-EXP(-$B$16*(($B$17+$AI$4)*0.5)))</f>
        <v/>
      </c>
      <c r="AA226" s="17">
        <f>R226*EXP(-$B$16*(($B$17+$AI$4)*0.6))+S226*$B$16/($B$16-$AI$12)*(EXP(-$AI$12*(($B$17+$AI$4)*0.6))-EXP(-$B$16*(($B$17+$AI$4)*0.6)))+T226*$B$16/($B$16-$AI$13)*(EXP(-$AI$13*(($B$17+$AI$4)*0.6))-EXP(-$B$16*(($B$17+$AI$4)*0.6)))+U226*$B$16/($B$16-$AI$14)*(EXP(-$AI$14*(($B$17+$AI$4)*0.6))-EXP(-$B$16*(($B$17+$AI$4)*0.6)))</f>
        <v/>
      </c>
      <c r="AB226" s="17">
        <f>R226*EXP(-$B$16*(($B$17+$AI$4)*0.7))+S226*$B$16/($B$16-$AI$12)*(EXP(-$AI$12*(($B$17+$AI$4)*0.7))-EXP(-$B$16*(($B$17+$AI$4)*0.7)))+T226*$B$16/($B$16-$AI$13)*(EXP(-$AI$13*(($B$17+$AI$4)*0.7))-EXP(-$B$16*(($B$17+$AI$4)*0.7)))+U226*$B$16/($B$16-$AI$14)*(EXP(-$AI$14*(($B$17+$AI$4)*0.7))-EXP(-$B$16*(($B$17+$AI$4)*0.7)))</f>
        <v/>
      </c>
      <c r="AC226" s="17">
        <f>R226*EXP(-$B$16*(($B$17+$AI$4)*0.8))+S226*$B$16/($B$16-$AI$12)*(EXP(-$AI$12*(($B$17+$AI$4)*0.8))-EXP(-$B$16*(($B$17+$AI$4)*0.8)))+T226*$B$16/($B$16-$AI$13)*(EXP(-$AI$13*(($B$17+$AI$4)*0.8))-EXP(-$B$16*(($B$17+$AI$4)*0.8)))+U226*$B$16/($B$16-$AI$14)*(EXP(-$AI$14*(($B$17+$AI$4)*0.8))-EXP(-$B$16*(($B$17+$AI$4)*0.8)))</f>
        <v/>
      </c>
      <c r="AD226" s="17">
        <f>R226*EXP(-$B$16*(($B$17+$AI$4)*0.9))+S226*$B$16/($B$16-$AI$12)*(EXP(-$AI$12*(($B$17+$AI$4)*0.9))-EXP(-$B$16*(($B$17+$AI$4)*0.9)))+T226*$B$16/($B$16-$AI$13)*(EXP(-$AI$13*(($B$17+$AI$4)*0.9))-EXP(-$B$16*(($B$17+$AI$4)*0.9)))+U226*$B$16/($B$16-$AI$14)*(EXP(-$AI$14*(($B$17+$AI$4)*0.9))-EXP(-$B$16*(($B$17+$AI$4)*0.9)))</f>
        <v/>
      </c>
      <c r="AE226" s="17">
        <f>R226*EXP(-$B$16*(($B$17+$AI$4)*1.0))+S226*$B$16/($B$16-$AI$12)*(EXP(-$AI$12*(($B$17+$AI$4)*1.0))-EXP(-$B$16*(($B$17+$AI$4)*1.0)))+T226*$B$16/($B$16-$AI$13)*(EXP(-$AI$13*(($B$17+$AI$4)*1.0))-EXP(-$B$16*(($B$17+$AI$4)*1.0)))+U226*$B$16/($B$16-$AI$14)*(EXP(-$AI$14*(($B$17+$AI$4)*1.0))-EXP(-$B$16*(($B$17+$AI$4)*1.0)))</f>
        <v/>
      </c>
      <c r="AF226" s="17">
        <f>MIN((G226-V226)/$AI$48,(G226-W226)/$AI$49,(G226-X226)/$AI$50,(G226-Y226)/$AI$51,(G226-Z226)/$AI$52,(G226-AA226)/$AI$53,(G226-AB226)/$AI$54,(G226-AC226)/$AI$55,(G226-AD226)/$AI$56,(G226-AE226)/$AI$57)</f>
        <v/>
      </c>
    </row>
    <row r="227">
      <c r="E227" s="12">
        <f>E226+$B$11</f>
        <v/>
      </c>
      <c r="F227" s="13">
        <f>E227/60</f>
        <v/>
      </c>
      <c r="G227" s="13">
        <f>IF(F227&gt;=$AI$66,$B$27,IF(F227&gt;=$AI$65,$B$26,IF(F227&gt;=$AI$64,$B$25,IF(F227&gt;=$AI$63,$B$24,IF(F227&gt;=$AI$62,$B$23,IF(F227&gt;=$AI$61,$B$22,$B$21))))))</f>
        <v/>
      </c>
      <c r="H227" s="14">
        <f>MAX(0,MIN($AI$59,IF($B$9="Plasma",(G227-(S227*$AI$18+T227*$AI$19+U227*$AI$20))/$AI$46,AF227)))</f>
        <v/>
      </c>
      <c r="I227" s="15">
        <f>H227/10*3600/$B$11</f>
        <v/>
      </c>
      <c r="J227" s="15">
        <f>J226+H227</f>
        <v/>
      </c>
      <c r="K227" s="14">
        <f>$AI$21*K226+$AI$22*L226+$AI$23*M226+$AI$30*H226</f>
        <v/>
      </c>
      <c r="L227" s="14">
        <f>$AI$24*K226+$AI$25*L226+$AI$26*M226+$AI$31*H226</f>
        <v/>
      </c>
      <c r="M227" s="14">
        <f>$AI$27*K226+$AI$28*L226+$AI$29*M226+$AI$32*H226</f>
        <v/>
      </c>
      <c r="N227" s="16">
        <f>R227*$B$38</f>
        <v/>
      </c>
      <c r="O227" s="14">
        <f>K227/$B$30</f>
        <v/>
      </c>
      <c r="P227" s="14">
        <f>L227/$B$31</f>
        <v/>
      </c>
      <c r="Q227" s="14">
        <f>M227/$B$32</f>
        <v/>
      </c>
      <c r="R227" s="14">
        <f>R226*$AI$42+S226*$AI$43+T226*$AI$44+U226*$AI$45+$AI$47*H226</f>
        <v/>
      </c>
      <c r="S227" s="17">
        <f>$AI$33*K227+$AI$34*L227+$AI$35*M227</f>
        <v/>
      </c>
      <c r="T227" s="17">
        <f>$AI$36*K227+$AI$37*L227+$AI$38*M227</f>
        <v/>
      </c>
      <c r="U227" s="17">
        <f>$AI$39*K227+$AI$40*L227+$AI$41*M227</f>
        <v/>
      </c>
      <c r="V227" s="17">
        <f>R227*EXP(-$B$16*(($B$17+$AI$4)*0.1))+S227*$B$16/($B$16-$AI$12)*(EXP(-$AI$12*(($B$17+$AI$4)*0.1))-EXP(-$B$16*(($B$17+$AI$4)*0.1)))+T227*$B$16/($B$16-$AI$13)*(EXP(-$AI$13*(($B$17+$AI$4)*0.1))-EXP(-$B$16*(($B$17+$AI$4)*0.1)))+U227*$B$16/($B$16-$AI$14)*(EXP(-$AI$14*(($B$17+$AI$4)*0.1))-EXP(-$B$16*(($B$17+$AI$4)*0.1)))</f>
        <v/>
      </c>
      <c r="W227" s="17">
        <f>R227*EXP(-$B$16*(($B$17+$AI$4)*0.2))+S227*$B$16/($B$16-$AI$12)*(EXP(-$AI$12*(($B$17+$AI$4)*0.2))-EXP(-$B$16*(($B$17+$AI$4)*0.2)))+T227*$B$16/($B$16-$AI$13)*(EXP(-$AI$13*(($B$17+$AI$4)*0.2))-EXP(-$B$16*(($B$17+$AI$4)*0.2)))+U227*$B$16/($B$16-$AI$14)*(EXP(-$AI$14*(($B$17+$AI$4)*0.2))-EXP(-$B$16*(($B$17+$AI$4)*0.2)))</f>
        <v/>
      </c>
      <c r="X227" s="17">
        <f>R227*EXP(-$B$16*(($B$17+$AI$4)*0.3))+S227*$B$16/($B$16-$AI$12)*(EXP(-$AI$12*(($B$17+$AI$4)*0.3))-EXP(-$B$16*(($B$17+$AI$4)*0.3)))+T227*$B$16/($B$16-$AI$13)*(EXP(-$AI$13*(($B$17+$AI$4)*0.3))-EXP(-$B$16*(($B$17+$AI$4)*0.3)))+U227*$B$16/($B$16-$AI$14)*(EXP(-$AI$14*(($B$17+$AI$4)*0.3))-EXP(-$B$16*(($B$17+$AI$4)*0.3)))</f>
        <v/>
      </c>
      <c r="Y227" s="17">
        <f>R227*EXP(-$B$16*(($B$17+$AI$4)*0.4))+S227*$B$16/($B$16-$AI$12)*(EXP(-$AI$12*(($B$17+$AI$4)*0.4))-EXP(-$B$16*(($B$17+$AI$4)*0.4)))+T227*$B$16/($B$16-$AI$13)*(EXP(-$AI$13*(($B$17+$AI$4)*0.4))-EXP(-$B$16*(($B$17+$AI$4)*0.4)))+U227*$B$16/($B$16-$AI$14)*(EXP(-$AI$14*(($B$17+$AI$4)*0.4))-EXP(-$B$16*(($B$17+$AI$4)*0.4)))</f>
        <v/>
      </c>
      <c r="Z227" s="17">
        <f>R227*EXP(-$B$16*(($B$17+$AI$4)*0.5))+S227*$B$16/($B$16-$AI$12)*(EXP(-$AI$12*(($B$17+$AI$4)*0.5))-EXP(-$B$16*(($B$17+$AI$4)*0.5)))+T227*$B$16/($B$16-$AI$13)*(EXP(-$AI$13*(($B$17+$AI$4)*0.5))-EXP(-$B$16*(($B$17+$AI$4)*0.5)))+U227*$B$16/($B$16-$AI$14)*(EXP(-$AI$14*(($B$17+$AI$4)*0.5))-EXP(-$B$16*(($B$17+$AI$4)*0.5)))</f>
        <v/>
      </c>
      <c r="AA227" s="17">
        <f>R227*EXP(-$B$16*(($B$17+$AI$4)*0.6))+S227*$B$16/($B$16-$AI$12)*(EXP(-$AI$12*(($B$17+$AI$4)*0.6))-EXP(-$B$16*(($B$17+$AI$4)*0.6)))+T227*$B$16/($B$16-$AI$13)*(EXP(-$AI$13*(($B$17+$AI$4)*0.6))-EXP(-$B$16*(($B$17+$AI$4)*0.6)))+U227*$B$16/($B$16-$AI$14)*(EXP(-$AI$14*(($B$17+$AI$4)*0.6))-EXP(-$B$16*(($B$17+$AI$4)*0.6)))</f>
        <v/>
      </c>
      <c r="AB227" s="17">
        <f>R227*EXP(-$B$16*(($B$17+$AI$4)*0.7))+S227*$B$16/($B$16-$AI$12)*(EXP(-$AI$12*(($B$17+$AI$4)*0.7))-EXP(-$B$16*(($B$17+$AI$4)*0.7)))+T227*$B$16/($B$16-$AI$13)*(EXP(-$AI$13*(($B$17+$AI$4)*0.7))-EXP(-$B$16*(($B$17+$AI$4)*0.7)))+U227*$B$16/($B$16-$AI$14)*(EXP(-$AI$14*(($B$17+$AI$4)*0.7))-EXP(-$B$16*(($B$17+$AI$4)*0.7)))</f>
        <v/>
      </c>
      <c r="AC227" s="17">
        <f>R227*EXP(-$B$16*(($B$17+$AI$4)*0.8))+S227*$B$16/($B$16-$AI$12)*(EXP(-$AI$12*(($B$17+$AI$4)*0.8))-EXP(-$B$16*(($B$17+$AI$4)*0.8)))+T227*$B$16/($B$16-$AI$13)*(EXP(-$AI$13*(($B$17+$AI$4)*0.8))-EXP(-$B$16*(($B$17+$AI$4)*0.8)))+U227*$B$16/($B$16-$AI$14)*(EXP(-$AI$14*(($B$17+$AI$4)*0.8))-EXP(-$B$16*(($B$17+$AI$4)*0.8)))</f>
        <v/>
      </c>
      <c r="AD227" s="17">
        <f>R227*EXP(-$B$16*(($B$17+$AI$4)*0.9))+S227*$B$16/($B$16-$AI$12)*(EXP(-$AI$12*(($B$17+$AI$4)*0.9))-EXP(-$B$16*(($B$17+$AI$4)*0.9)))+T227*$B$16/($B$16-$AI$13)*(EXP(-$AI$13*(($B$17+$AI$4)*0.9))-EXP(-$B$16*(($B$17+$AI$4)*0.9)))+U227*$B$16/($B$16-$AI$14)*(EXP(-$AI$14*(($B$17+$AI$4)*0.9))-EXP(-$B$16*(($B$17+$AI$4)*0.9)))</f>
        <v/>
      </c>
      <c r="AE227" s="17">
        <f>R227*EXP(-$B$16*(($B$17+$AI$4)*1.0))+S227*$B$16/($B$16-$AI$12)*(EXP(-$AI$12*(($B$17+$AI$4)*1.0))-EXP(-$B$16*(($B$17+$AI$4)*1.0)))+T227*$B$16/($B$16-$AI$13)*(EXP(-$AI$13*(($B$17+$AI$4)*1.0))-EXP(-$B$16*(($B$17+$AI$4)*1.0)))+U227*$B$16/($B$16-$AI$14)*(EXP(-$AI$14*(($B$17+$AI$4)*1.0))-EXP(-$B$16*(($B$17+$AI$4)*1.0)))</f>
        <v/>
      </c>
      <c r="AF227" s="17">
        <f>MIN((G227-V227)/$AI$48,(G227-W227)/$AI$49,(G227-X227)/$AI$50,(G227-Y227)/$AI$51,(G227-Z227)/$AI$52,(G227-AA227)/$AI$53,(G227-AB227)/$AI$54,(G227-AC227)/$AI$55,(G227-AD227)/$AI$56,(G227-AE227)/$AI$57)</f>
        <v/>
      </c>
    </row>
    <row r="228">
      <c r="E228" s="12">
        <f>E227+$B$11</f>
        <v/>
      </c>
      <c r="F228" s="13">
        <f>E228/60</f>
        <v/>
      </c>
      <c r="G228" s="13">
        <f>IF(F228&gt;=$AI$66,$B$27,IF(F228&gt;=$AI$65,$B$26,IF(F228&gt;=$AI$64,$B$25,IF(F228&gt;=$AI$63,$B$24,IF(F228&gt;=$AI$62,$B$23,IF(F228&gt;=$AI$61,$B$22,$B$21))))))</f>
        <v/>
      </c>
      <c r="H228" s="14">
        <f>MAX(0,MIN($AI$59,IF($B$9="Plasma",(G228-(S228*$AI$18+T228*$AI$19+U228*$AI$20))/$AI$46,AF228)))</f>
        <v/>
      </c>
      <c r="I228" s="15">
        <f>H228/10*3600/$B$11</f>
        <v/>
      </c>
      <c r="J228" s="15">
        <f>J227+H228</f>
        <v/>
      </c>
      <c r="K228" s="14">
        <f>$AI$21*K227+$AI$22*L227+$AI$23*M227+$AI$30*H227</f>
        <v/>
      </c>
      <c r="L228" s="14">
        <f>$AI$24*K227+$AI$25*L227+$AI$26*M227+$AI$31*H227</f>
        <v/>
      </c>
      <c r="M228" s="14">
        <f>$AI$27*K227+$AI$28*L227+$AI$29*M227+$AI$32*H227</f>
        <v/>
      </c>
      <c r="N228" s="16">
        <f>R228*$B$38</f>
        <v/>
      </c>
      <c r="O228" s="14">
        <f>K228/$B$30</f>
        <v/>
      </c>
      <c r="P228" s="14">
        <f>L228/$B$31</f>
        <v/>
      </c>
      <c r="Q228" s="14">
        <f>M228/$B$32</f>
        <v/>
      </c>
      <c r="R228" s="14">
        <f>R227*$AI$42+S227*$AI$43+T227*$AI$44+U227*$AI$45+$AI$47*H227</f>
        <v/>
      </c>
      <c r="S228" s="17">
        <f>$AI$33*K228+$AI$34*L228+$AI$35*M228</f>
        <v/>
      </c>
      <c r="T228" s="17">
        <f>$AI$36*K228+$AI$37*L228+$AI$38*M228</f>
        <v/>
      </c>
      <c r="U228" s="17">
        <f>$AI$39*K228+$AI$40*L228+$AI$41*M228</f>
        <v/>
      </c>
      <c r="V228" s="17">
        <f>R228*EXP(-$B$16*(($B$17+$AI$4)*0.1))+S228*$B$16/($B$16-$AI$12)*(EXP(-$AI$12*(($B$17+$AI$4)*0.1))-EXP(-$B$16*(($B$17+$AI$4)*0.1)))+T228*$B$16/($B$16-$AI$13)*(EXP(-$AI$13*(($B$17+$AI$4)*0.1))-EXP(-$B$16*(($B$17+$AI$4)*0.1)))+U228*$B$16/($B$16-$AI$14)*(EXP(-$AI$14*(($B$17+$AI$4)*0.1))-EXP(-$B$16*(($B$17+$AI$4)*0.1)))</f>
        <v/>
      </c>
      <c r="W228" s="17">
        <f>R228*EXP(-$B$16*(($B$17+$AI$4)*0.2))+S228*$B$16/($B$16-$AI$12)*(EXP(-$AI$12*(($B$17+$AI$4)*0.2))-EXP(-$B$16*(($B$17+$AI$4)*0.2)))+T228*$B$16/($B$16-$AI$13)*(EXP(-$AI$13*(($B$17+$AI$4)*0.2))-EXP(-$B$16*(($B$17+$AI$4)*0.2)))+U228*$B$16/($B$16-$AI$14)*(EXP(-$AI$14*(($B$17+$AI$4)*0.2))-EXP(-$B$16*(($B$17+$AI$4)*0.2)))</f>
        <v/>
      </c>
      <c r="X228" s="17">
        <f>R228*EXP(-$B$16*(($B$17+$AI$4)*0.3))+S228*$B$16/($B$16-$AI$12)*(EXP(-$AI$12*(($B$17+$AI$4)*0.3))-EXP(-$B$16*(($B$17+$AI$4)*0.3)))+T228*$B$16/($B$16-$AI$13)*(EXP(-$AI$13*(($B$17+$AI$4)*0.3))-EXP(-$B$16*(($B$17+$AI$4)*0.3)))+U228*$B$16/($B$16-$AI$14)*(EXP(-$AI$14*(($B$17+$AI$4)*0.3))-EXP(-$B$16*(($B$17+$AI$4)*0.3)))</f>
        <v/>
      </c>
      <c r="Y228" s="17">
        <f>R228*EXP(-$B$16*(($B$17+$AI$4)*0.4))+S228*$B$16/($B$16-$AI$12)*(EXP(-$AI$12*(($B$17+$AI$4)*0.4))-EXP(-$B$16*(($B$17+$AI$4)*0.4)))+T228*$B$16/($B$16-$AI$13)*(EXP(-$AI$13*(($B$17+$AI$4)*0.4))-EXP(-$B$16*(($B$17+$AI$4)*0.4)))+U228*$B$16/($B$16-$AI$14)*(EXP(-$AI$14*(($B$17+$AI$4)*0.4))-EXP(-$B$16*(($B$17+$AI$4)*0.4)))</f>
        <v/>
      </c>
      <c r="Z228" s="17">
        <f>R228*EXP(-$B$16*(($B$17+$AI$4)*0.5))+S228*$B$16/($B$16-$AI$12)*(EXP(-$AI$12*(($B$17+$AI$4)*0.5))-EXP(-$B$16*(($B$17+$AI$4)*0.5)))+T228*$B$16/($B$16-$AI$13)*(EXP(-$AI$13*(($B$17+$AI$4)*0.5))-EXP(-$B$16*(($B$17+$AI$4)*0.5)))+U228*$B$16/($B$16-$AI$14)*(EXP(-$AI$14*(($B$17+$AI$4)*0.5))-EXP(-$B$16*(($B$17+$AI$4)*0.5)))</f>
        <v/>
      </c>
      <c r="AA228" s="17">
        <f>R228*EXP(-$B$16*(($B$17+$AI$4)*0.6))+S228*$B$16/($B$16-$AI$12)*(EXP(-$AI$12*(($B$17+$AI$4)*0.6))-EXP(-$B$16*(($B$17+$AI$4)*0.6)))+T228*$B$16/($B$16-$AI$13)*(EXP(-$AI$13*(($B$17+$AI$4)*0.6))-EXP(-$B$16*(($B$17+$AI$4)*0.6)))+U228*$B$16/($B$16-$AI$14)*(EXP(-$AI$14*(($B$17+$AI$4)*0.6))-EXP(-$B$16*(($B$17+$AI$4)*0.6)))</f>
        <v/>
      </c>
      <c r="AB228" s="17">
        <f>R228*EXP(-$B$16*(($B$17+$AI$4)*0.7))+S228*$B$16/($B$16-$AI$12)*(EXP(-$AI$12*(($B$17+$AI$4)*0.7))-EXP(-$B$16*(($B$17+$AI$4)*0.7)))+T228*$B$16/($B$16-$AI$13)*(EXP(-$AI$13*(($B$17+$AI$4)*0.7))-EXP(-$B$16*(($B$17+$AI$4)*0.7)))+U228*$B$16/($B$16-$AI$14)*(EXP(-$AI$14*(($B$17+$AI$4)*0.7))-EXP(-$B$16*(($B$17+$AI$4)*0.7)))</f>
        <v/>
      </c>
      <c r="AC228" s="17">
        <f>R228*EXP(-$B$16*(($B$17+$AI$4)*0.8))+S228*$B$16/($B$16-$AI$12)*(EXP(-$AI$12*(($B$17+$AI$4)*0.8))-EXP(-$B$16*(($B$17+$AI$4)*0.8)))+T228*$B$16/($B$16-$AI$13)*(EXP(-$AI$13*(($B$17+$AI$4)*0.8))-EXP(-$B$16*(($B$17+$AI$4)*0.8)))+U228*$B$16/($B$16-$AI$14)*(EXP(-$AI$14*(($B$17+$AI$4)*0.8))-EXP(-$B$16*(($B$17+$AI$4)*0.8)))</f>
        <v/>
      </c>
      <c r="AD228" s="17">
        <f>R228*EXP(-$B$16*(($B$17+$AI$4)*0.9))+S228*$B$16/($B$16-$AI$12)*(EXP(-$AI$12*(($B$17+$AI$4)*0.9))-EXP(-$B$16*(($B$17+$AI$4)*0.9)))+T228*$B$16/($B$16-$AI$13)*(EXP(-$AI$13*(($B$17+$AI$4)*0.9))-EXP(-$B$16*(($B$17+$AI$4)*0.9)))+U228*$B$16/($B$16-$AI$14)*(EXP(-$AI$14*(($B$17+$AI$4)*0.9))-EXP(-$B$16*(($B$17+$AI$4)*0.9)))</f>
        <v/>
      </c>
      <c r="AE228" s="17">
        <f>R228*EXP(-$B$16*(($B$17+$AI$4)*1.0))+S228*$B$16/($B$16-$AI$12)*(EXP(-$AI$12*(($B$17+$AI$4)*1.0))-EXP(-$B$16*(($B$17+$AI$4)*1.0)))+T228*$B$16/($B$16-$AI$13)*(EXP(-$AI$13*(($B$17+$AI$4)*1.0))-EXP(-$B$16*(($B$17+$AI$4)*1.0)))+U228*$B$16/($B$16-$AI$14)*(EXP(-$AI$14*(($B$17+$AI$4)*1.0))-EXP(-$B$16*(($B$17+$AI$4)*1.0)))</f>
        <v/>
      </c>
      <c r="AF228" s="17">
        <f>MIN((G228-V228)/$AI$48,(G228-W228)/$AI$49,(G228-X228)/$AI$50,(G228-Y228)/$AI$51,(G228-Z228)/$AI$52,(G228-AA228)/$AI$53,(G228-AB228)/$AI$54,(G228-AC228)/$AI$55,(G228-AD228)/$AI$56,(G228-AE228)/$AI$57)</f>
        <v/>
      </c>
    </row>
    <row r="229">
      <c r="E229" s="12">
        <f>E228+$B$11</f>
        <v/>
      </c>
      <c r="F229" s="13">
        <f>E229/60</f>
        <v/>
      </c>
      <c r="G229" s="13">
        <f>IF(F229&gt;=$AI$66,$B$27,IF(F229&gt;=$AI$65,$B$26,IF(F229&gt;=$AI$64,$B$25,IF(F229&gt;=$AI$63,$B$24,IF(F229&gt;=$AI$62,$B$23,IF(F229&gt;=$AI$61,$B$22,$B$21))))))</f>
        <v/>
      </c>
      <c r="H229" s="14">
        <f>MAX(0,MIN($AI$59,IF($B$9="Plasma",(G229-(S229*$AI$18+T229*$AI$19+U229*$AI$20))/$AI$46,AF229)))</f>
        <v/>
      </c>
      <c r="I229" s="15">
        <f>H229/10*3600/$B$11</f>
        <v/>
      </c>
      <c r="J229" s="15">
        <f>J228+H229</f>
        <v/>
      </c>
      <c r="K229" s="14">
        <f>$AI$21*K228+$AI$22*L228+$AI$23*M228+$AI$30*H228</f>
        <v/>
      </c>
      <c r="L229" s="14">
        <f>$AI$24*K228+$AI$25*L228+$AI$26*M228+$AI$31*H228</f>
        <v/>
      </c>
      <c r="M229" s="14">
        <f>$AI$27*K228+$AI$28*L228+$AI$29*M228+$AI$32*H228</f>
        <v/>
      </c>
      <c r="N229" s="16">
        <f>R229*$B$38</f>
        <v/>
      </c>
      <c r="O229" s="14">
        <f>K229/$B$30</f>
        <v/>
      </c>
      <c r="P229" s="14">
        <f>L229/$B$31</f>
        <v/>
      </c>
      <c r="Q229" s="14">
        <f>M229/$B$32</f>
        <v/>
      </c>
      <c r="R229" s="14">
        <f>R228*$AI$42+S228*$AI$43+T228*$AI$44+U228*$AI$45+$AI$47*H228</f>
        <v/>
      </c>
      <c r="S229" s="17">
        <f>$AI$33*K229+$AI$34*L229+$AI$35*M229</f>
        <v/>
      </c>
      <c r="T229" s="17">
        <f>$AI$36*K229+$AI$37*L229+$AI$38*M229</f>
        <v/>
      </c>
      <c r="U229" s="17">
        <f>$AI$39*K229+$AI$40*L229+$AI$41*M229</f>
        <v/>
      </c>
      <c r="V229" s="17">
        <f>R229*EXP(-$B$16*(($B$17+$AI$4)*0.1))+S229*$B$16/($B$16-$AI$12)*(EXP(-$AI$12*(($B$17+$AI$4)*0.1))-EXP(-$B$16*(($B$17+$AI$4)*0.1)))+T229*$B$16/($B$16-$AI$13)*(EXP(-$AI$13*(($B$17+$AI$4)*0.1))-EXP(-$B$16*(($B$17+$AI$4)*0.1)))+U229*$B$16/($B$16-$AI$14)*(EXP(-$AI$14*(($B$17+$AI$4)*0.1))-EXP(-$B$16*(($B$17+$AI$4)*0.1)))</f>
        <v/>
      </c>
      <c r="W229" s="17">
        <f>R229*EXP(-$B$16*(($B$17+$AI$4)*0.2))+S229*$B$16/($B$16-$AI$12)*(EXP(-$AI$12*(($B$17+$AI$4)*0.2))-EXP(-$B$16*(($B$17+$AI$4)*0.2)))+T229*$B$16/($B$16-$AI$13)*(EXP(-$AI$13*(($B$17+$AI$4)*0.2))-EXP(-$B$16*(($B$17+$AI$4)*0.2)))+U229*$B$16/($B$16-$AI$14)*(EXP(-$AI$14*(($B$17+$AI$4)*0.2))-EXP(-$B$16*(($B$17+$AI$4)*0.2)))</f>
        <v/>
      </c>
      <c r="X229" s="17">
        <f>R229*EXP(-$B$16*(($B$17+$AI$4)*0.3))+S229*$B$16/($B$16-$AI$12)*(EXP(-$AI$12*(($B$17+$AI$4)*0.3))-EXP(-$B$16*(($B$17+$AI$4)*0.3)))+T229*$B$16/($B$16-$AI$13)*(EXP(-$AI$13*(($B$17+$AI$4)*0.3))-EXP(-$B$16*(($B$17+$AI$4)*0.3)))+U229*$B$16/($B$16-$AI$14)*(EXP(-$AI$14*(($B$17+$AI$4)*0.3))-EXP(-$B$16*(($B$17+$AI$4)*0.3)))</f>
        <v/>
      </c>
      <c r="Y229" s="17">
        <f>R229*EXP(-$B$16*(($B$17+$AI$4)*0.4))+S229*$B$16/($B$16-$AI$12)*(EXP(-$AI$12*(($B$17+$AI$4)*0.4))-EXP(-$B$16*(($B$17+$AI$4)*0.4)))+T229*$B$16/($B$16-$AI$13)*(EXP(-$AI$13*(($B$17+$AI$4)*0.4))-EXP(-$B$16*(($B$17+$AI$4)*0.4)))+U229*$B$16/($B$16-$AI$14)*(EXP(-$AI$14*(($B$17+$AI$4)*0.4))-EXP(-$B$16*(($B$17+$AI$4)*0.4)))</f>
        <v/>
      </c>
      <c r="Z229" s="17">
        <f>R229*EXP(-$B$16*(($B$17+$AI$4)*0.5))+S229*$B$16/($B$16-$AI$12)*(EXP(-$AI$12*(($B$17+$AI$4)*0.5))-EXP(-$B$16*(($B$17+$AI$4)*0.5)))+T229*$B$16/($B$16-$AI$13)*(EXP(-$AI$13*(($B$17+$AI$4)*0.5))-EXP(-$B$16*(($B$17+$AI$4)*0.5)))+U229*$B$16/($B$16-$AI$14)*(EXP(-$AI$14*(($B$17+$AI$4)*0.5))-EXP(-$B$16*(($B$17+$AI$4)*0.5)))</f>
        <v/>
      </c>
      <c r="AA229" s="17">
        <f>R229*EXP(-$B$16*(($B$17+$AI$4)*0.6))+S229*$B$16/($B$16-$AI$12)*(EXP(-$AI$12*(($B$17+$AI$4)*0.6))-EXP(-$B$16*(($B$17+$AI$4)*0.6)))+T229*$B$16/($B$16-$AI$13)*(EXP(-$AI$13*(($B$17+$AI$4)*0.6))-EXP(-$B$16*(($B$17+$AI$4)*0.6)))+U229*$B$16/($B$16-$AI$14)*(EXP(-$AI$14*(($B$17+$AI$4)*0.6))-EXP(-$B$16*(($B$17+$AI$4)*0.6)))</f>
        <v/>
      </c>
      <c r="AB229" s="17">
        <f>R229*EXP(-$B$16*(($B$17+$AI$4)*0.7))+S229*$B$16/($B$16-$AI$12)*(EXP(-$AI$12*(($B$17+$AI$4)*0.7))-EXP(-$B$16*(($B$17+$AI$4)*0.7)))+T229*$B$16/($B$16-$AI$13)*(EXP(-$AI$13*(($B$17+$AI$4)*0.7))-EXP(-$B$16*(($B$17+$AI$4)*0.7)))+U229*$B$16/($B$16-$AI$14)*(EXP(-$AI$14*(($B$17+$AI$4)*0.7))-EXP(-$B$16*(($B$17+$AI$4)*0.7)))</f>
        <v/>
      </c>
      <c r="AC229" s="17">
        <f>R229*EXP(-$B$16*(($B$17+$AI$4)*0.8))+S229*$B$16/($B$16-$AI$12)*(EXP(-$AI$12*(($B$17+$AI$4)*0.8))-EXP(-$B$16*(($B$17+$AI$4)*0.8)))+T229*$B$16/($B$16-$AI$13)*(EXP(-$AI$13*(($B$17+$AI$4)*0.8))-EXP(-$B$16*(($B$17+$AI$4)*0.8)))+U229*$B$16/($B$16-$AI$14)*(EXP(-$AI$14*(($B$17+$AI$4)*0.8))-EXP(-$B$16*(($B$17+$AI$4)*0.8)))</f>
        <v/>
      </c>
      <c r="AD229" s="17">
        <f>R229*EXP(-$B$16*(($B$17+$AI$4)*0.9))+S229*$B$16/($B$16-$AI$12)*(EXP(-$AI$12*(($B$17+$AI$4)*0.9))-EXP(-$B$16*(($B$17+$AI$4)*0.9)))+T229*$B$16/($B$16-$AI$13)*(EXP(-$AI$13*(($B$17+$AI$4)*0.9))-EXP(-$B$16*(($B$17+$AI$4)*0.9)))+U229*$B$16/($B$16-$AI$14)*(EXP(-$AI$14*(($B$17+$AI$4)*0.9))-EXP(-$B$16*(($B$17+$AI$4)*0.9)))</f>
        <v/>
      </c>
      <c r="AE229" s="17">
        <f>R229*EXP(-$B$16*(($B$17+$AI$4)*1.0))+S229*$B$16/($B$16-$AI$12)*(EXP(-$AI$12*(($B$17+$AI$4)*1.0))-EXP(-$B$16*(($B$17+$AI$4)*1.0)))+T229*$B$16/($B$16-$AI$13)*(EXP(-$AI$13*(($B$17+$AI$4)*1.0))-EXP(-$B$16*(($B$17+$AI$4)*1.0)))+U229*$B$16/($B$16-$AI$14)*(EXP(-$AI$14*(($B$17+$AI$4)*1.0))-EXP(-$B$16*(($B$17+$AI$4)*1.0)))</f>
        <v/>
      </c>
      <c r="AF229" s="17">
        <f>MIN((G229-V229)/$AI$48,(G229-W229)/$AI$49,(G229-X229)/$AI$50,(G229-Y229)/$AI$51,(G229-Z229)/$AI$52,(G229-AA229)/$AI$53,(G229-AB229)/$AI$54,(G229-AC229)/$AI$55,(G229-AD229)/$AI$56,(G229-AE229)/$AI$57)</f>
        <v/>
      </c>
    </row>
    <row r="230">
      <c r="E230" s="12">
        <f>E229+$B$11</f>
        <v/>
      </c>
      <c r="F230" s="13">
        <f>E230/60</f>
        <v/>
      </c>
      <c r="G230" s="13">
        <f>IF(F230&gt;=$AI$66,$B$27,IF(F230&gt;=$AI$65,$B$26,IF(F230&gt;=$AI$64,$B$25,IF(F230&gt;=$AI$63,$B$24,IF(F230&gt;=$AI$62,$B$23,IF(F230&gt;=$AI$61,$B$22,$B$21))))))</f>
        <v/>
      </c>
      <c r="H230" s="14">
        <f>MAX(0,MIN($AI$59,IF($B$9="Plasma",(G230-(S230*$AI$18+T230*$AI$19+U230*$AI$20))/$AI$46,AF230)))</f>
        <v/>
      </c>
      <c r="I230" s="15">
        <f>H230/10*3600/$B$11</f>
        <v/>
      </c>
      <c r="J230" s="15">
        <f>J229+H230</f>
        <v/>
      </c>
      <c r="K230" s="14">
        <f>$AI$21*K229+$AI$22*L229+$AI$23*M229+$AI$30*H229</f>
        <v/>
      </c>
      <c r="L230" s="14">
        <f>$AI$24*K229+$AI$25*L229+$AI$26*M229+$AI$31*H229</f>
        <v/>
      </c>
      <c r="M230" s="14">
        <f>$AI$27*K229+$AI$28*L229+$AI$29*M229+$AI$32*H229</f>
        <v/>
      </c>
      <c r="N230" s="16">
        <f>R230*$B$38</f>
        <v/>
      </c>
      <c r="O230" s="14">
        <f>K230/$B$30</f>
        <v/>
      </c>
      <c r="P230" s="14">
        <f>L230/$B$31</f>
        <v/>
      </c>
      <c r="Q230" s="14">
        <f>M230/$B$32</f>
        <v/>
      </c>
      <c r="R230" s="14">
        <f>R229*$AI$42+S229*$AI$43+T229*$AI$44+U229*$AI$45+$AI$47*H229</f>
        <v/>
      </c>
      <c r="S230" s="17">
        <f>$AI$33*K230+$AI$34*L230+$AI$35*M230</f>
        <v/>
      </c>
      <c r="T230" s="17">
        <f>$AI$36*K230+$AI$37*L230+$AI$38*M230</f>
        <v/>
      </c>
      <c r="U230" s="17">
        <f>$AI$39*K230+$AI$40*L230+$AI$41*M230</f>
        <v/>
      </c>
      <c r="V230" s="17">
        <f>R230*EXP(-$B$16*(($B$17+$AI$4)*0.1))+S230*$B$16/($B$16-$AI$12)*(EXP(-$AI$12*(($B$17+$AI$4)*0.1))-EXP(-$B$16*(($B$17+$AI$4)*0.1)))+T230*$B$16/($B$16-$AI$13)*(EXP(-$AI$13*(($B$17+$AI$4)*0.1))-EXP(-$B$16*(($B$17+$AI$4)*0.1)))+U230*$B$16/($B$16-$AI$14)*(EXP(-$AI$14*(($B$17+$AI$4)*0.1))-EXP(-$B$16*(($B$17+$AI$4)*0.1)))</f>
        <v/>
      </c>
      <c r="W230" s="17">
        <f>R230*EXP(-$B$16*(($B$17+$AI$4)*0.2))+S230*$B$16/($B$16-$AI$12)*(EXP(-$AI$12*(($B$17+$AI$4)*0.2))-EXP(-$B$16*(($B$17+$AI$4)*0.2)))+T230*$B$16/($B$16-$AI$13)*(EXP(-$AI$13*(($B$17+$AI$4)*0.2))-EXP(-$B$16*(($B$17+$AI$4)*0.2)))+U230*$B$16/($B$16-$AI$14)*(EXP(-$AI$14*(($B$17+$AI$4)*0.2))-EXP(-$B$16*(($B$17+$AI$4)*0.2)))</f>
        <v/>
      </c>
      <c r="X230" s="17">
        <f>R230*EXP(-$B$16*(($B$17+$AI$4)*0.3))+S230*$B$16/($B$16-$AI$12)*(EXP(-$AI$12*(($B$17+$AI$4)*0.3))-EXP(-$B$16*(($B$17+$AI$4)*0.3)))+T230*$B$16/($B$16-$AI$13)*(EXP(-$AI$13*(($B$17+$AI$4)*0.3))-EXP(-$B$16*(($B$17+$AI$4)*0.3)))+U230*$B$16/($B$16-$AI$14)*(EXP(-$AI$14*(($B$17+$AI$4)*0.3))-EXP(-$B$16*(($B$17+$AI$4)*0.3)))</f>
        <v/>
      </c>
      <c r="Y230" s="17">
        <f>R230*EXP(-$B$16*(($B$17+$AI$4)*0.4))+S230*$B$16/($B$16-$AI$12)*(EXP(-$AI$12*(($B$17+$AI$4)*0.4))-EXP(-$B$16*(($B$17+$AI$4)*0.4)))+T230*$B$16/($B$16-$AI$13)*(EXP(-$AI$13*(($B$17+$AI$4)*0.4))-EXP(-$B$16*(($B$17+$AI$4)*0.4)))+U230*$B$16/($B$16-$AI$14)*(EXP(-$AI$14*(($B$17+$AI$4)*0.4))-EXP(-$B$16*(($B$17+$AI$4)*0.4)))</f>
        <v/>
      </c>
      <c r="Z230" s="17">
        <f>R230*EXP(-$B$16*(($B$17+$AI$4)*0.5))+S230*$B$16/($B$16-$AI$12)*(EXP(-$AI$12*(($B$17+$AI$4)*0.5))-EXP(-$B$16*(($B$17+$AI$4)*0.5)))+T230*$B$16/($B$16-$AI$13)*(EXP(-$AI$13*(($B$17+$AI$4)*0.5))-EXP(-$B$16*(($B$17+$AI$4)*0.5)))+U230*$B$16/($B$16-$AI$14)*(EXP(-$AI$14*(($B$17+$AI$4)*0.5))-EXP(-$B$16*(($B$17+$AI$4)*0.5)))</f>
        <v/>
      </c>
      <c r="AA230" s="17">
        <f>R230*EXP(-$B$16*(($B$17+$AI$4)*0.6))+S230*$B$16/($B$16-$AI$12)*(EXP(-$AI$12*(($B$17+$AI$4)*0.6))-EXP(-$B$16*(($B$17+$AI$4)*0.6)))+T230*$B$16/($B$16-$AI$13)*(EXP(-$AI$13*(($B$17+$AI$4)*0.6))-EXP(-$B$16*(($B$17+$AI$4)*0.6)))+U230*$B$16/($B$16-$AI$14)*(EXP(-$AI$14*(($B$17+$AI$4)*0.6))-EXP(-$B$16*(($B$17+$AI$4)*0.6)))</f>
        <v/>
      </c>
      <c r="AB230" s="17">
        <f>R230*EXP(-$B$16*(($B$17+$AI$4)*0.7))+S230*$B$16/($B$16-$AI$12)*(EXP(-$AI$12*(($B$17+$AI$4)*0.7))-EXP(-$B$16*(($B$17+$AI$4)*0.7)))+T230*$B$16/($B$16-$AI$13)*(EXP(-$AI$13*(($B$17+$AI$4)*0.7))-EXP(-$B$16*(($B$17+$AI$4)*0.7)))+U230*$B$16/($B$16-$AI$14)*(EXP(-$AI$14*(($B$17+$AI$4)*0.7))-EXP(-$B$16*(($B$17+$AI$4)*0.7)))</f>
        <v/>
      </c>
      <c r="AC230" s="17">
        <f>R230*EXP(-$B$16*(($B$17+$AI$4)*0.8))+S230*$B$16/($B$16-$AI$12)*(EXP(-$AI$12*(($B$17+$AI$4)*0.8))-EXP(-$B$16*(($B$17+$AI$4)*0.8)))+T230*$B$16/($B$16-$AI$13)*(EXP(-$AI$13*(($B$17+$AI$4)*0.8))-EXP(-$B$16*(($B$17+$AI$4)*0.8)))+U230*$B$16/($B$16-$AI$14)*(EXP(-$AI$14*(($B$17+$AI$4)*0.8))-EXP(-$B$16*(($B$17+$AI$4)*0.8)))</f>
        <v/>
      </c>
      <c r="AD230" s="17">
        <f>R230*EXP(-$B$16*(($B$17+$AI$4)*0.9))+S230*$B$16/($B$16-$AI$12)*(EXP(-$AI$12*(($B$17+$AI$4)*0.9))-EXP(-$B$16*(($B$17+$AI$4)*0.9)))+T230*$B$16/($B$16-$AI$13)*(EXP(-$AI$13*(($B$17+$AI$4)*0.9))-EXP(-$B$16*(($B$17+$AI$4)*0.9)))+U230*$B$16/($B$16-$AI$14)*(EXP(-$AI$14*(($B$17+$AI$4)*0.9))-EXP(-$B$16*(($B$17+$AI$4)*0.9)))</f>
        <v/>
      </c>
      <c r="AE230" s="17">
        <f>R230*EXP(-$B$16*(($B$17+$AI$4)*1.0))+S230*$B$16/($B$16-$AI$12)*(EXP(-$AI$12*(($B$17+$AI$4)*1.0))-EXP(-$B$16*(($B$17+$AI$4)*1.0)))+T230*$B$16/($B$16-$AI$13)*(EXP(-$AI$13*(($B$17+$AI$4)*1.0))-EXP(-$B$16*(($B$17+$AI$4)*1.0)))+U230*$B$16/($B$16-$AI$14)*(EXP(-$AI$14*(($B$17+$AI$4)*1.0))-EXP(-$B$16*(($B$17+$AI$4)*1.0)))</f>
        <v/>
      </c>
      <c r="AF230" s="17">
        <f>MIN((G230-V230)/$AI$48,(G230-W230)/$AI$49,(G230-X230)/$AI$50,(G230-Y230)/$AI$51,(G230-Z230)/$AI$52,(G230-AA230)/$AI$53,(G230-AB230)/$AI$54,(G230-AC230)/$AI$55,(G230-AD230)/$AI$56,(G230-AE230)/$AI$57)</f>
        <v/>
      </c>
    </row>
    <row r="231">
      <c r="E231" s="12">
        <f>E230+$B$11</f>
        <v/>
      </c>
      <c r="F231" s="13">
        <f>E231/60</f>
        <v/>
      </c>
      <c r="G231" s="13">
        <f>IF(F231&gt;=$AI$66,$B$27,IF(F231&gt;=$AI$65,$B$26,IF(F231&gt;=$AI$64,$B$25,IF(F231&gt;=$AI$63,$B$24,IF(F231&gt;=$AI$62,$B$23,IF(F231&gt;=$AI$61,$B$22,$B$21))))))</f>
        <v/>
      </c>
      <c r="H231" s="14">
        <f>MAX(0,MIN($AI$59,IF($B$9="Plasma",(G231-(S231*$AI$18+T231*$AI$19+U231*$AI$20))/$AI$46,AF231)))</f>
        <v/>
      </c>
      <c r="I231" s="15">
        <f>H231/10*3600/$B$11</f>
        <v/>
      </c>
      <c r="J231" s="15">
        <f>J230+H231</f>
        <v/>
      </c>
      <c r="K231" s="14">
        <f>$AI$21*K230+$AI$22*L230+$AI$23*M230+$AI$30*H230</f>
        <v/>
      </c>
      <c r="L231" s="14">
        <f>$AI$24*K230+$AI$25*L230+$AI$26*M230+$AI$31*H230</f>
        <v/>
      </c>
      <c r="M231" s="14">
        <f>$AI$27*K230+$AI$28*L230+$AI$29*M230+$AI$32*H230</f>
        <v/>
      </c>
      <c r="N231" s="16">
        <f>R231*$B$38</f>
        <v/>
      </c>
      <c r="O231" s="14">
        <f>K231/$B$30</f>
        <v/>
      </c>
      <c r="P231" s="14">
        <f>L231/$B$31</f>
        <v/>
      </c>
      <c r="Q231" s="14">
        <f>M231/$B$32</f>
        <v/>
      </c>
      <c r="R231" s="14">
        <f>R230*$AI$42+S230*$AI$43+T230*$AI$44+U230*$AI$45+$AI$47*H230</f>
        <v/>
      </c>
      <c r="S231" s="17">
        <f>$AI$33*K231+$AI$34*L231+$AI$35*M231</f>
        <v/>
      </c>
      <c r="T231" s="17">
        <f>$AI$36*K231+$AI$37*L231+$AI$38*M231</f>
        <v/>
      </c>
      <c r="U231" s="17">
        <f>$AI$39*K231+$AI$40*L231+$AI$41*M231</f>
        <v/>
      </c>
      <c r="V231" s="17">
        <f>R231*EXP(-$B$16*(($B$17+$AI$4)*0.1))+S231*$B$16/($B$16-$AI$12)*(EXP(-$AI$12*(($B$17+$AI$4)*0.1))-EXP(-$B$16*(($B$17+$AI$4)*0.1)))+T231*$B$16/($B$16-$AI$13)*(EXP(-$AI$13*(($B$17+$AI$4)*0.1))-EXP(-$B$16*(($B$17+$AI$4)*0.1)))+U231*$B$16/($B$16-$AI$14)*(EXP(-$AI$14*(($B$17+$AI$4)*0.1))-EXP(-$B$16*(($B$17+$AI$4)*0.1)))</f>
        <v/>
      </c>
      <c r="W231" s="17">
        <f>R231*EXP(-$B$16*(($B$17+$AI$4)*0.2))+S231*$B$16/($B$16-$AI$12)*(EXP(-$AI$12*(($B$17+$AI$4)*0.2))-EXP(-$B$16*(($B$17+$AI$4)*0.2)))+T231*$B$16/($B$16-$AI$13)*(EXP(-$AI$13*(($B$17+$AI$4)*0.2))-EXP(-$B$16*(($B$17+$AI$4)*0.2)))+U231*$B$16/($B$16-$AI$14)*(EXP(-$AI$14*(($B$17+$AI$4)*0.2))-EXP(-$B$16*(($B$17+$AI$4)*0.2)))</f>
        <v/>
      </c>
      <c r="X231" s="17">
        <f>R231*EXP(-$B$16*(($B$17+$AI$4)*0.3))+S231*$B$16/($B$16-$AI$12)*(EXP(-$AI$12*(($B$17+$AI$4)*0.3))-EXP(-$B$16*(($B$17+$AI$4)*0.3)))+T231*$B$16/($B$16-$AI$13)*(EXP(-$AI$13*(($B$17+$AI$4)*0.3))-EXP(-$B$16*(($B$17+$AI$4)*0.3)))+U231*$B$16/($B$16-$AI$14)*(EXP(-$AI$14*(($B$17+$AI$4)*0.3))-EXP(-$B$16*(($B$17+$AI$4)*0.3)))</f>
        <v/>
      </c>
      <c r="Y231" s="17">
        <f>R231*EXP(-$B$16*(($B$17+$AI$4)*0.4))+S231*$B$16/($B$16-$AI$12)*(EXP(-$AI$12*(($B$17+$AI$4)*0.4))-EXP(-$B$16*(($B$17+$AI$4)*0.4)))+T231*$B$16/($B$16-$AI$13)*(EXP(-$AI$13*(($B$17+$AI$4)*0.4))-EXP(-$B$16*(($B$17+$AI$4)*0.4)))+U231*$B$16/($B$16-$AI$14)*(EXP(-$AI$14*(($B$17+$AI$4)*0.4))-EXP(-$B$16*(($B$17+$AI$4)*0.4)))</f>
        <v/>
      </c>
      <c r="Z231" s="17">
        <f>R231*EXP(-$B$16*(($B$17+$AI$4)*0.5))+S231*$B$16/($B$16-$AI$12)*(EXP(-$AI$12*(($B$17+$AI$4)*0.5))-EXP(-$B$16*(($B$17+$AI$4)*0.5)))+T231*$B$16/($B$16-$AI$13)*(EXP(-$AI$13*(($B$17+$AI$4)*0.5))-EXP(-$B$16*(($B$17+$AI$4)*0.5)))+U231*$B$16/($B$16-$AI$14)*(EXP(-$AI$14*(($B$17+$AI$4)*0.5))-EXP(-$B$16*(($B$17+$AI$4)*0.5)))</f>
        <v/>
      </c>
      <c r="AA231" s="17">
        <f>R231*EXP(-$B$16*(($B$17+$AI$4)*0.6))+S231*$B$16/($B$16-$AI$12)*(EXP(-$AI$12*(($B$17+$AI$4)*0.6))-EXP(-$B$16*(($B$17+$AI$4)*0.6)))+T231*$B$16/($B$16-$AI$13)*(EXP(-$AI$13*(($B$17+$AI$4)*0.6))-EXP(-$B$16*(($B$17+$AI$4)*0.6)))+U231*$B$16/($B$16-$AI$14)*(EXP(-$AI$14*(($B$17+$AI$4)*0.6))-EXP(-$B$16*(($B$17+$AI$4)*0.6)))</f>
        <v/>
      </c>
      <c r="AB231" s="17">
        <f>R231*EXP(-$B$16*(($B$17+$AI$4)*0.7))+S231*$B$16/($B$16-$AI$12)*(EXP(-$AI$12*(($B$17+$AI$4)*0.7))-EXP(-$B$16*(($B$17+$AI$4)*0.7)))+T231*$B$16/($B$16-$AI$13)*(EXP(-$AI$13*(($B$17+$AI$4)*0.7))-EXP(-$B$16*(($B$17+$AI$4)*0.7)))+U231*$B$16/($B$16-$AI$14)*(EXP(-$AI$14*(($B$17+$AI$4)*0.7))-EXP(-$B$16*(($B$17+$AI$4)*0.7)))</f>
        <v/>
      </c>
      <c r="AC231" s="17">
        <f>R231*EXP(-$B$16*(($B$17+$AI$4)*0.8))+S231*$B$16/($B$16-$AI$12)*(EXP(-$AI$12*(($B$17+$AI$4)*0.8))-EXP(-$B$16*(($B$17+$AI$4)*0.8)))+T231*$B$16/($B$16-$AI$13)*(EXP(-$AI$13*(($B$17+$AI$4)*0.8))-EXP(-$B$16*(($B$17+$AI$4)*0.8)))+U231*$B$16/($B$16-$AI$14)*(EXP(-$AI$14*(($B$17+$AI$4)*0.8))-EXP(-$B$16*(($B$17+$AI$4)*0.8)))</f>
        <v/>
      </c>
      <c r="AD231" s="17">
        <f>R231*EXP(-$B$16*(($B$17+$AI$4)*0.9))+S231*$B$16/($B$16-$AI$12)*(EXP(-$AI$12*(($B$17+$AI$4)*0.9))-EXP(-$B$16*(($B$17+$AI$4)*0.9)))+T231*$B$16/($B$16-$AI$13)*(EXP(-$AI$13*(($B$17+$AI$4)*0.9))-EXP(-$B$16*(($B$17+$AI$4)*0.9)))+U231*$B$16/($B$16-$AI$14)*(EXP(-$AI$14*(($B$17+$AI$4)*0.9))-EXP(-$B$16*(($B$17+$AI$4)*0.9)))</f>
        <v/>
      </c>
      <c r="AE231" s="17">
        <f>R231*EXP(-$B$16*(($B$17+$AI$4)*1.0))+S231*$B$16/($B$16-$AI$12)*(EXP(-$AI$12*(($B$17+$AI$4)*1.0))-EXP(-$B$16*(($B$17+$AI$4)*1.0)))+T231*$B$16/($B$16-$AI$13)*(EXP(-$AI$13*(($B$17+$AI$4)*1.0))-EXP(-$B$16*(($B$17+$AI$4)*1.0)))+U231*$B$16/($B$16-$AI$14)*(EXP(-$AI$14*(($B$17+$AI$4)*1.0))-EXP(-$B$16*(($B$17+$AI$4)*1.0)))</f>
        <v/>
      </c>
      <c r="AF231" s="17">
        <f>MIN((G231-V231)/$AI$48,(G231-W231)/$AI$49,(G231-X231)/$AI$50,(G231-Y231)/$AI$51,(G231-Z231)/$AI$52,(G231-AA231)/$AI$53,(G231-AB231)/$AI$54,(G231-AC231)/$AI$55,(G231-AD231)/$AI$56,(G231-AE231)/$AI$57)</f>
        <v/>
      </c>
    </row>
    <row r="232">
      <c r="E232" s="12">
        <f>E231+$B$11</f>
        <v/>
      </c>
      <c r="F232" s="13">
        <f>E232/60</f>
        <v/>
      </c>
      <c r="G232" s="13">
        <f>IF(F232&gt;=$AI$66,$B$27,IF(F232&gt;=$AI$65,$B$26,IF(F232&gt;=$AI$64,$B$25,IF(F232&gt;=$AI$63,$B$24,IF(F232&gt;=$AI$62,$B$23,IF(F232&gt;=$AI$61,$B$22,$B$21))))))</f>
        <v/>
      </c>
      <c r="H232" s="14">
        <f>MAX(0,MIN($AI$59,IF($B$9="Plasma",(G232-(S232*$AI$18+T232*$AI$19+U232*$AI$20))/$AI$46,AF232)))</f>
        <v/>
      </c>
      <c r="I232" s="15">
        <f>H232/10*3600/$B$11</f>
        <v/>
      </c>
      <c r="J232" s="15">
        <f>J231+H232</f>
        <v/>
      </c>
      <c r="K232" s="14">
        <f>$AI$21*K231+$AI$22*L231+$AI$23*M231+$AI$30*H231</f>
        <v/>
      </c>
      <c r="L232" s="14">
        <f>$AI$24*K231+$AI$25*L231+$AI$26*M231+$AI$31*H231</f>
        <v/>
      </c>
      <c r="M232" s="14">
        <f>$AI$27*K231+$AI$28*L231+$AI$29*M231+$AI$32*H231</f>
        <v/>
      </c>
      <c r="N232" s="16">
        <f>R232*$B$38</f>
        <v/>
      </c>
      <c r="O232" s="14">
        <f>K232/$B$30</f>
        <v/>
      </c>
      <c r="P232" s="14">
        <f>L232/$B$31</f>
        <v/>
      </c>
      <c r="Q232" s="14">
        <f>M232/$B$32</f>
        <v/>
      </c>
      <c r="R232" s="14">
        <f>R231*$AI$42+S231*$AI$43+T231*$AI$44+U231*$AI$45+$AI$47*H231</f>
        <v/>
      </c>
      <c r="S232" s="17">
        <f>$AI$33*K232+$AI$34*L232+$AI$35*M232</f>
        <v/>
      </c>
      <c r="T232" s="17">
        <f>$AI$36*K232+$AI$37*L232+$AI$38*M232</f>
        <v/>
      </c>
      <c r="U232" s="17">
        <f>$AI$39*K232+$AI$40*L232+$AI$41*M232</f>
        <v/>
      </c>
      <c r="V232" s="17">
        <f>R232*EXP(-$B$16*(($B$17+$AI$4)*0.1))+S232*$B$16/($B$16-$AI$12)*(EXP(-$AI$12*(($B$17+$AI$4)*0.1))-EXP(-$B$16*(($B$17+$AI$4)*0.1)))+T232*$B$16/($B$16-$AI$13)*(EXP(-$AI$13*(($B$17+$AI$4)*0.1))-EXP(-$B$16*(($B$17+$AI$4)*0.1)))+U232*$B$16/($B$16-$AI$14)*(EXP(-$AI$14*(($B$17+$AI$4)*0.1))-EXP(-$B$16*(($B$17+$AI$4)*0.1)))</f>
        <v/>
      </c>
      <c r="W232" s="17">
        <f>R232*EXP(-$B$16*(($B$17+$AI$4)*0.2))+S232*$B$16/($B$16-$AI$12)*(EXP(-$AI$12*(($B$17+$AI$4)*0.2))-EXP(-$B$16*(($B$17+$AI$4)*0.2)))+T232*$B$16/($B$16-$AI$13)*(EXP(-$AI$13*(($B$17+$AI$4)*0.2))-EXP(-$B$16*(($B$17+$AI$4)*0.2)))+U232*$B$16/($B$16-$AI$14)*(EXP(-$AI$14*(($B$17+$AI$4)*0.2))-EXP(-$B$16*(($B$17+$AI$4)*0.2)))</f>
        <v/>
      </c>
      <c r="X232" s="17">
        <f>R232*EXP(-$B$16*(($B$17+$AI$4)*0.3))+S232*$B$16/($B$16-$AI$12)*(EXP(-$AI$12*(($B$17+$AI$4)*0.3))-EXP(-$B$16*(($B$17+$AI$4)*0.3)))+T232*$B$16/($B$16-$AI$13)*(EXP(-$AI$13*(($B$17+$AI$4)*0.3))-EXP(-$B$16*(($B$17+$AI$4)*0.3)))+U232*$B$16/($B$16-$AI$14)*(EXP(-$AI$14*(($B$17+$AI$4)*0.3))-EXP(-$B$16*(($B$17+$AI$4)*0.3)))</f>
        <v/>
      </c>
      <c r="Y232" s="17">
        <f>R232*EXP(-$B$16*(($B$17+$AI$4)*0.4))+S232*$B$16/($B$16-$AI$12)*(EXP(-$AI$12*(($B$17+$AI$4)*0.4))-EXP(-$B$16*(($B$17+$AI$4)*0.4)))+T232*$B$16/($B$16-$AI$13)*(EXP(-$AI$13*(($B$17+$AI$4)*0.4))-EXP(-$B$16*(($B$17+$AI$4)*0.4)))+U232*$B$16/($B$16-$AI$14)*(EXP(-$AI$14*(($B$17+$AI$4)*0.4))-EXP(-$B$16*(($B$17+$AI$4)*0.4)))</f>
        <v/>
      </c>
      <c r="Z232" s="17">
        <f>R232*EXP(-$B$16*(($B$17+$AI$4)*0.5))+S232*$B$16/($B$16-$AI$12)*(EXP(-$AI$12*(($B$17+$AI$4)*0.5))-EXP(-$B$16*(($B$17+$AI$4)*0.5)))+T232*$B$16/($B$16-$AI$13)*(EXP(-$AI$13*(($B$17+$AI$4)*0.5))-EXP(-$B$16*(($B$17+$AI$4)*0.5)))+U232*$B$16/($B$16-$AI$14)*(EXP(-$AI$14*(($B$17+$AI$4)*0.5))-EXP(-$B$16*(($B$17+$AI$4)*0.5)))</f>
        <v/>
      </c>
      <c r="AA232" s="17">
        <f>R232*EXP(-$B$16*(($B$17+$AI$4)*0.6))+S232*$B$16/($B$16-$AI$12)*(EXP(-$AI$12*(($B$17+$AI$4)*0.6))-EXP(-$B$16*(($B$17+$AI$4)*0.6)))+T232*$B$16/($B$16-$AI$13)*(EXP(-$AI$13*(($B$17+$AI$4)*0.6))-EXP(-$B$16*(($B$17+$AI$4)*0.6)))+U232*$B$16/($B$16-$AI$14)*(EXP(-$AI$14*(($B$17+$AI$4)*0.6))-EXP(-$B$16*(($B$17+$AI$4)*0.6)))</f>
        <v/>
      </c>
      <c r="AB232" s="17">
        <f>R232*EXP(-$B$16*(($B$17+$AI$4)*0.7))+S232*$B$16/($B$16-$AI$12)*(EXP(-$AI$12*(($B$17+$AI$4)*0.7))-EXP(-$B$16*(($B$17+$AI$4)*0.7)))+T232*$B$16/($B$16-$AI$13)*(EXP(-$AI$13*(($B$17+$AI$4)*0.7))-EXP(-$B$16*(($B$17+$AI$4)*0.7)))+U232*$B$16/($B$16-$AI$14)*(EXP(-$AI$14*(($B$17+$AI$4)*0.7))-EXP(-$B$16*(($B$17+$AI$4)*0.7)))</f>
        <v/>
      </c>
      <c r="AC232" s="17">
        <f>R232*EXP(-$B$16*(($B$17+$AI$4)*0.8))+S232*$B$16/($B$16-$AI$12)*(EXP(-$AI$12*(($B$17+$AI$4)*0.8))-EXP(-$B$16*(($B$17+$AI$4)*0.8)))+T232*$B$16/($B$16-$AI$13)*(EXP(-$AI$13*(($B$17+$AI$4)*0.8))-EXP(-$B$16*(($B$17+$AI$4)*0.8)))+U232*$B$16/($B$16-$AI$14)*(EXP(-$AI$14*(($B$17+$AI$4)*0.8))-EXP(-$B$16*(($B$17+$AI$4)*0.8)))</f>
        <v/>
      </c>
      <c r="AD232" s="17">
        <f>R232*EXP(-$B$16*(($B$17+$AI$4)*0.9))+S232*$B$16/($B$16-$AI$12)*(EXP(-$AI$12*(($B$17+$AI$4)*0.9))-EXP(-$B$16*(($B$17+$AI$4)*0.9)))+T232*$B$16/($B$16-$AI$13)*(EXP(-$AI$13*(($B$17+$AI$4)*0.9))-EXP(-$B$16*(($B$17+$AI$4)*0.9)))+U232*$B$16/($B$16-$AI$14)*(EXP(-$AI$14*(($B$17+$AI$4)*0.9))-EXP(-$B$16*(($B$17+$AI$4)*0.9)))</f>
        <v/>
      </c>
      <c r="AE232" s="17">
        <f>R232*EXP(-$B$16*(($B$17+$AI$4)*1.0))+S232*$B$16/($B$16-$AI$12)*(EXP(-$AI$12*(($B$17+$AI$4)*1.0))-EXP(-$B$16*(($B$17+$AI$4)*1.0)))+T232*$B$16/($B$16-$AI$13)*(EXP(-$AI$13*(($B$17+$AI$4)*1.0))-EXP(-$B$16*(($B$17+$AI$4)*1.0)))+U232*$B$16/($B$16-$AI$14)*(EXP(-$AI$14*(($B$17+$AI$4)*1.0))-EXP(-$B$16*(($B$17+$AI$4)*1.0)))</f>
        <v/>
      </c>
      <c r="AF232" s="17">
        <f>MIN((G232-V232)/$AI$48,(G232-W232)/$AI$49,(G232-X232)/$AI$50,(G232-Y232)/$AI$51,(G232-Z232)/$AI$52,(G232-AA232)/$AI$53,(G232-AB232)/$AI$54,(G232-AC232)/$AI$55,(G232-AD232)/$AI$56,(G232-AE232)/$AI$57)</f>
        <v/>
      </c>
    </row>
    <row r="233">
      <c r="E233" s="12">
        <f>E232+$B$11</f>
        <v/>
      </c>
      <c r="F233" s="13">
        <f>E233/60</f>
        <v/>
      </c>
      <c r="G233" s="13">
        <f>IF(F233&gt;=$AI$66,$B$27,IF(F233&gt;=$AI$65,$B$26,IF(F233&gt;=$AI$64,$B$25,IF(F233&gt;=$AI$63,$B$24,IF(F233&gt;=$AI$62,$B$23,IF(F233&gt;=$AI$61,$B$22,$B$21))))))</f>
        <v/>
      </c>
      <c r="H233" s="14">
        <f>MAX(0,MIN($AI$59,IF($B$9="Plasma",(G233-(S233*$AI$18+T233*$AI$19+U233*$AI$20))/$AI$46,AF233)))</f>
        <v/>
      </c>
      <c r="I233" s="15">
        <f>H233/10*3600/$B$11</f>
        <v/>
      </c>
      <c r="J233" s="15">
        <f>J232+H233</f>
        <v/>
      </c>
      <c r="K233" s="14">
        <f>$AI$21*K232+$AI$22*L232+$AI$23*M232+$AI$30*H232</f>
        <v/>
      </c>
      <c r="L233" s="14">
        <f>$AI$24*K232+$AI$25*L232+$AI$26*M232+$AI$31*H232</f>
        <v/>
      </c>
      <c r="M233" s="14">
        <f>$AI$27*K232+$AI$28*L232+$AI$29*M232+$AI$32*H232</f>
        <v/>
      </c>
      <c r="N233" s="16">
        <f>R233*$B$38</f>
        <v/>
      </c>
      <c r="O233" s="14">
        <f>K233/$B$30</f>
        <v/>
      </c>
      <c r="P233" s="14">
        <f>L233/$B$31</f>
        <v/>
      </c>
      <c r="Q233" s="14">
        <f>M233/$B$32</f>
        <v/>
      </c>
      <c r="R233" s="14">
        <f>R232*$AI$42+S232*$AI$43+T232*$AI$44+U232*$AI$45+$AI$47*H232</f>
        <v/>
      </c>
      <c r="S233" s="17">
        <f>$AI$33*K233+$AI$34*L233+$AI$35*M233</f>
        <v/>
      </c>
      <c r="T233" s="17">
        <f>$AI$36*K233+$AI$37*L233+$AI$38*M233</f>
        <v/>
      </c>
      <c r="U233" s="17">
        <f>$AI$39*K233+$AI$40*L233+$AI$41*M233</f>
        <v/>
      </c>
      <c r="V233" s="17">
        <f>R233*EXP(-$B$16*(($B$17+$AI$4)*0.1))+S233*$B$16/($B$16-$AI$12)*(EXP(-$AI$12*(($B$17+$AI$4)*0.1))-EXP(-$B$16*(($B$17+$AI$4)*0.1)))+T233*$B$16/($B$16-$AI$13)*(EXP(-$AI$13*(($B$17+$AI$4)*0.1))-EXP(-$B$16*(($B$17+$AI$4)*0.1)))+U233*$B$16/($B$16-$AI$14)*(EXP(-$AI$14*(($B$17+$AI$4)*0.1))-EXP(-$B$16*(($B$17+$AI$4)*0.1)))</f>
        <v/>
      </c>
      <c r="W233" s="17">
        <f>R233*EXP(-$B$16*(($B$17+$AI$4)*0.2))+S233*$B$16/($B$16-$AI$12)*(EXP(-$AI$12*(($B$17+$AI$4)*0.2))-EXP(-$B$16*(($B$17+$AI$4)*0.2)))+T233*$B$16/($B$16-$AI$13)*(EXP(-$AI$13*(($B$17+$AI$4)*0.2))-EXP(-$B$16*(($B$17+$AI$4)*0.2)))+U233*$B$16/($B$16-$AI$14)*(EXP(-$AI$14*(($B$17+$AI$4)*0.2))-EXP(-$B$16*(($B$17+$AI$4)*0.2)))</f>
        <v/>
      </c>
      <c r="X233" s="17">
        <f>R233*EXP(-$B$16*(($B$17+$AI$4)*0.3))+S233*$B$16/($B$16-$AI$12)*(EXP(-$AI$12*(($B$17+$AI$4)*0.3))-EXP(-$B$16*(($B$17+$AI$4)*0.3)))+T233*$B$16/($B$16-$AI$13)*(EXP(-$AI$13*(($B$17+$AI$4)*0.3))-EXP(-$B$16*(($B$17+$AI$4)*0.3)))+U233*$B$16/($B$16-$AI$14)*(EXP(-$AI$14*(($B$17+$AI$4)*0.3))-EXP(-$B$16*(($B$17+$AI$4)*0.3)))</f>
        <v/>
      </c>
      <c r="Y233" s="17">
        <f>R233*EXP(-$B$16*(($B$17+$AI$4)*0.4))+S233*$B$16/($B$16-$AI$12)*(EXP(-$AI$12*(($B$17+$AI$4)*0.4))-EXP(-$B$16*(($B$17+$AI$4)*0.4)))+T233*$B$16/($B$16-$AI$13)*(EXP(-$AI$13*(($B$17+$AI$4)*0.4))-EXP(-$B$16*(($B$17+$AI$4)*0.4)))+U233*$B$16/($B$16-$AI$14)*(EXP(-$AI$14*(($B$17+$AI$4)*0.4))-EXP(-$B$16*(($B$17+$AI$4)*0.4)))</f>
        <v/>
      </c>
      <c r="Z233" s="17">
        <f>R233*EXP(-$B$16*(($B$17+$AI$4)*0.5))+S233*$B$16/($B$16-$AI$12)*(EXP(-$AI$12*(($B$17+$AI$4)*0.5))-EXP(-$B$16*(($B$17+$AI$4)*0.5)))+T233*$B$16/($B$16-$AI$13)*(EXP(-$AI$13*(($B$17+$AI$4)*0.5))-EXP(-$B$16*(($B$17+$AI$4)*0.5)))+U233*$B$16/($B$16-$AI$14)*(EXP(-$AI$14*(($B$17+$AI$4)*0.5))-EXP(-$B$16*(($B$17+$AI$4)*0.5)))</f>
        <v/>
      </c>
      <c r="AA233" s="17">
        <f>R233*EXP(-$B$16*(($B$17+$AI$4)*0.6))+S233*$B$16/($B$16-$AI$12)*(EXP(-$AI$12*(($B$17+$AI$4)*0.6))-EXP(-$B$16*(($B$17+$AI$4)*0.6)))+T233*$B$16/($B$16-$AI$13)*(EXP(-$AI$13*(($B$17+$AI$4)*0.6))-EXP(-$B$16*(($B$17+$AI$4)*0.6)))+U233*$B$16/($B$16-$AI$14)*(EXP(-$AI$14*(($B$17+$AI$4)*0.6))-EXP(-$B$16*(($B$17+$AI$4)*0.6)))</f>
        <v/>
      </c>
      <c r="AB233" s="17">
        <f>R233*EXP(-$B$16*(($B$17+$AI$4)*0.7))+S233*$B$16/($B$16-$AI$12)*(EXP(-$AI$12*(($B$17+$AI$4)*0.7))-EXP(-$B$16*(($B$17+$AI$4)*0.7)))+T233*$B$16/($B$16-$AI$13)*(EXP(-$AI$13*(($B$17+$AI$4)*0.7))-EXP(-$B$16*(($B$17+$AI$4)*0.7)))+U233*$B$16/($B$16-$AI$14)*(EXP(-$AI$14*(($B$17+$AI$4)*0.7))-EXP(-$B$16*(($B$17+$AI$4)*0.7)))</f>
        <v/>
      </c>
      <c r="AC233" s="17">
        <f>R233*EXP(-$B$16*(($B$17+$AI$4)*0.8))+S233*$B$16/($B$16-$AI$12)*(EXP(-$AI$12*(($B$17+$AI$4)*0.8))-EXP(-$B$16*(($B$17+$AI$4)*0.8)))+T233*$B$16/($B$16-$AI$13)*(EXP(-$AI$13*(($B$17+$AI$4)*0.8))-EXP(-$B$16*(($B$17+$AI$4)*0.8)))+U233*$B$16/($B$16-$AI$14)*(EXP(-$AI$14*(($B$17+$AI$4)*0.8))-EXP(-$B$16*(($B$17+$AI$4)*0.8)))</f>
        <v/>
      </c>
      <c r="AD233" s="17">
        <f>R233*EXP(-$B$16*(($B$17+$AI$4)*0.9))+S233*$B$16/($B$16-$AI$12)*(EXP(-$AI$12*(($B$17+$AI$4)*0.9))-EXP(-$B$16*(($B$17+$AI$4)*0.9)))+T233*$B$16/($B$16-$AI$13)*(EXP(-$AI$13*(($B$17+$AI$4)*0.9))-EXP(-$B$16*(($B$17+$AI$4)*0.9)))+U233*$B$16/($B$16-$AI$14)*(EXP(-$AI$14*(($B$17+$AI$4)*0.9))-EXP(-$B$16*(($B$17+$AI$4)*0.9)))</f>
        <v/>
      </c>
      <c r="AE233" s="17">
        <f>R233*EXP(-$B$16*(($B$17+$AI$4)*1.0))+S233*$B$16/($B$16-$AI$12)*(EXP(-$AI$12*(($B$17+$AI$4)*1.0))-EXP(-$B$16*(($B$17+$AI$4)*1.0)))+T233*$B$16/($B$16-$AI$13)*(EXP(-$AI$13*(($B$17+$AI$4)*1.0))-EXP(-$B$16*(($B$17+$AI$4)*1.0)))+U233*$B$16/($B$16-$AI$14)*(EXP(-$AI$14*(($B$17+$AI$4)*1.0))-EXP(-$B$16*(($B$17+$AI$4)*1.0)))</f>
        <v/>
      </c>
      <c r="AF233" s="17">
        <f>MIN((G233-V233)/$AI$48,(G233-W233)/$AI$49,(G233-X233)/$AI$50,(G233-Y233)/$AI$51,(G233-Z233)/$AI$52,(G233-AA233)/$AI$53,(G233-AB233)/$AI$54,(G233-AC233)/$AI$55,(G233-AD233)/$AI$56,(G233-AE233)/$AI$57)</f>
        <v/>
      </c>
    </row>
    <row r="234">
      <c r="E234" s="12">
        <f>E233+$B$11</f>
        <v/>
      </c>
      <c r="F234" s="13">
        <f>E234/60</f>
        <v/>
      </c>
      <c r="G234" s="13">
        <f>IF(F234&gt;=$AI$66,$B$27,IF(F234&gt;=$AI$65,$B$26,IF(F234&gt;=$AI$64,$B$25,IF(F234&gt;=$AI$63,$B$24,IF(F234&gt;=$AI$62,$B$23,IF(F234&gt;=$AI$61,$B$22,$B$21))))))</f>
        <v/>
      </c>
      <c r="H234" s="14">
        <f>MAX(0,MIN($AI$59,IF($B$9="Plasma",(G234-(S234*$AI$18+T234*$AI$19+U234*$AI$20))/$AI$46,AF234)))</f>
        <v/>
      </c>
      <c r="I234" s="15">
        <f>H234/10*3600/$B$11</f>
        <v/>
      </c>
      <c r="J234" s="15">
        <f>J233+H234</f>
        <v/>
      </c>
      <c r="K234" s="14">
        <f>$AI$21*K233+$AI$22*L233+$AI$23*M233+$AI$30*H233</f>
        <v/>
      </c>
      <c r="L234" s="14">
        <f>$AI$24*K233+$AI$25*L233+$AI$26*M233+$AI$31*H233</f>
        <v/>
      </c>
      <c r="M234" s="14">
        <f>$AI$27*K233+$AI$28*L233+$AI$29*M233+$AI$32*H233</f>
        <v/>
      </c>
      <c r="N234" s="16">
        <f>R234*$B$38</f>
        <v/>
      </c>
      <c r="O234" s="14">
        <f>K234/$B$30</f>
        <v/>
      </c>
      <c r="P234" s="14">
        <f>L234/$B$31</f>
        <v/>
      </c>
      <c r="Q234" s="14">
        <f>M234/$B$32</f>
        <v/>
      </c>
      <c r="R234" s="14">
        <f>R233*$AI$42+S233*$AI$43+T233*$AI$44+U233*$AI$45+$AI$47*H233</f>
        <v/>
      </c>
      <c r="S234" s="17">
        <f>$AI$33*K234+$AI$34*L234+$AI$35*M234</f>
        <v/>
      </c>
      <c r="T234" s="17">
        <f>$AI$36*K234+$AI$37*L234+$AI$38*M234</f>
        <v/>
      </c>
      <c r="U234" s="17">
        <f>$AI$39*K234+$AI$40*L234+$AI$41*M234</f>
        <v/>
      </c>
      <c r="V234" s="17">
        <f>R234*EXP(-$B$16*(($B$17+$AI$4)*0.1))+S234*$B$16/($B$16-$AI$12)*(EXP(-$AI$12*(($B$17+$AI$4)*0.1))-EXP(-$B$16*(($B$17+$AI$4)*0.1)))+T234*$B$16/($B$16-$AI$13)*(EXP(-$AI$13*(($B$17+$AI$4)*0.1))-EXP(-$B$16*(($B$17+$AI$4)*0.1)))+U234*$B$16/($B$16-$AI$14)*(EXP(-$AI$14*(($B$17+$AI$4)*0.1))-EXP(-$B$16*(($B$17+$AI$4)*0.1)))</f>
        <v/>
      </c>
      <c r="W234" s="17">
        <f>R234*EXP(-$B$16*(($B$17+$AI$4)*0.2))+S234*$B$16/($B$16-$AI$12)*(EXP(-$AI$12*(($B$17+$AI$4)*0.2))-EXP(-$B$16*(($B$17+$AI$4)*0.2)))+T234*$B$16/($B$16-$AI$13)*(EXP(-$AI$13*(($B$17+$AI$4)*0.2))-EXP(-$B$16*(($B$17+$AI$4)*0.2)))+U234*$B$16/($B$16-$AI$14)*(EXP(-$AI$14*(($B$17+$AI$4)*0.2))-EXP(-$B$16*(($B$17+$AI$4)*0.2)))</f>
        <v/>
      </c>
      <c r="X234" s="17">
        <f>R234*EXP(-$B$16*(($B$17+$AI$4)*0.3))+S234*$B$16/($B$16-$AI$12)*(EXP(-$AI$12*(($B$17+$AI$4)*0.3))-EXP(-$B$16*(($B$17+$AI$4)*0.3)))+T234*$B$16/($B$16-$AI$13)*(EXP(-$AI$13*(($B$17+$AI$4)*0.3))-EXP(-$B$16*(($B$17+$AI$4)*0.3)))+U234*$B$16/($B$16-$AI$14)*(EXP(-$AI$14*(($B$17+$AI$4)*0.3))-EXP(-$B$16*(($B$17+$AI$4)*0.3)))</f>
        <v/>
      </c>
      <c r="Y234" s="17">
        <f>R234*EXP(-$B$16*(($B$17+$AI$4)*0.4))+S234*$B$16/($B$16-$AI$12)*(EXP(-$AI$12*(($B$17+$AI$4)*0.4))-EXP(-$B$16*(($B$17+$AI$4)*0.4)))+T234*$B$16/($B$16-$AI$13)*(EXP(-$AI$13*(($B$17+$AI$4)*0.4))-EXP(-$B$16*(($B$17+$AI$4)*0.4)))+U234*$B$16/($B$16-$AI$14)*(EXP(-$AI$14*(($B$17+$AI$4)*0.4))-EXP(-$B$16*(($B$17+$AI$4)*0.4)))</f>
        <v/>
      </c>
      <c r="Z234" s="17">
        <f>R234*EXP(-$B$16*(($B$17+$AI$4)*0.5))+S234*$B$16/($B$16-$AI$12)*(EXP(-$AI$12*(($B$17+$AI$4)*0.5))-EXP(-$B$16*(($B$17+$AI$4)*0.5)))+T234*$B$16/($B$16-$AI$13)*(EXP(-$AI$13*(($B$17+$AI$4)*0.5))-EXP(-$B$16*(($B$17+$AI$4)*0.5)))+U234*$B$16/($B$16-$AI$14)*(EXP(-$AI$14*(($B$17+$AI$4)*0.5))-EXP(-$B$16*(($B$17+$AI$4)*0.5)))</f>
        <v/>
      </c>
      <c r="AA234" s="17">
        <f>R234*EXP(-$B$16*(($B$17+$AI$4)*0.6))+S234*$B$16/($B$16-$AI$12)*(EXP(-$AI$12*(($B$17+$AI$4)*0.6))-EXP(-$B$16*(($B$17+$AI$4)*0.6)))+T234*$B$16/($B$16-$AI$13)*(EXP(-$AI$13*(($B$17+$AI$4)*0.6))-EXP(-$B$16*(($B$17+$AI$4)*0.6)))+U234*$B$16/($B$16-$AI$14)*(EXP(-$AI$14*(($B$17+$AI$4)*0.6))-EXP(-$B$16*(($B$17+$AI$4)*0.6)))</f>
        <v/>
      </c>
      <c r="AB234" s="17">
        <f>R234*EXP(-$B$16*(($B$17+$AI$4)*0.7))+S234*$B$16/($B$16-$AI$12)*(EXP(-$AI$12*(($B$17+$AI$4)*0.7))-EXP(-$B$16*(($B$17+$AI$4)*0.7)))+T234*$B$16/($B$16-$AI$13)*(EXP(-$AI$13*(($B$17+$AI$4)*0.7))-EXP(-$B$16*(($B$17+$AI$4)*0.7)))+U234*$B$16/($B$16-$AI$14)*(EXP(-$AI$14*(($B$17+$AI$4)*0.7))-EXP(-$B$16*(($B$17+$AI$4)*0.7)))</f>
        <v/>
      </c>
      <c r="AC234" s="17">
        <f>R234*EXP(-$B$16*(($B$17+$AI$4)*0.8))+S234*$B$16/($B$16-$AI$12)*(EXP(-$AI$12*(($B$17+$AI$4)*0.8))-EXP(-$B$16*(($B$17+$AI$4)*0.8)))+T234*$B$16/($B$16-$AI$13)*(EXP(-$AI$13*(($B$17+$AI$4)*0.8))-EXP(-$B$16*(($B$17+$AI$4)*0.8)))+U234*$B$16/($B$16-$AI$14)*(EXP(-$AI$14*(($B$17+$AI$4)*0.8))-EXP(-$B$16*(($B$17+$AI$4)*0.8)))</f>
        <v/>
      </c>
      <c r="AD234" s="17">
        <f>R234*EXP(-$B$16*(($B$17+$AI$4)*0.9))+S234*$B$16/($B$16-$AI$12)*(EXP(-$AI$12*(($B$17+$AI$4)*0.9))-EXP(-$B$16*(($B$17+$AI$4)*0.9)))+T234*$B$16/($B$16-$AI$13)*(EXP(-$AI$13*(($B$17+$AI$4)*0.9))-EXP(-$B$16*(($B$17+$AI$4)*0.9)))+U234*$B$16/($B$16-$AI$14)*(EXP(-$AI$14*(($B$17+$AI$4)*0.9))-EXP(-$B$16*(($B$17+$AI$4)*0.9)))</f>
        <v/>
      </c>
      <c r="AE234" s="17">
        <f>R234*EXP(-$B$16*(($B$17+$AI$4)*1.0))+S234*$B$16/($B$16-$AI$12)*(EXP(-$AI$12*(($B$17+$AI$4)*1.0))-EXP(-$B$16*(($B$17+$AI$4)*1.0)))+T234*$B$16/($B$16-$AI$13)*(EXP(-$AI$13*(($B$17+$AI$4)*1.0))-EXP(-$B$16*(($B$17+$AI$4)*1.0)))+U234*$B$16/($B$16-$AI$14)*(EXP(-$AI$14*(($B$17+$AI$4)*1.0))-EXP(-$B$16*(($B$17+$AI$4)*1.0)))</f>
        <v/>
      </c>
      <c r="AF234" s="17">
        <f>MIN((G234-V234)/$AI$48,(G234-W234)/$AI$49,(G234-X234)/$AI$50,(G234-Y234)/$AI$51,(G234-Z234)/$AI$52,(G234-AA234)/$AI$53,(G234-AB234)/$AI$54,(G234-AC234)/$AI$55,(G234-AD234)/$AI$56,(G234-AE234)/$AI$57)</f>
        <v/>
      </c>
    </row>
    <row r="235">
      <c r="E235" s="12">
        <f>E234+$B$11</f>
        <v/>
      </c>
      <c r="F235" s="13">
        <f>E235/60</f>
        <v/>
      </c>
      <c r="G235" s="13">
        <f>IF(F235&gt;=$AI$66,$B$27,IF(F235&gt;=$AI$65,$B$26,IF(F235&gt;=$AI$64,$B$25,IF(F235&gt;=$AI$63,$B$24,IF(F235&gt;=$AI$62,$B$23,IF(F235&gt;=$AI$61,$B$22,$B$21))))))</f>
        <v/>
      </c>
      <c r="H235" s="14">
        <f>MAX(0,MIN($AI$59,IF($B$9="Plasma",(G235-(S235*$AI$18+T235*$AI$19+U235*$AI$20))/$AI$46,AF235)))</f>
        <v/>
      </c>
      <c r="I235" s="15">
        <f>H235/10*3600/$B$11</f>
        <v/>
      </c>
      <c r="J235" s="15">
        <f>J234+H235</f>
        <v/>
      </c>
      <c r="K235" s="14">
        <f>$AI$21*K234+$AI$22*L234+$AI$23*M234+$AI$30*H234</f>
        <v/>
      </c>
      <c r="L235" s="14">
        <f>$AI$24*K234+$AI$25*L234+$AI$26*M234+$AI$31*H234</f>
        <v/>
      </c>
      <c r="M235" s="14">
        <f>$AI$27*K234+$AI$28*L234+$AI$29*M234+$AI$32*H234</f>
        <v/>
      </c>
      <c r="N235" s="16">
        <f>R235*$B$38</f>
        <v/>
      </c>
      <c r="O235" s="14">
        <f>K235/$B$30</f>
        <v/>
      </c>
      <c r="P235" s="14">
        <f>L235/$B$31</f>
        <v/>
      </c>
      <c r="Q235" s="14">
        <f>M235/$B$32</f>
        <v/>
      </c>
      <c r="R235" s="14">
        <f>R234*$AI$42+S234*$AI$43+T234*$AI$44+U234*$AI$45+$AI$47*H234</f>
        <v/>
      </c>
      <c r="S235" s="17">
        <f>$AI$33*K235+$AI$34*L235+$AI$35*M235</f>
        <v/>
      </c>
      <c r="T235" s="17">
        <f>$AI$36*K235+$AI$37*L235+$AI$38*M235</f>
        <v/>
      </c>
      <c r="U235" s="17">
        <f>$AI$39*K235+$AI$40*L235+$AI$41*M235</f>
        <v/>
      </c>
      <c r="V235" s="17">
        <f>R235*EXP(-$B$16*(($B$17+$AI$4)*0.1))+S235*$B$16/($B$16-$AI$12)*(EXP(-$AI$12*(($B$17+$AI$4)*0.1))-EXP(-$B$16*(($B$17+$AI$4)*0.1)))+T235*$B$16/($B$16-$AI$13)*(EXP(-$AI$13*(($B$17+$AI$4)*0.1))-EXP(-$B$16*(($B$17+$AI$4)*0.1)))+U235*$B$16/($B$16-$AI$14)*(EXP(-$AI$14*(($B$17+$AI$4)*0.1))-EXP(-$B$16*(($B$17+$AI$4)*0.1)))</f>
        <v/>
      </c>
      <c r="W235" s="17">
        <f>R235*EXP(-$B$16*(($B$17+$AI$4)*0.2))+S235*$B$16/($B$16-$AI$12)*(EXP(-$AI$12*(($B$17+$AI$4)*0.2))-EXP(-$B$16*(($B$17+$AI$4)*0.2)))+T235*$B$16/($B$16-$AI$13)*(EXP(-$AI$13*(($B$17+$AI$4)*0.2))-EXP(-$B$16*(($B$17+$AI$4)*0.2)))+U235*$B$16/($B$16-$AI$14)*(EXP(-$AI$14*(($B$17+$AI$4)*0.2))-EXP(-$B$16*(($B$17+$AI$4)*0.2)))</f>
        <v/>
      </c>
      <c r="X235" s="17">
        <f>R235*EXP(-$B$16*(($B$17+$AI$4)*0.3))+S235*$B$16/($B$16-$AI$12)*(EXP(-$AI$12*(($B$17+$AI$4)*0.3))-EXP(-$B$16*(($B$17+$AI$4)*0.3)))+T235*$B$16/($B$16-$AI$13)*(EXP(-$AI$13*(($B$17+$AI$4)*0.3))-EXP(-$B$16*(($B$17+$AI$4)*0.3)))+U235*$B$16/($B$16-$AI$14)*(EXP(-$AI$14*(($B$17+$AI$4)*0.3))-EXP(-$B$16*(($B$17+$AI$4)*0.3)))</f>
        <v/>
      </c>
      <c r="Y235" s="17">
        <f>R235*EXP(-$B$16*(($B$17+$AI$4)*0.4))+S235*$B$16/($B$16-$AI$12)*(EXP(-$AI$12*(($B$17+$AI$4)*0.4))-EXP(-$B$16*(($B$17+$AI$4)*0.4)))+T235*$B$16/($B$16-$AI$13)*(EXP(-$AI$13*(($B$17+$AI$4)*0.4))-EXP(-$B$16*(($B$17+$AI$4)*0.4)))+U235*$B$16/($B$16-$AI$14)*(EXP(-$AI$14*(($B$17+$AI$4)*0.4))-EXP(-$B$16*(($B$17+$AI$4)*0.4)))</f>
        <v/>
      </c>
      <c r="Z235" s="17">
        <f>R235*EXP(-$B$16*(($B$17+$AI$4)*0.5))+S235*$B$16/($B$16-$AI$12)*(EXP(-$AI$12*(($B$17+$AI$4)*0.5))-EXP(-$B$16*(($B$17+$AI$4)*0.5)))+T235*$B$16/($B$16-$AI$13)*(EXP(-$AI$13*(($B$17+$AI$4)*0.5))-EXP(-$B$16*(($B$17+$AI$4)*0.5)))+U235*$B$16/($B$16-$AI$14)*(EXP(-$AI$14*(($B$17+$AI$4)*0.5))-EXP(-$B$16*(($B$17+$AI$4)*0.5)))</f>
        <v/>
      </c>
      <c r="AA235" s="17">
        <f>R235*EXP(-$B$16*(($B$17+$AI$4)*0.6))+S235*$B$16/($B$16-$AI$12)*(EXP(-$AI$12*(($B$17+$AI$4)*0.6))-EXP(-$B$16*(($B$17+$AI$4)*0.6)))+T235*$B$16/($B$16-$AI$13)*(EXP(-$AI$13*(($B$17+$AI$4)*0.6))-EXP(-$B$16*(($B$17+$AI$4)*0.6)))+U235*$B$16/($B$16-$AI$14)*(EXP(-$AI$14*(($B$17+$AI$4)*0.6))-EXP(-$B$16*(($B$17+$AI$4)*0.6)))</f>
        <v/>
      </c>
      <c r="AB235" s="17">
        <f>R235*EXP(-$B$16*(($B$17+$AI$4)*0.7))+S235*$B$16/($B$16-$AI$12)*(EXP(-$AI$12*(($B$17+$AI$4)*0.7))-EXP(-$B$16*(($B$17+$AI$4)*0.7)))+T235*$B$16/($B$16-$AI$13)*(EXP(-$AI$13*(($B$17+$AI$4)*0.7))-EXP(-$B$16*(($B$17+$AI$4)*0.7)))+U235*$B$16/($B$16-$AI$14)*(EXP(-$AI$14*(($B$17+$AI$4)*0.7))-EXP(-$B$16*(($B$17+$AI$4)*0.7)))</f>
        <v/>
      </c>
      <c r="AC235" s="17">
        <f>R235*EXP(-$B$16*(($B$17+$AI$4)*0.8))+S235*$B$16/($B$16-$AI$12)*(EXP(-$AI$12*(($B$17+$AI$4)*0.8))-EXP(-$B$16*(($B$17+$AI$4)*0.8)))+T235*$B$16/($B$16-$AI$13)*(EXP(-$AI$13*(($B$17+$AI$4)*0.8))-EXP(-$B$16*(($B$17+$AI$4)*0.8)))+U235*$B$16/($B$16-$AI$14)*(EXP(-$AI$14*(($B$17+$AI$4)*0.8))-EXP(-$B$16*(($B$17+$AI$4)*0.8)))</f>
        <v/>
      </c>
      <c r="AD235" s="17">
        <f>R235*EXP(-$B$16*(($B$17+$AI$4)*0.9))+S235*$B$16/($B$16-$AI$12)*(EXP(-$AI$12*(($B$17+$AI$4)*0.9))-EXP(-$B$16*(($B$17+$AI$4)*0.9)))+T235*$B$16/($B$16-$AI$13)*(EXP(-$AI$13*(($B$17+$AI$4)*0.9))-EXP(-$B$16*(($B$17+$AI$4)*0.9)))+U235*$B$16/($B$16-$AI$14)*(EXP(-$AI$14*(($B$17+$AI$4)*0.9))-EXP(-$B$16*(($B$17+$AI$4)*0.9)))</f>
        <v/>
      </c>
      <c r="AE235" s="17">
        <f>R235*EXP(-$B$16*(($B$17+$AI$4)*1.0))+S235*$B$16/($B$16-$AI$12)*(EXP(-$AI$12*(($B$17+$AI$4)*1.0))-EXP(-$B$16*(($B$17+$AI$4)*1.0)))+T235*$B$16/($B$16-$AI$13)*(EXP(-$AI$13*(($B$17+$AI$4)*1.0))-EXP(-$B$16*(($B$17+$AI$4)*1.0)))+U235*$B$16/($B$16-$AI$14)*(EXP(-$AI$14*(($B$17+$AI$4)*1.0))-EXP(-$B$16*(($B$17+$AI$4)*1.0)))</f>
        <v/>
      </c>
      <c r="AF235" s="17">
        <f>MIN((G235-V235)/$AI$48,(G235-W235)/$AI$49,(G235-X235)/$AI$50,(G235-Y235)/$AI$51,(G235-Z235)/$AI$52,(G235-AA235)/$AI$53,(G235-AB235)/$AI$54,(G235-AC235)/$AI$55,(G235-AD235)/$AI$56,(G235-AE235)/$AI$57)</f>
        <v/>
      </c>
    </row>
    <row r="236">
      <c r="E236" s="12">
        <f>E235+$B$11</f>
        <v/>
      </c>
      <c r="F236" s="13">
        <f>E236/60</f>
        <v/>
      </c>
      <c r="G236" s="13">
        <f>IF(F236&gt;=$AI$66,$B$27,IF(F236&gt;=$AI$65,$B$26,IF(F236&gt;=$AI$64,$B$25,IF(F236&gt;=$AI$63,$B$24,IF(F236&gt;=$AI$62,$B$23,IF(F236&gt;=$AI$61,$B$22,$B$21))))))</f>
        <v/>
      </c>
      <c r="H236" s="14">
        <f>MAX(0,MIN($AI$59,IF($B$9="Plasma",(G236-(S236*$AI$18+T236*$AI$19+U236*$AI$20))/$AI$46,AF236)))</f>
        <v/>
      </c>
      <c r="I236" s="15">
        <f>H236/10*3600/$B$11</f>
        <v/>
      </c>
      <c r="J236" s="15">
        <f>J235+H236</f>
        <v/>
      </c>
      <c r="K236" s="14">
        <f>$AI$21*K235+$AI$22*L235+$AI$23*M235+$AI$30*H235</f>
        <v/>
      </c>
      <c r="L236" s="14">
        <f>$AI$24*K235+$AI$25*L235+$AI$26*M235+$AI$31*H235</f>
        <v/>
      </c>
      <c r="M236" s="14">
        <f>$AI$27*K235+$AI$28*L235+$AI$29*M235+$AI$32*H235</f>
        <v/>
      </c>
      <c r="N236" s="16">
        <f>R236*$B$38</f>
        <v/>
      </c>
      <c r="O236" s="14">
        <f>K236/$B$30</f>
        <v/>
      </c>
      <c r="P236" s="14">
        <f>L236/$B$31</f>
        <v/>
      </c>
      <c r="Q236" s="14">
        <f>M236/$B$32</f>
        <v/>
      </c>
      <c r="R236" s="14">
        <f>R235*$AI$42+S235*$AI$43+T235*$AI$44+U235*$AI$45+$AI$47*H235</f>
        <v/>
      </c>
      <c r="S236" s="17">
        <f>$AI$33*K236+$AI$34*L236+$AI$35*M236</f>
        <v/>
      </c>
      <c r="T236" s="17">
        <f>$AI$36*K236+$AI$37*L236+$AI$38*M236</f>
        <v/>
      </c>
      <c r="U236" s="17">
        <f>$AI$39*K236+$AI$40*L236+$AI$41*M236</f>
        <v/>
      </c>
      <c r="V236" s="17">
        <f>R236*EXP(-$B$16*(($B$17+$AI$4)*0.1))+S236*$B$16/($B$16-$AI$12)*(EXP(-$AI$12*(($B$17+$AI$4)*0.1))-EXP(-$B$16*(($B$17+$AI$4)*0.1)))+T236*$B$16/($B$16-$AI$13)*(EXP(-$AI$13*(($B$17+$AI$4)*0.1))-EXP(-$B$16*(($B$17+$AI$4)*0.1)))+U236*$B$16/($B$16-$AI$14)*(EXP(-$AI$14*(($B$17+$AI$4)*0.1))-EXP(-$B$16*(($B$17+$AI$4)*0.1)))</f>
        <v/>
      </c>
      <c r="W236" s="17">
        <f>R236*EXP(-$B$16*(($B$17+$AI$4)*0.2))+S236*$B$16/($B$16-$AI$12)*(EXP(-$AI$12*(($B$17+$AI$4)*0.2))-EXP(-$B$16*(($B$17+$AI$4)*0.2)))+T236*$B$16/($B$16-$AI$13)*(EXP(-$AI$13*(($B$17+$AI$4)*0.2))-EXP(-$B$16*(($B$17+$AI$4)*0.2)))+U236*$B$16/($B$16-$AI$14)*(EXP(-$AI$14*(($B$17+$AI$4)*0.2))-EXP(-$B$16*(($B$17+$AI$4)*0.2)))</f>
        <v/>
      </c>
      <c r="X236" s="17">
        <f>R236*EXP(-$B$16*(($B$17+$AI$4)*0.3))+S236*$B$16/($B$16-$AI$12)*(EXP(-$AI$12*(($B$17+$AI$4)*0.3))-EXP(-$B$16*(($B$17+$AI$4)*0.3)))+T236*$B$16/($B$16-$AI$13)*(EXP(-$AI$13*(($B$17+$AI$4)*0.3))-EXP(-$B$16*(($B$17+$AI$4)*0.3)))+U236*$B$16/($B$16-$AI$14)*(EXP(-$AI$14*(($B$17+$AI$4)*0.3))-EXP(-$B$16*(($B$17+$AI$4)*0.3)))</f>
        <v/>
      </c>
      <c r="Y236" s="17">
        <f>R236*EXP(-$B$16*(($B$17+$AI$4)*0.4))+S236*$B$16/($B$16-$AI$12)*(EXP(-$AI$12*(($B$17+$AI$4)*0.4))-EXP(-$B$16*(($B$17+$AI$4)*0.4)))+T236*$B$16/($B$16-$AI$13)*(EXP(-$AI$13*(($B$17+$AI$4)*0.4))-EXP(-$B$16*(($B$17+$AI$4)*0.4)))+U236*$B$16/($B$16-$AI$14)*(EXP(-$AI$14*(($B$17+$AI$4)*0.4))-EXP(-$B$16*(($B$17+$AI$4)*0.4)))</f>
        <v/>
      </c>
      <c r="Z236" s="17">
        <f>R236*EXP(-$B$16*(($B$17+$AI$4)*0.5))+S236*$B$16/($B$16-$AI$12)*(EXP(-$AI$12*(($B$17+$AI$4)*0.5))-EXP(-$B$16*(($B$17+$AI$4)*0.5)))+T236*$B$16/($B$16-$AI$13)*(EXP(-$AI$13*(($B$17+$AI$4)*0.5))-EXP(-$B$16*(($B$17+$AI$4)*0.5)))+U236*$B$16/($B$16-$AI$14)*(EXP(-$AI$14*(($B$17+$AI$4)*0.5))-EXP(-$B$16*(($B$17+$AI$4)*0.5)))</f>
        <v/>
      </c>
      <c r="AA236" s="17">
        <f>R236*EXP(-$B$16*(($B$17+$AI$4)*0.6))+S236*$B$16/($B$16-$AI$12)*(EXP(-$AI$12*(($B$17+$AI$4)*0.6))-EXP(-$B$16*(($B$17+$AI$4)*0.6)))+T236*$B$16/($B$16-$AI$13)*(EXP(-$AI$13*(($B$17+$AI$4)*0.6))-EXP(-$B$16*(($B$17+$AI$4)*0.6)))+U236*$B$16/($B$16-$AI$14)*(EXP(-$AI$14*(($B$17+$AI$4)*0.6))-EXP(-$B$16*(($B$17+$AI$4)*0.6)))</f>
        <v/>
      </c>
      <c r="AB236" s="17">
        <f>R236*EXP(-$B$16*(($B$17+$AI$4)*0.7))+S236*$B$16/($B$16-$AI$12)*(EXP(-$AI$12*(($B$17+$AI$4)*0.7))-EXP(-$B$16*(($B$17+$AI$4)*0.7)))+T236*$B$16/($B$16-$AI$13)*(EXP(-$AI$13*(($B$17+$AI$4)*0.7))-EXP(-$B$16*(($B$17+$AI$4)*0.7)))+U236*$B$16/($B$16-$AI$14)*(EXP(-$AI$14*(($B$17+$AI$4)*0.7))-EXP(-$B$16*(($B$17+$AI$4)*0.7)))</f>
        <v/>
      </c>
      <c r="AC236" s="17">
        <f>R236*EXP(-$B$16*(($B$17+$AI$4)*0.8))+S236*$B$16/($B$16-$AI$12)*(EXP(-$AI$12*(($B$17+$AI$4)*0.8))-EXP(-$B$16*(($B$17+$AI$4)*0.8)))+T236*$B$16/($B$16-$AI$13)*(EXP(-$AI$13*(($B$17+$AI$4)*0.8))-EXP(-$B$16*(($B$17+$AI$4)*0.8)))+U236*$B$16/($B$16-$AI$14)*(EXP(-$AI$14*(($B$17+$AI$4)*0.8))-EXP(-$B$16*(($B$17+$AI$4)*0.8)))</f>
        <v/>
      </c>
      <c r="AD236" s="17">
        <f>R236*EXP(-$B$16*(($B$17+$AI$4)*0.9))+S236*$B$16/($B$16-$AI$12)*(EXP(-$AI$12*(($B$17+$AI$4)*0.9))-EXP(-$B$16*(($B$17+$AI$4)*0.9)))+T236*$B$16/($B$16-$AI$13)*(EXP(-$AI$13*(($B$17+$AI$4)*0.9))-EXP(-$B$16*(($B$17+$AI$4)*0.9)))+U236*$B$16/($B$16-$AI$14)*(EXP(-$AI$14*(($B$17+$AI$4)*0.9))-EXP(-$B$16*(($B$17+$AI$4)*0.9)))</f>
        <v/>
      </c>
      <c r="AE236" s="17">
        <f>R236*EXP(-$B$16*(($B$17+$AI$4)*1.0))+S236*$B$16/($B$16-$AI$12)*(EXP(-$AI$12*(($B$17+$AI$4)*1.0))-EXP(-$B$16*(($B$17+$AI$4)*1.0)))+T236*$B$16/($B$16-$AI$13)*(EXP(-$AI$13*(($B$17+$AI$4)*1.0))-EXP(-$B$16*(($B$17+$AI$4)*1.0)))+U236*$B$16/($B$16-$AI$14)*(EXP(-$AI$14*(($B$17+$AI$4)*1.0))-EXP(-$B$16*(($B$17+$AI$4)*1.0)))</f>
        <v/>
      </c>
      <c r="AF236" s="17">
        <f>MIN((G236-V236)/$AI$48,(G236-W236)/$AI$49,(G236-X236)/$AI$50,(G236-Y236)/$AI$51,(G236-Z236)/$AI$52,(G236-AA236)/$AI$53,(G236-AB236)/$AI$54,(G236-AC236)/$AI$55,(G236-AD236)/$AI$56,(G236-AE236)/$AI$57)</f>
        <v/>
      </c>
    </row>
    <row r="237">
      <c r="E237" s="12">
        <f>E236+$B$11</f>
        <v/>
      </c>
      <c r="F237" s="13">
        <f>E237/60</f>
        <v/>
      </c>
      <c r="G237" s="13">
        <f>IF(F237&gt;=$AI$66,$B$27,IF(F237&gt;=$AI$65,$B$26,IF(F237&gt;=$AI$64,$B$25,IF(F237&gt;=$AI$63,$B$24,IF(F237&gt;=$AI$62,$B$23,IF(F237&gt;=$AI$61,$B$22,$B$21))))))</f>
        <v/>
      </c>
      <c r="H237" s="14">
        <f>MAX(0,MIN($AI$59,IF($B$9="Plasma",(G237-(S237*$AI$18+T237*$AI$19+U237*$AI$20))/$AI$46,AF237)))</f>
        <v/>
      </c>
      <c r="I237" s="15">
        <f>H237/10*3600/$B$11</f>
        <v/>
      </c>
      <c r="J237" s="15">
        <f>J236+H237</f>
        <v/>
      </c>
      <c r="K237" s="14">
        <f>$AI$21*K236+$AI$22*L236+$AI$23*M236+$AI$30*H236</f>
        <v/>
      </c>
      <c r="L237" s="14">
        <f>$AI$24*K236+$AI$25*L236+$AI$26*M236+$AI$31*H236</f>
        <v/>
      </c>
      <c r="M237" s="14">
        <f>$AI$27*K236+$AI$28*L236+$AI$29*M236+$AI$32*H236</f>
        <v/>
      </c>
      <c r="N237" s="16">
        <f>R237*$B$38</f>
        <v/>
      </c>
      <c r="O237" s="14">
        <f>K237/$B$30</f>
        <v/>
      </c>
      <c r="P237" s="14">
        <f>L237/$B$31</f>
        <v/>
      </c>
      <c r="Q237" s="14">
        <f>M237/$B$32</f>
        <v/>
      </c>
      <c r="R237" s="14">
        <f>R236*$AI$42+S236*$AI$43+T236*$AI$44+U236*$AI$45+$AI$47*H236</f>
        <v/>
      </c>
      <c r="S237" s="17">
        <f>$AI$33*K237+$AI$34*L237+$AI$35*M237</f>
        <v/>
      </c>
      <c r="T237" s="17">
        <f>$AI$36*K237+$AI$37*L237+$AI$38*M237</f>
        <v/>
      </c>
      <c r="U237" s="17">
        <f>$AI$39*K237+$AI$40*L237+$AI$41*M237</f>
        <v/>
      </c>
      <c r="V237" s="17">
        <f>R237*EXP(-$B$16*(($B$17+$AI$4)*0.1))+S237*$B$16/($B$16-$AI$12)*(EXP(-$AI$12*(($B$17+$AI$4)*0.1))-EXP(-$B$16*(($B$17+$AI$4)*0.1)))+T237*$B$16/($B$16-$AI$13)*(EXP(-$AI$13*(($B$17+$AI$4)*0.1))-EXP(-$B$16*(($B$17+$AI$4)*0.1)))+U237*$B$16/($B$16-$AI$14)*(EXP(-$AI$14*(($B$17+$AI$4)*0.1))-EXP(-$B$16*(($B$17+$AI$4)*0.1)))</f>
        <v/>
      </c>
      <c r="W237" s="17">
        <f>R237*EXP(-$B$16*(($B$17+$AI$4)*0.2))+S237*$B$16/($B$16-$AI$12)*(EXP(-$AI$12*(($B$17+$AI$4)*0.2))-EXP(-$B$16*(($B$17+$AI$4)*0.2)))+T237*$B$16/($B$16-$AI$13)*(EXP(-$AI$13*(($B$17+$AI$4)*0.2))-EXP(-$B$16*(($B$17+$AI$4)*0.2)))+U237*$B$16/($B$16-$AI$14)*(EXP(-$AI$14*(($B$17+$AI$4)*0.2))-EXP(-$B$16*(($B$17+$AI$4)*0.2)))</f>
        <v/>
      </c>
      <c r="X237" s="17">
        <f>R237*EXP(-$B$16*(($B$17+$AI$4)*0.3))+S237*$B$16/($B$16-$AI$12)*(EXP(-$AI$12*(($B$17+$AI$4)*0.3))-EXP(-$B$16*(($B$17+$AI$4)*0.3)))+T237*$B$16/($B$16-$AI$13)*(EXP(-$AI$13*(($B$17+$AI$4)*0.3))-EXP(-$B$16*(($B$17+$AI$4)*0.3)))+U237*$B$16/($B$16-$AI$14)*(EXP(-$AI$14*(($B$17+$AI$4)*0.3))-EXP(-$B$16*(($B$17+$AI$4)*0.3)))</f>
        <v/>
      </c>
      <c r="Y237" s="17">
        <f>R237*EXP(-$B$16*(($B$17+$AI$4)*0.4))+S237*$B$16/($B$16-$AI$12)*(EXP(-$AI$12*(($B$17+$AI$4)*0.4))-EXP(-$B$16*(($B$17+$AI$4)*0.4)))+T237*$B$16/($B$16-$AI$13)*(EXP(-$AI$13*(($B$17+$AI$4)*0.4))-EXP(-$B$16*(($B$17+$AI$4)*0.4)))+U237*$B$16/($B$16-$AI$14)*(EXP(-$AI$14*(($B$17+$AI$4)*0.4))-EXP(-$B$16*(($B$17+$AI$4)*0.4)))</f>
        <v/>
      </c>
      <c r="Z237" s="17">
        <f>R237*EXP(-$B$16*(($B$17+$AI$4)*0.5))+S237*$B$16/($B$16-$AI$12)*(EXP(-$AI$12*(($B$17+$AI$4)*0.5))-EXP(-$B$16*(($B$17+$AI$4)*0.5)))+T237*$B$16/($B$16-$AI$13)*(EXP(-$AI$13*(($B$17+$AI$4)*0.5))-EXP(-$B$16*(($B$17+$AI$4)*0.5)))+U237*$B$16/($B$16-$AI$14)*(EXP(-$AI$14*(($B$17+$AI$4)*0.5))-EXP(-$B$16*(($B$17+$AI$4)*0.5)))</f>
        <v/>
      </c>
      <c r="AA237" s="17">
        <f>R237*EXP(-$B$16*(($B$17+$AI$4)*0.6))+S237*$B$16/($B$16-$AI$12)*(EXP(-$AI$12*(($B$17+$AI$4)*0.6))-EXP(-$B$16*(($B$17+$AI$4)*0.6)))+T237*$B$16/($B$16-$AI$13)*(EXP(-$AI$13*(($B$17+$AI$4)*0.6))-EXP(-$B$16*(($B$17+$AI$4)*0.6)))+U237*$B$16/($B$16-$AI$14)*(EXP(-$AI$14*(($B$17+$AI$4)*0.6))-EXP(-$B$16*(($B$17+$AI$4)*0.6)))</f>
        <v/>
      </c>
      <c r="AB237" s="17">
        <f>R237*EXP(-$B$16*(($B$17+$AI$4)*0.7))+S237*$B$16/($B$16-$AI$12)*(EXP(-$AI$12*(($B$17+$AI$4)*0.7))-EXP(-$B$16*(($B$17+$AI$4)*0.7)))+T237*$B$16/($B$16-$AI$13)*(EXP(-$AI$13*(($B$17+$AI$4)*0.7))-EXP(-$B$16*(($B$17+$AI$4)*0.7)))+U237*$B$16/($B$16-$AI$14)*(EXP(-$AI$14*(($B$17+$AI$4)*0.7))-EXP(-$B$16*(($B$17+$AI$4)*0.7)))</f>
        <v/>
      </c>
      <c r="AC237" s="17">
        <f>R237*EXP(-$B$16*(($B$17+$AI$4)*0.8))+S237*$B$16/($B$16-$AI$12)*(EXP(-$AI$12*(($B$17+$AI$4)*0.8))-EXP(-$B$16*(($B$17+$AI$4)*0.8)))+T237*$B$16/($B$16-$AI$13)*(EXP(-$AI$13*(($B$17+$AI$4)*0.8))-EXP(-$B$16*(($B$17+$AI$4)*0.8)))+U237*$B$16/($B$16-$AI$14)*(EXP(-$AI$14*(($B$17+$AI$4)*0.8))-EXP(-$B$16*(($B$17+$AI$4)*0.8)))</f>
        <v/>
      </c>
      <c r="AD237" s="17">
        <f>R237*EXP(-$B$16*(($B$17+$AI$4)*0.9))+S237*$B$16/($B$16-$AI$12)*(EXP(-$AI$12*(($B$17+$AI$4)*0.9))-EXP(-$B$16*(($B$17+$AI$4)*0.9)))+T237*$B$16/($B$16-$AI$13)*(EXP(-$AI$13*(($B$17+$AI$4)*0.9))-EXP(-$B$16*(($B$17+$AI$4)*0.9)))+U237*$B$16/($B$16-$AI$14)*(EXP(-$AI$14*(($B$17+$AI$4)*0.9))-EXP(-$B$16*(($B$17+$AI$4)*0.9)))</f>
        <v/>
      </c>
      <c r="AE237" s="17">
        <f>R237*EXP(-$B$16*(($B$17+$AI$4)*1.0))+S237*$B$16/($B$16-$AI$12)*(EXP(-$AI$12*(($B$17+$AI$4)*1.0))-EXP(-$B$16*(($B$17+$AI$4)*1.0)))+T237*$B$16/($B$16-$AI$13)*(EXP(-$AI$13*(($B$17+$AI$4)*1.0))-EXP(-$B$16*(($B$17+$AI$4)*1.0)))+U237*$B$16/($B$16-$AI$14)*(EXP(-$AI$14*(($B$17+$AI$4)*1.0))-EXP(-$B$16*(($B$17+$AI$4)*1.0)))</f>
        <v/>
      </c>
      <c r="AF237" s="17">
        <f>MIN((G237-V237)/$AI$48,(G237-W237)/$AI$49,(G237-X237)/$AI$50,(G237-Y237)/$AI$51,(G237-Z237)/$AI$52,(G237-AA237)/$AI$53,(G237-AB237)/$AI$54,(G237-AC237)/$AI$55,(G237-AD237)/$AI$56,(G237-AE237)/$AI$57)</f>
        <v/>
      </c>
    </row>
    <row r="238">
      <c r="E238" s="12">
        <f>E237+$B$11</f>
        <v/>
      </c>
      <c r="F238" s="13">
        <f>E238/60</f>
        <v/>
      </c>
      <c r="G238" s="13">
        <f>IF(F238&gt;=$AI$66,$B$27,IF(F238&gt;=$AI$65,$B$26,IF(F238&gt;=$AI$64,$B$25,IF(F238&gt;=$AI$63,$B$24,IF(F238&gt;=$AI$62,$B$23,IF(F238&gt;=$AI$61,$B$22,$B$21))))))</f>
        <v/>
      </c>
      <c r="H238" s="14">
        <f>MAX(0,MIN($AI$59,IF($B$9="Plasma",(G238-(S238*$AI$18+T238*$AI$19+U238*$AI$20))/$AI$46,AF238)))</f>
        <v/>
      </c>
      <c r="I238" s="15">
        <f>H238/10*3600/$B$11</f>
        <v/>
      </c>
      <c r="J238" s="15">
        <f>J237+H238</f>
        <v/>
      </c>
      <c r="K238" s="14">
        <f>$AI$21*K237+$AI$22*L237+$AI$23*M237+$AI$30*H237</f>
        <v/>
      </c>
      <c r="L238" s="14">
        <f>$AI$24*K237+$AI$25*L237+$AI$26*M237+$AI$31*H237</f>
        <v/>
      </c>
      <c r="M238" s="14">
        <f>$AI$27*K237+$AI$28*L237+$AI$29*M237+$AI$32*H237</f>
        <v/>
      </c>
      <c r="N238" s="16">
        <f>R238*$B$38</f>
        <v/>
      </c>
      <c r="O238" s="14">
        <f>K238/$B$30</f>
        <v/>
      </c>
      <c r="P238" s="14">
        <f>L238/$B$31</f>
        <v/>
      </c>
      <c r="Q238" s="14">
        <f>M238/$B$32</f>
        <v/>
      </c>
      <c r="R238" s="14">
        <f>R237*$AI$42+S237*$AI$43+T237*$AI$44+U237*$AI$45+$AI$47*H237</f>
        <v/>
      </c>
      <c r="S238" s="17">
        <f>$AI$33*K238+$AI$34*L238+$AI$35*M238</f>
        <v/>
      </c>
      <c r="T238" s="17">
        <f>$AI$36*K238+$AI$37*L238+$AI$38*M238</f>
        <v/>
      </c>
      <c r="U238" s="17">
        <f>$AI$39*K238+$AI$40*L238+$AI$41*M238</f>
        <v/>
      </c>
      <c r="V238" s="17">
        <f>R238*EXP(-$B$16*(($B$17+$AI$4)*0.1))+S238*$B$16/($B$16-$AI$12)*(EXP(-$AI$12*(($B$17+$AI$4)*0.1))-EXP(-$B$16*(($B$17+$AI$4)*0.1)))+T238*$B$16/($B$16-$AI$13)*(EXP(-$AI$13*(($B$17+$AI$4)*0.1))-EXP(-$B$16*(($B$17+$AI$4)*0.1)))+U238*$B$16/($B$16-$AI$14)*(EXP(-$AI$14*(($B$17+$AI$4)*0.1))-EXP(-$B$16*(($B$17+$AI$4)*0.1)))</f>
        <v/>
      </c>
      <c r="W238" s="17">
        <f>R238*EXP(-$B$16*(($B$17+$AI$4)*0.2))+S238*$B$16/($B$16-$AI$12)*(EXP(-$AI$12*(($B$17+$AI$4)*0.2))-EXP(-$B$16*(($B$17+$AI$4)*0.2)))+T238*$B$16/($B$16-$AI$13)*(EXP(-$AI$13*(($B$17+$AI$4)*0.2))-EXP(-$B$16*(($B$17+$AI$4)*0.2)))+U238*$B$16/($B$16-$AI$14)*(EXP(-$AI$14*(($B$17+$AI$4)*0.2))-EXP(-$B$16*(($B$17+$AI$4)*0.2)))</f>
        <v/>
      </c>
      <c r="X238" s="17">
        <f>R238*EXP(-$B$16*(($B$17+$AI$4)*0.3))+S238*$B$16/($B$16-$AI$12)*(EXP(-$AI$12*(($B$17+$AI$4)*0.3))-EXP(-$B$16*(($B$17+$AI$4)*0.3)))+T238*$B$16/($B$16-$AI$13)*(EXP(-$AI$13*(($B$17+$AI$4)*0.3))-EXP(-$B$16*(($B$17+$AI$4)*0.3)))+U238*$B$16/($B$16-$AI$14)*(EXP(-$AI$14*(($B$17+$AI$4)*0.3))-EXP(-$B$16*(($B$17+$AI$4)*0.3)))</f>
        <v/>
      </c>
      <c r="Y238" s="17">
        <f>R238*EXP(-$B$16*(($B$17+$AI$4)*0.4))+S238*$B$16/($B$16-$AI$12)*(EXP(-$AI$12*(($B$17+$AI$4)*0.4))-EXP(-$B$16*(($B$17+$AI$4)*0.4)))+T238*$B$16/($B$16-$AI$13)*(EXP(-$AI$13*(($B$17+$AI$4)*0.4))-EXP(-$B$16*(($B$17+$AI$4)*0.4)))+U238*$B$16/($B$16-$AI$14)*(EXP(-$AI$14*(($B$17+$AI$4)*0.4))-EXP(-$B$16*(($B$17+$AI$4)*0.4)))</f>
        <v/>
      </c>
      <c r="Z238" s="17">
        <f>R238*EXP(-$B$16*(($B$17+$AI$4)*0.5))+S238*$B$16/($B$16-$AI$12)*(EXP(-$AI$12*(($B$17+$AI$4)*0.5))-EXP(-$B$16*(($B$17+$AI$4)*0.5)))+T238*$B$16/($B$16-$AI$13)*(EXP(-$AI$13*(($B$17+$AI$4)*0.5))-EXP(-$B$16*(($B$17+$AI$4)*0.5)))+U238*$B$16/($B$16-$AI$14)*(EXP(-$AI$14*(($B$17+$AI$4)*0.5))-EXP(-$B$16*(($B$17+$AI$4)*0.5)))</f>
        <v/>
      </c>
      <c r="AA238" s="17">
        <f>R238*EXP(-$B$16*(($B$17+$AI$4)*0.6))+S238*$B$16/($B$16-$AI$12)*(EXP(-$AI$12*(($B$17+$AI$4)*0.6))-EXP(-$B$16*(($B$17+$AI$4)*0.6)))+T238*$B$16/($B$16-$AI$13)*(EXP(-$AI$13*(($B$17+$AI$4)*0.6))-EXP(-$B$16*(($B$17+$AI$4)*0.6)))+U238*$B$16/($B$16-$AI$14)*(EXP(-$AI$14*(($B$17+$AI$4)*0.6))-EXP(-$B$16*(($B$17+$AI$4)*0.6)))</f>
        <v/>
      </c>
      <c r="AB238" s="17">
        <f>R238*EXP(-$B$16*(($B$17+$AI$4)*0.7))+S238*$B$16/($B$16-$AI$12)*(EXP(-$AI$12*(($B$17+$AI$4)*0.7))-EXP(-$B$16*(($B$17+$AI$4)*0.7)))+T238*$B$16/($B$16-$AI$13)*(EXP(-$AI$13*(($B$17+$AI$4)*0.7))-EXP(-$B$16*(($B$17+$AI$4)*0.7)))+U238*$B$16/($B$16-$AI$14)*(EXP(-$AI$14*(($B$17+$AI$4)*0.7))-EXP(-$B$16*(($B$17+$AI$4)*0.7)))</f>
        <v/>
      </c>
      <c r="AC238" s="17">
        <f>R238*EXP(-$B$16*(($B$17+$AI$4)*0.8))+S238*$B$16/($B$16-$AI$12)*(EXP(-$AI$12*(($B$17+$AI$4)*0.8))-EXP(-$B$16*(($B$17+$AI$4)*0.8)))+T238*$B$16/($B$16-$AI$13)*(EXP(-$AI$13*(($B$17+$AI$4)*0.8))-EXP(-$B$16*(($B$17+$AI$4)*0.8)))+U238*$B$16/($B$16-$AI$14)*(EXP(-$AI$14*(($B$17+$AI$4)*0.8))-EXP(-$B$16*(($B$17+$AI$4)*0.8)))</f>
        <v/>
      </c>
      <c r="AD238" s="17">
        <f>R238*EXP(-$B$16*(($B$17+$AI$4)*0.9))+S238*$B$16/($B$16-$AI$12)*(EXP(-$AI$12*(($B$17+$AI$4)*0.9))-EXP(-$B$16*(($B$17+$AI$4)*0.9)))+T238*$B$16/($B$16-$AI$13)*(EXP(-$AI$13*(($B$17+$AI$4)*0.9))-EXP(-$B$16*(($B$17+$AI$4)*0.9)))+U238*$B$16/($B$16-$AI$14)*(EXP(-$AI$14*(($B$17+$AI$4)*0.9))-EXP(-$B$16*(($B$17+$AI$4)*0.9)))</f>
        <v/>
      </c>
      <c r="AE238" s="17">
        <f>R238*EXP(-$B$16*(($B$17+$AI$4)*1.0))+S238*$B$16/($B$16-$AI$12)*(EXP(-$AI$12*(($B$17+$AI$4)*1.0))-EXP(-$B$16*(($B$17+$AI$4)*1.0)))+T238*$B$16/($B$16-$AI$13)*(EXP(-$AI$13*(($B$17+$AI$4)*1.0))-EXP(-$B$16*(($B$17+$AI$4)*1.0)))+U238*$B$16/($B$16-$AI$14)*(EXP(-$AI$14*(($B$17+$AI$4)*1.0))-EXP(-$B$16*(($B$17+$AI$4)*1.0)))</f>
        <v/>
      </c>
      <c r="AF238" s="17">
        <f>MIN((G238-V238)/$AI$48,(G238-W238)/$AI$49,(G238-X238)/$AI$50,(G238-Y238)/$AI$51,(G238-Z238)/$AI$52,(G238-AA238)/$AI$53,(G238-AB238)/$AI$54,(G238-AC238)/$AI$55,(G238-AD238)/$AI$56,(G238-AE238)/$AI$57)</f>
        <v/>
      </c>
    </row>
    <row r="239">
      <c r="E239" s="12">
        <f>E238+$B$11</f>
        <v/>
      </c>
      <c r="F239" s="13">
        <f>E239/60</f>
        <v/>
      </c>
      <c r="G239" s="13">
        <f>IF(F239&gt;=$AI$66,$B$27,IF(F239&gt;=$AI$65,$B$26,IF(F239&gt;=$AI$64,$B$25,IF(F239&gt;=$AI$63,$B$24,IF(F239&gt;=$AI$62,$B$23,IF(F239&gt;=$AI$61,$B$22,$B$21))))))</f>
        <v/>
      </c>
      <c r="H239" s="14">
        <f>MAX(0,MIN($AI$59,IF($B$9="Plasma",(G239-(S239*$AI$18+T239*$AI$19+U239*$AI$20))/$AI$46,AF239)))</f>
        <v/>
      </c>
      <c r="I239" s="15">
        <f>H239/10*3600/$B$11</f>
        <v/>
      </c>
      <c r="J239" s="15">
        <f>J238+H239</f>
        <v/>
      </c>
      <c r="K239" s="14">
        <f>$AI$21*K238+$AI$22*L238+$AI$23*M238+$AI$30*H238</f>
        <v/>
      </c>
      <c r="L239" s="14">
        <f>$AI$24*K238+$AI$25*L238+$AI$26*M238+$AI$31*H238</f>
        <v/>
      </c>
      <c r="M239" s="14">
        <f>$AI$27*K238+$AI$28*L238+$AI$29*M238+$AI$32*H238</f>
        <v/>
      </c>
      <c r="N239" s="16">
        <f>R239*$B$38</f>
        <v/>
      </c>
      <c r="O239" s="14">
        <f>K239/$B$30</f>
        <v/>
      </c>
      <c r="P239" s="14">
        <f>L239/$B$31</f>
        <v/>
      </c>
      <c r="Q239" s="14">
        <f>M239/$B$32</f>
        <v/>
      </c>
      <c r="R239" s="14">
        <f>R238*$AI$42+S238*$AI$43+T238*$AI$44+U238*$AI$45+$AI$47*H238</f>
        <v/>
      </c>
      <c r="S239" s="17">
        <f>$AI$33*K239+$AI$34*L239+$AI$35*M239</f>
        <v/>
      </c>
      <c r="T239" s="17">
        <f>$AI$36*K239+$AI$37*L239+$AI$38*M239</f>
        <v/>
      </c>
      <c r="U239" s="17">
        <f>$AI$39*K239+$AI$40*L239+$AI$41*M239</f>
        <v/>
      </c>
      <c r="V239" s="17">
        <f>R239*EXP(-$B$16*(($B$17+$AI$4)*0.1))+S239*$B$16/($B$16-$AI$12)*(EXP(-$AI$12*(($B$17+$AI$4)*0.1))-EXP(-$B$16*(($B$17+$AI$4)*0.1)))+T239*$B$16/($B$16-$AI$13)*(EXP(-$AI$13*(($B$17+$AI$4)*0.1))-EXP(-$B$16*(($B$17+$AI$4)*0.1)))+U239*$B$16/($B$16-$AI$14)*(EXP(-$AI$14*(($B$17+$AI$4)*0.1))-EXP(-$B$16*(($B$17+$AI$4)*0.1)))</f>
        <v/>
      </c>
      <c r="W239" s="17">
        <f>R239*EXP(-$B$16*(($B$17+$AI$4)*0.2))+S239*$B$16/($B$16-$AI$12)*(EXP(-$AI$12*(($B$17+$AI$4)*0.2))-EXP(-$B$16*(($B$17+$AI$4)*0.2)))+T239*$B$16/($B$16-$AI$13)*(EXP(-$AI$13*(($B$17+$AI$4)*0.2))-EXP(-$B$16*(($B$17+$AI$4)*0.2)))+U239*$B$16/($B$16-$AI$14)*(EXP(-$AI$14*(($B$17+$AI$4)*0.2))-EXP(-$B$16*(($B$17+$AI$4)*0.2)))</f>
        <v/>
      </c>
      <c r="X239" s="17">
        <f>R239*EXP(-$B$16*(($B$17+$AI$4)*0.3))+S239*$B$16/($B$16-$AI$12)*(EXP(-$AI$12*(($B$17+$AI$4)*0.3))-EXP(-$B$16*(($B$17+$AI$4)*0.3)))+T239*$B$16/($B$16-$AI$13)*(EXP(-$AI$13*(($B$17+$AI$4)*0.3))-EXP(-$B$16*(($B$17+$AI$4)*0.3)))+U239*$B$16/($B$16-$AI$14)*(EXP(-$AI$14*(($B$17+$AI$4)*0.3))-EXP(-$B$16*(($B$17+$AI$4)*0.3)))</f>
        <v/>
      </c>
      <c r="Y239" s="17">
        <f>R239*EXP(-$B$16*(($B$17+$AI$4)*0.4))+S239*$B$16/($B$16-$AI$12)*(EXP(-$AI$12*(($B$17+$AI$4)*0.4))-EXP(-$B$16*(($B$17+$AI$4)*0.4)))+T239*$B$16/($B$16-$AI$13)*(EXP(-$AI$13*(($B$17+$AI$4)*0.4))-EXP(-$B$16*(($B$17+$AI$4)*0.4)))+U239*$B$16/($B$16-$AI$14)*(EXP(-$AI$14*(($B$17+$AI$4)*0.4))-EXP(-$B$16*(($B$17+$AI$4)*0.4)))</f>
        <v/>
      </c>
      <c r="Z239" s="17">
        <f>R239*EXP(-$B$16*(($B$17+$AI$4)*0.5))+S239*$B$16/($B$16-$AI$12)*(EXP(-$AI$12*(($B$17+$AI$4)*0.5))-EXP(-$B$16*(($B$17+$AI$4)*0.5)))+T239*$B$16/($B$16-$AI$13)*(EXP(-$AI$13*(($B$17+$AI$4)*0.5))-EXP(-$B$16*(($B$17+$AI$4)*0.5)))+U239*$B$16/($B$16-$AI$14)*(EXP(-$AI$14*(($B$17+$AI$4)*0.5))-EXP(-$B$16*(($B$17+$AI$4)*0.5)))</f>
        <v/>
      </c>
      <c r="AA239" s="17">
        <f>R239*EXP(-$B$16*(($B$17+$AI$4)*0.6))+S239*$B$16/($B$16-$AI$12)*(EXP(-$AI$12*(($B$17+$AI$4)*0.6))-EXP(-$B$16*(($B$17+$AI$4)*0.6)))+T239*$B$16/($B$16-$AI$13)*(EXP(-$AI$13*(($B$17+$AI$4)*0.6))-EXP(-$B$16*(($B$17+$AI$4)*0.6)))+U239*$B$16/($B$16-$AI$14)*(EXP(-$AI$14*(($B$17+$AI$4)*0.6))-EXP(-$B$16*(($B$17+$AI$4)*0.6)))</f>
        <v/>
      </c>
      <c r="AB239" s="17">
        <f>R239*EXP(-$B$16*(($B$17+$AI$4)*0.7))+S239*$B$16/($B$16-$AI$12)*(EXP(-$AI$12*(($B$17+$AI$4)*0.7))-EXP(-$B$16*(($B$17+$AI$4)*0.7)))+T239*$B$16/($B$16-$AI$13)*(EXP(-$AI$13*(($B$17+$AI$4)*0.7))-EXP(-$B$16*(($B$17+$AI$4)*0.7)))+U239*$B$16/($B$16-$AI$14)*(EXP(-$AI$14*(($B$17+$AI$4)*0.7))-EXP(-$B$16*(($B$17+$AI$4)*0.7)))</f>
        <v/>
      </c>
      <c r="AC239" s="17">
        <f>R239*EXP(-$B$16*(($B$17+$AI$4)*0.8))+S239*$B$16/($B$16-$AI$12)*(EXP(-$AI$12*(($B$17+$AI$4)*0.8))-EXP(-$B$16*(($B$17+$AI$4)*0.8)))+T239*$B$16/($B$16-$AI$13)*(EXP(-$AI$13*(($B$17+$AI$4)*0.8))-EXP(-$B$16*(($B$17+$AI$4)*0.8)))+U239*$B$16/($B$16-$AI$14)*(EXP(-$AI$14*(($B$17+$AI$4)*0.8))-EXP(-$B$16*(($B$17+$AI$4)*0.8)))</f>
        <v/>
      </c>
      <c r="AD239" s="17">
        <f>R239*EXP(-$B$16*(($B$17+$AI$4)*0.9))+S239*$B$16/($B$16-$AI$12)*(EXP(-$AI$12*(($B$17+$AI$4)*0.9))-EXP(-$B$16*(($B$17+$AI$4)*0.9)))+T239*$B$16/($B$16-$AI$13)*(EXP(-$AI$13*(($B$17+$AI$4)*0.9))-EXP(-$B$16*(($B$17+$AI$4)*0.9)))+U239*$B$16/($B$16-$AI$14)*(EXP(-$AI$14*(($B$17+$AI$4)*0.9))-EXP(-$B$16*(($B$17+$AI$4)*0.9)))</f>
        <v/>
      </c>
      <c r="AE239" s="17">
        <f>R239*EXP(-$B$16*(($B$17+$AI$4)*1.0))+S239*$B$16/($B$16-$AI$12)*(EXP(-$AI$12*(($B$17+$AI$4)*1.0))-EXP(-$B$16*(($B$17+$AI$4)*1.0)))+T239*$B$16/($B$16-$AI$13)*(EXP(-$AI$13*(($B$17+$AI$4)*1.0))-EXP(-$B$16*(($B$17+$AI$4)*1.0)))+U239*$B$16/($B$16-$AI$14)*(EXP(-$AI$14*(($B$17+$AI$4)*1.0))-EXP(-$B$16*(($B$17+$AI$4)*1.0)))</f>
        <v/>
      </c>
      <c r="AF239" s="17">
        <f>MIN((G239-V239)/$AI$48,(G239-W239)/$AI$49,(G239-X239)/$AI$50,(G239-Y239)/$AI$51,(G239-Z239)/$AI$52,(G239-AA239)/$AI$53,(G239-AB239)/$AI$54,(G239-AC239)/$AI$55,(G239-AD239)/$AI$56,(G239-AE239)/$AI$57)</f>
        <v/>
      </c>
    </row>
    <row r="240">
      <c r="E240" s="12">
        <f>E239+$B$11</f>
        <v/>
      </c>
      <c r="F240" s="13">
        <f>E240/60</f>
        <v/>
      </c>
      <c r="G240" s="13">
        <f>IF(F240&gt;=$AI$66,$B$27,IF(F240&gt;=$AI$65,$B$26,IF(F240&gt;=$AI$64,$B$25,IF(F240&gt;=$AI$63,$B$24,IF(F240&gt;=$AI$62,$B$23,IF(F240&gt;=$AI$61,$B$22,$B$21))))))</f>
        <v/>
      </c>
      <c r="H240" s="14">
        <f>MAX(0,MIN($AI$59,IF($B$9="Plasma",(G240-(S240*$AI$18+T240*$AI$19+U240*$AI$20))/$AI$46,AF240)))</f>
        <v/>
      </c>
      <c r="I240" s="15">
        <f>H240/10*3600/$B$11</f>
        <v/>
      </c>
      <c r="J240" s="15">
        <f>J239+H240</f>
        <v/>
      </c>
      <c r="K240" s="14">
        <f>$AI$21*K239+$AI$22*L239+$AI$23*M239+$AI$30*H239</f>
        <v/>
      </c>
      <c r="L240" s="14">
        <f>$AI$24*K239+$AI$25*L239+$AI$26*M239+$AI$31*H239</f>
        <v/>
      </c>
      <c r="M240" s="14">
        <f>$AI$27*K239+$AI$28*L239+$AI$29*M239+$AI$32*H239</f>
        <v/>
      </c>
      <c r="N240" s="16">
        <f>R240*$B$38</f>
        <v/>
      </c>
      <c r="O240" s="14">
        <f>K240/$B$30</f>
        <v/>
      </c>
      <c r="P240" s="14">
        <f>L240/$B$31</f>
        <v/>
      </c>
      <c r="Q240" s="14">
        <f>M240/$B$32</f>
        <v/>
      </c>
      <c r="R240" s="14">
        <f>R239*$AI$42+S239*$AI$43+T239*$AI$44+U239*$AI$45+$AI$47*H239</f>
        <v/>
      </c>
      <c r="S240" s="17">
        <f>$AI$33*K240+$AI$34*L240+$AI$35*M240</f>
        <v/>
      </c>
      <c r="T240" s="17">
        <f>$AI$36*K240+$AI$37*L240+$AI$38*M240</f>
        <v/>
      </c>
      <c r="U240" s="17">
        <f>$AI$39*K240+$AI$40*L240+$AI$41*M240</f>
        <v/>
      </c>
      <c r="V240" s="17">
        <f>R240*EXP(-$B$16*(($B$17+$AI$4)*0.1))+S240*$B$16/($B$16-$AI$12)*(EXP(-$AI$12*(($B$17+$AI$4)*0.1))-EXP(-$B$16*(($B$17+$AI$4)*0.1)))+T240*$B$16/($B$16-$AI$13)*(EXP(-$AI$13*(($B$17+$AI$4)*0.1))-EXP(-$B$16*(($B$17+$AI$4)*0.1)))+U240*$B$16/($B$16-$AI$14)*(EXP(-$AI$14*(($B$17+$AI$4)*0.1))-EXP(-$B$16*(($B$17+$AI$4)*0.1)))</f>
        <v/>
      </c>
      <c r="W240" s="17">
        <f>R240*EXP(-$B$16*(($B$17+$AI$4)*0.2))+S240*$B$16/($B$16-$AI$12)*(EXP(-$AI$12*(($B$17+$AI$4)*0.2))-EXP(-$B$16*(($B$17+$AI$4)*0.2)))+T240*$B$16/($B$16-$AI$13)*(EXP(-$AI$13*(($B$17+$AI$4)*0.2))-EXP(-$B$16*(($B$17+$AI$4)*0.2)))+U240*$B$16/($B$16-$AI$14)*(EXP(-$AI$14*(($B$17+$AI$4)*0.2))-EXP(-$B$16*(($B$17+$AI$4)*0.2)))</f>
        <v/>
      </c>
      <c r="X240" s="17">
        <f>R240*EXP(-$B$16*(($B$17+$AI$4)*0.3))+S240*$B$16/($B$16-$AI$12)*(EXP(-$AI$12*(($B$17+$AI$4)*0.3))-EXP(-$B$16*(($B$17+$AI$4)*0.3)))+T240*$B$16/($B$16-$AI$13)*(EXP(-$AI$13*(($B$17+$AI$4)*0.3))-EXP(-$B$16*(($B$17+$AI$4)*0.3)))+U240*$B$16/($B$16-$AI$14)*(EXP(-$AI$14*(($B$17+$AI$4)*0.3))-EXP(-$B$16*(($B$17+$AI$4)*0.3)))</f>
        <v/>
      </c>
      <c r="Y240" s="17">
        <f>R240*EXP(-$B$16*(($B$17+$AI$4)*0.4))+S240*$B$16/($B$16-$AI$12)*(EXP(-$AI$12*(($B$17+$AI$4)*0.4))-EXP(-$B$16*(($B$17+$AI$4)*0.4)))+T240*$B$16/($B$16-$AI$13)*(EXP(-$AI$13*(($B$17+$AI$4)*0.4))-EXP(-$B$16*(($B$17+$AI$4)*0.4)))+U240*$B$16/($B$16-$AI$14)*(EXP(-$AI$14*(($B$17+$AI$4)*0.4))-EXP(-$B$16*(($B$17+$AI$4)*0.4)))</f>
        <v/>
      </c>
      <c r="Z240" s="17">
        <f>R240*EXP(-$B$16*(($B$17+$AI$4)*0.5))+S240*$B$16/($B$16-$AI$12)*(EXP(-$AI$12*(($B$17+$AI$4)*0.5))-EXP(-$B$16*(($B$17+$AI$4)*0.5)))+T240*$B$16/($B$16-$AI$13)*(EXP(-$AI$13*(($B$17+$AI$4)*0.5))-EXP(-$B$16*(($B$17+$AI$4)*0.5)))+U240*$B$16/($B$16-$AI$14)*(EXP(-$AI$14*(($B$17+$AI$4)*0.5))-EXP(-$B$16*(($B$17+$AI$4)*0.5)))</f>
        <v/>
      </c>
      <c r="AA240" s="17">
        <f>R240*EXP(-$B$16*(($B$17+$AI$4)*0.6))+S240*$B$16/($B$16-$AI$12)*(EXP(-$AI$12*(($B$17+$AI$4)*0.6))-EXP(-$B$16*(($B$17+$AI$4)*0.6)))+T240*$B$16/($B$16-$AI$13)*(EXP(-$AI$13*(($B$17+$AI$4)*0.6))-EXP(-$B$16*(($B$17+$AI$4)*0.6)))+U240*$B$16/($B$16-$AI$14)*(EXP(-$AI$14*(($B$17+$AI$4)*0.6))-EXP(-$B$16*(($B$17+$AI$4)*0.6)))</f>
        <v/>
      </c>
      <c r="AB240" s="17">
        <f>R240*EXP(-$B$16*(($B$17+$AI$4)*0.7))+S240*$B$16/($B$16-$AI$12)*(EXP(-$AI$12*(($B$17+$AI$4)*0.7))-EXP(-$B$16*(($B$17+$AI$4)*0.7)))+T240*$B$16/($B$16-$AI$13)*(EXP(-$AI$13*(($B$17+$AI$4)*0.7))-EXP(-$B$16*(($B$17+$AI$4)*0.7)))+U240*$B$16/($B$16-$AI$14)*(EXP(-$AI$14*(($B$17+$AI$4)*0.7))-EXP(-$B$16*(($B$17+$AI$4)*0.7)))</f>
        <v/>
      </c>
      <c r="AC240" s="17">
        <f>R240*EXP(-$B$16*(($B$17+$AI$4)*0.8))+S240*$B$16/($B$16-$AI$12)*(EXP(-$AI$12*(($B$17+$AI$4)*0.8))-EXP(-$B$16*(($B$17+$AI$4)*0.8)))+T240*$B$16/($B$16-$AI$13)*(EXP(-$AI$13*(($B$17+$AI$4)*0.8))-EXP(-$B$16*(($B$17+$AI$4)*0.8)))+U240*$B$16/($B$16-$AI$14)*(EXP(-$AI$14*(($B$17+$AI$4)*0.8))-EXP(-$B$16*(($B$17+$AI$4)*0.8)))</f>
        <v/>
      </c>
      <c r="AD240" s="17">
        <f>R240*EXP(-$B$16*(($B$17+$AI$4)*0.9))+S240*$B$16/($B$16-$AI$12)*(EXP(-$AI$12*(($B$17+$AI$4)*0.9))-EXP(-$B$16*(($B$17+$AI$4)*0.9)))+T240*$B$16/($B$16-$AI$13)*(EXP(-$AI$13*(($B$17+$AI$4)*0.9))-EXP(-$B$16*(($B$17+$AI$4)*0.9)))+U240*$B$16/($B$16-$AI$14)*(EXP(-$AI$14*(($B$17+$AI$4)*0.9))-EXP(-$B$16*(($B$17+$AI$4)*0.9)))</f>
        <v/>
      </c>
      <c r="AE240" s="17">
        <f>R240*EXP(-$B$16*(($B$17+$AI$4)*1.0))+S240*$B$16/($B$16-$AI$12)*(EXP(-$AI$12*(($B$17+$AI$4)*1.0))-EXP(-$B$16*(($B$17+$AI$4)*1.0)))+T240*$B$16/($B$16-$AI$13)*(EXP(-$AI$13*(($B$17+$AI$4)*1.0))-EXP(-$B$16*(($B$17+$AI$4)*1.0)))+U240*$B$16/($B$16-$AI$14)*(EXP(-$AI$14*(($B$17+$AI$4)*1.0))-EXP(-$B$16*(($B$17+$AI$4)*1.0)))</f>
        <v/>
      </c>
      <c r="AF240" s="17">
        <f>MIN((G240-V240)/$AI$48,(G240-W240)/$AI$49,(G240-X240)/$AI$50,(G240-Y240)/$AI$51,(G240-Z240)/$AI$52,(G240-AA240)/$AI$53,(G240-AB240)/$AI$54,(G240-AC240)/$AI$55,(G240-AD240)/$AI$56,(G240-AE240)/$AI$57)</f>
        <v/>
      </c>
    </row>
    <row r="241">
      <c r="E241" s="12">
        <f>E240+$B$11</f>
        <v/>
      </c>
      <c r="F241" s="13">
        <f>E241/60</f>
        <v/>
      </c>
      <c r="G241" s="13">
        <f>IF(F241&gt;=$AI$66,$B$27,IF(F241&gt;=$AI$65,$B$26,IF(F241&gt;=$AI$64,$B$25,IF(F241&gt;=$AI$63,$B$24,IF(F241&gt;=$AI$62,$B$23,IF(F241&gt;=$AI$61,$B$22,$B$21))))))</f>
        <v/>
      </c>
      <c r="H241" s="14">
        <f>MAX(0,MIN($AI$59,IF($B$9="Plasma",(G241-(S241*$AI$18+T241*$AI$19+U241*$AI$20))/$AI$46,AF241)))</f>
        <v/>
      </c>
      <c r="I241" s="15">
        <f>H241/10*3600/$B$11</f>
        <v/>
      </c>
      <c r="J241" s="15">
        <f>J240+H241</f>
        <v/>
      </c>
      <c r="K241" s="14">
        <f>$AI$21*K240+$AI$22*L240+$AI$23*M240+$AI$30*H240</f>
        <v/>
      </c>
      <c r="L241" s="14">
        <f>$AI$24*K240+$AI$25*L240+$AI$26*M240+$AI$31*H240</f>
        <v/>
      </c>
      <c r="M241" s="14">
        <f>$AI$27*K240+$AI$28*L240+$AI$29*M240+$AI$32*H240</f>
        <v/>
      </c>
      <c r="N241" s="16">
        <f>R241*$B$38</f>
        <v/>
      </c>
      <c r="O241" s="14">
        <f>K241/$B$30</f>
        <v/>
      </c>
      <c r="P241" s="14">
        <f>L241/$B$31</f>
        <v/>
      </c>
      <c r="Q241" s="14">
        <f>M241/$B$32</f>
        <v/>
      </c>
      <c r="R241" s="14">
        <f>R240*$AI$42+S240*$AI$43+T240*$AI$44+U240*$AI$45+$AI$47*H240</f>
        <v/>
      </c>
      <c r="S241" s="17">
        <f>$AI$33*K241+$AI$34*L241+$AI$35*M241</f>
        <v/>
      </c>
      <c r="T241" s="17">
        <f>$AI$36*K241+$AI$37*L241+$AI$38*M241</f>
        <v/>
      </c>
      <c r="U241" s="17">
        <f>$AI$39*K241+$AI$40*L241+$AI$41*M241</f>
        <v/>
      </c>
      <c r="V241" s="17">
        <f>R241*EXP(-$B$16*(($B$17+$AI$4)*0.1))+S241*$B$16/($B$16-$AI$12)*(EXP(-$AI$12*(($B$17+$AI$4)*0.1))-EXP(-$B$16*(($B$17+$AI$4)*0.1)))+T241*$B$16/($B$16-$AI$13)*(EXP(-$AI$13*(($B$17+$AI$4)*0.1))-EXP(-$B$16*(($B$17+$AI$4)*0.1)))+U241*$B$16/($B$16-$AI$14)*(EXP(-$AI$14*(($B$17+$AI$4)*0.1))-EXP(-$B$16*(($B$17+$AI$4)*0.1)))</f>
        <v/>
      </c>
      <c r="W241" s="17">
        <f>R241*EXP(-$B$16*(($B$17+$AI$4)*0.2))+S241*$B$16/($B$16-$AI$12)*(EXP(-$AI$12*(($B$17+$AI$4)*0.2))-EXP(-$B$16*(($B$17+$AI$4)*0.2)))+T241*$B$16/($B$16-$AI$13)*(EXP(-$AI$13*(($B$17+$AI$4)*0.2))-EXP(-$B$16*(($B$17+$AI$4)*0.2)))+U241*$B$16/($B$16-$AI$14)*(EXP(-$AI$14*(($B$17+$AI$4)*0.2))-EXP(-$B$16*(($B$17+$AI$4)*0.2)))</f>
        <v/>
      </c>
      <c r="X241" s="17">
        <f>R241*EXP(-$B$16*(($B$17+$AI$4)*0.3))+S241*$B$16/($B$16-$AI$12)*(EXP(-$AI$12*(($B$17+$AI$4)*0.3))-EXP(-$B$16*(($B$17+$AI$4)*0.3)))+T241*$B$16/($B$16-$AI$13)*(EXP(-$AI$13*(($B$17+$AI$4)*0.3))-EXP(-$B$16*(($B$17+$AI$4)*0.3)))+U241*$B$16/($B$16-$AI$14)*(EXP(-$AI$14*(($B$17+$AI$4)*0.3))-EXP(-$B$16*(($B$17+$AI$4)*0.3)))</f>
        <v/>
      </c>
      <c r="Y241" s="17">
        <f>R241*EXP(-$B$16*(($B$17+$AI$4)*0.4))+S241*$B$16/($B$16-$AI$12)*(EXP(-$AI$12*(($B$17+$AI$4)*0.4))-EXP(-$B$16*(($B$17+$AI$4)*0.4)))+T241*$B$16/($B$16-$AI$13)*(EXP(-$AI$13*(($B$17+$AI$4)*0.4))-EXP(-$B$16*(($B$17+$AI$4)*0.4)))+U241*$B$16/($B$16-$AI$14)*(EXP(-$AI$14*(($B$17+$AI$4)*0.4))-EXP(-$B$16*(($B$17+$AI$4)*0.4)))</f>
        <v/>
      </c>
      <c r="Z241" s="17">
        <f>R241*EXP(-$B$16*(($B$17+$AI$4)*0.5))+S241*$B$16/($B$16-$AI$12)*(EXP(-$AI$12*(($B$17+$AI$4)*0.5))-EXP(-$B$16*(($B$17+$AI$4)*0.5)))+T241*$B$16/($B$16-$AI$13)*(EXP(-$AI$13*(($B$17+$AI$4)*0.5))-EXP(-$B$16*(($B$17+$AI$4)*0.5)))+U241*$B$16/($B$16-$AI$14)*(EXP(-$AI$14*(($B$17+$AI$4)*0.5))-EXP(-$B$16*(($B$17+$AI$4)*0.5)))</f>
        <v/>
      </c>
      <c r="AA241" s="17">
        <f>R241*EXP(-$B$16*(($B$17+$AI$4)*0.6))+S241*$B$16/($B$16-$AI$12)*(EXP(-$AI$12*(($B$17+$AI$4)*0.6))-EXP(-$B$16*(($B$17+$AI$4)*0.6)))+T241*$B$16/($B$16-$AI$13)*(EXP(-$AI$13*(($B$17+$AI$4)*0.6))-EXP(-$B$16*(($B$17+$AI$4)*0.6)))+U241*$B$16/($B$16-$AI$14)*(EXP(-$AI$14*(($B$17+$AI$4)*0.6))-EXP(-$B$16*(($B$17+$AI$4)*0.6)))</f>
        <v/>
      </c>
      <c r="AB241" s="17">
        <f>R241*EXP(-$B$16*(($B$17+$AI$4)*0.7))+S241*$B$16/($B$16-$AI$12)*(EXP(-$AI$12*(($B$17+$AI$4)*0.7))-EXP(-$B$16*(($B$17+$AI$4)*0.7)))+T241*$B$16/($B$16-$AI$13)*(EXP(-$AI$13*(($B$17+$AI$4)*0.7))-EXP(-$B$16*(($B$17+$AI$4)*0.7)))+U241*$B$16/($B$16-$AI$14)*(EXP(-$AI$14*(($B$17+$AI$4)*0.7))-EXP(-$B$16*(($B$17+$AI$4)*0.7)))</f>
        <v/>
      </c>
      <c r="AC241" s="17">
        <f>R241*EXP(-$B$16*(($B$17+$AI$4)*0.8))+S241*$B$16/($B$16-$AI$12)*(EXP(-$AI$12*(($B$17+$AI$4)*0.8))-EXP(-$B$16*(($B$17+$AI$4)*0.8)))+T241*$B$16/($B$16-$AI$13)*(EXP(-$AI$13*(($B$17+$AI$4)*0.8))-EXP(-$B$16*(($B$17+$AI$4)*0.8)))+U241*$B$16/($B$16-$AI$14)*(EXP(-$AI$14*(($B$17+$AI$4)*0.8))-EXP(-$B$16*(($B$17+$AI$4)*0.8)))</f>
        <v/>
      </c>
      <c r="AD241" s="17">
        <f>R241*EXP(-$B$16*(($B$17+$AI$4)*0.9))+S241*$B$16/($B$16-$AI$12)*(EXP(-$AI$12*(($B$17+$AI$4)*0.9))-EXP(-$B$16*(($B$17+$AI$4)*0.9)))+T241*$B$16/($B$16-$AI$13)*(EXP(-$AI$13*(($B$17+$AI$4)*0.9))-EXP(-$B$16*(($B$17+$AI$4)*0.9)))+U241*$B$16/($B$16-$AI$14)*(EXP(-$AI$14*(($B$17+$AI$4)*0.9))-EXP(-$B$16*(($B$17+$AI$4)*0.9)))</f>
        <v/>
      </c>
      <c r="AE241" s="17">
        <f>R241*EXP(-$B$16*(($B$17+$AI$4)*1.0))+S241*$B$16/($B$16-$AI$12)*(EXP(-$AI$12*(($B$17+$AI$4)*1.0))-EXP(-$B$16*(($B$17+$AI$4)*1.0)))+T241*$B$16/($B$16-$AI$13)*(EXP(-$AI$13*(($B$17+$AI$4)*1.0))-EXP(-$B$16*(($B$17+$AI$4)*1.0)))+U241*$B$16/($B$16-$AI$14)*(EXP(-$AI$14*(($B$17+$AI$4)*1.0))-EXP(-$B$16*(($B$17+$AI$4)*1.0)))</f>
        <v/>
      </c>
      <c r="AF241" s="17">
        <f>MIN((G241-V241)/$AI$48,(G241-W241)/$AI$49,(G241-X241)/$AI$50,(G241-Y241)/$AI$51,(G241-Z241)/$AI$52,(G241-AA241)/$AI$53,(G241-AB241)/$AI$54,(G241-AC241)/$AI$55,(G241-AD241)/$AI$56,(G241-AE241)/$AI$57)</f>
        <v/>
      </c>
    </row>
    <row r="242">
      <c r="E242" s="12">
        <f>E241+$B$11</f>
        <v/>
      </c>
      <c r="F242" s="13">
        <f>E242/60</f>
        <v/>
      </c>
      <c r="G242" s="13">
        <f>IF(F242&gt;=$AI$66,$B$27,IF(F242&gt;=$AI$65,$B$26,IF(F242&gt;=$AI$64,$B$25,IF(F242&gt;=$AI$63,$B$24,IF(F242&gt;=$AI$62,$B$23,IF(F242&gt;=$AI$61,$B$22,$B$21))))))</f>
        <v/>
      </c>
      <c r="H242" s="14">
        <f>MAX(0,MIN($AI$59,IF($B$9="Plasma",(G242-(S242*$AI$18+T242*$AI$19+U242*$AI$20))/$AI$46,AF242)))</f>
        <v/>
      </c>
      <c r="I242" s="15">
        <f>H242/10*3600/$B$11</f>
        <v/>
      </c>
      <c r="J242" s="15">
        <f>J241+H242</f>
        <v/>
      </c>
      <c r="K242" s="14">
        <f>$AI$21*K241+$AI$22*L241+$AI$23*M241+$AI$30*H241</f>
        <v/>
      </c>
      <c r="L242" s="14">
        <f>$AI$24*K241+$AI$25*L241+$AI$26*M241+$AI$31*H241</f>
        <v/>
      </c>
      <c r="M242" s="14">
        <f>$AI$27*K241+$AI$28*L241+$AI$29*M241+$AI$32*H241</f>
        <v/>
      </c>
      <c r="N242" s="16">
        <f>R242*$B$38</f>
        <v/>
      </c>
      <c r="O242" s="14">
        <f>K242/$B$30</f>
        <v/>
      </c>
      <c r="P242" s="14">
        <f>L242/$B$31</f>
        <v/>
      </c>
      <c r="Q242" s="14">
        <f>M242/$B$32</f>
        <v/>
      </c>
      <c r="R242" s="14">
        <f>R241*$AI$42+S241*$AI$43+T241*$AI$44+U241*$AI$45+$AI$47*H241</f>
        <v/>
      </c>
      <c r="S242" s="17">
        <f>$AI$33*K242+$AI$34*L242+$AI$35*M242</f>
        <v/>
      </c>
      <c r="T242" s="17">
        <f>$AI$36*K242+$AI$37*L242+$AI$38*M242</f>
        <v/>
      </c>
      <c r="U242" s="17">
        <f>$AI$39*K242+$AI$40*L242+$AI$41*M242</f>
        <v/>
      </c>
      <c r="V242" s="17">
        <f>R242*EXP(-$B$16*(($B$17+$AI$4)*0.1))+S242*$B$16/($B$16-$AI$12)*(EXP(-$AI$12*(($B$17+$AI$4)*0.1))-EXP(-$B$16*(($B$17+$AI$4)*0.1)))+T242*$B$16/($B$16-$AI$13)*(EXP(-$AI$13*(($B$17+$AI$4)*0.1))-EXP(-$B$16*(($B$17+$AI$4)*0.1)))+U242*$B$16/($B$16-$AI$14)*(EXP(-$AI$14*(($B$17+$AI$4)*0.1))-EXP(-$B$16*(($B$17+$AI$4)*0.1)))</f>
        <v/>
      </c>
      <c r="W242" s="17">
        <f>R242*EXP(-$B$16*(($B$17+$AI$4)*0.2))+S242*$B$16/($B$16-$AI$12)*(EXP(-$AI$12*(($B$17+$AI$4)*0.2))-EXP(-$B$16*(($B$17+$AI$4)*0.2)))+T242*$B$16/($B$16-$AI$13)*(EXP(-$AI$13*(($B$17+$AI$4)*0.2))-EXP(-$B$16*(($B$17+$AI$4)*0.2)))+U242*$B$16/($B$16-$AI$14)*(EXP(-$AI$14*(($B$17+$AI$4)*0.2))-EXP(-$B$16*(($B$17+$AI$4)*0.2)))</f>
        <v/>
      </c>
      <c r="X242" s="17">
        <f>R242*EXP(-$B$16*(($B$17+$AI$4)*0.3))+S242*$B$16/($B$16-$AI$12)*(EXP(-$AI$12*(($B$17+$AI$4)*0.3))-EXP(-$B$16*(($B$17+$AI$4)*0.3)))+T242*$B$16/($B$16-$AI$13)*(EXP(-$AI$13*(($B$17+$AI$4)*0.3))-EXP(-$B$16*(($B$17+$AI$4)*0.3)))+U242*$B$16/($B$16-$AI$14)*(EXP(-$AI$14*(($B$17+$AI$4)*0.3))-EXP(-$B$16*(($B$17+$AI$4)*0.3)))</f>
        <v/>
      </c>
      <c r="Y242" s="17">
        <f>R242*EXP(-$B$16*(($B$17+$AI$4)*0.4))+S242*$B$16/($B$16-$AI$12)*(EXP(-$AI$12*(($B$17+$AI$4)*0.4))-EXP(-$B$16*(($B$17+$AI$4)*0.4)))+T242*$B$16/($B$16-$AI$13)*(EXP(-$AI$13*(($B$17+$AI$4)*0.4))-EXP(-$B$16*(($B$17+$AI$4)*0.4)))+U242*$B$16/($B$16-$AI$14)*(EXP(-$AI$14*(($B$17+$AI$4)*0.4))-EXP(-$B$16*(($B$17+$AI$4)*0.4)))</f>
        <v/>
      </c>
      <c r="Z242" s="17">
        <f>R242*EXP(-$B$16*(($B$17+$AI$4)*0.5))+S242*$B$16/($B$16-$AI$12)*(EXP(-$AI$12*(($B$17+$AI$4)*0.5))-EXP(-$B$16*(($B$17+$AI$4)*0.5)))+T242*$B$16/($B$16-$AI$13)*(EXP(-$AI$13*(($B$17+$AI$4)*0.5))-EXP(-$B$16*(($B$17+$AI$4)*0.5)))+U242*$B$16/($B$16-$AI$14)*(EXP(-$AI$14*(($B$17+$AI$4)*0.5))-EXP(-$B$16*(($B$17+$AI$4)*0.5)))</f>
        <v/>
      </c>
      <c r="AA242" s="17">
        <f>R242*EXP(-$B$16*(($B$17+$AI$4)*0.6))+S242*$B$16/($B$16-$AI$12)*(EXP(-$AI$12*(($B$17+$AI$4)*0.6))-EXP(-$B$16*(($B$17+$AI$4)*0.6)))+T242*$B$16/($B$16-$AI$13)*(EXP(-$AI$13*(($B$17+$AI$4)*0.6))-EXP(-$B$16*(($B$17+$AI$4)*0.6)))+U242*$B$16/($B$16-$AI$14)*(EXP(-$AI$14*(($B$17+$AI$4)*0.6))-EXP(-$B$16*(($B$17+$AI$4)*0.6)))</f>
        <v/>
      </c>
      <c r="AB242" s="17">
        <f>R242*EXP(-$B$16*(($B$17+$AI$4)*0.7))+S242*$B$16/($B$16-$AI$12)*(EXP(-$AI$12*(($B$17+$AI$4)*0.7))-EXP(-$B$16*(($B$17+$AI$4)*0.7)))+T242*$B$16/($B$16-$AI$13)*(EXP(-$AI$13*(($B$17+$AI$4)*0.7))-EXP(-$B$16*(($B$17+$AI$4)*0.7)))+U242*$B$16/($B$16-$AI$14)*(EXP(-$AI$14*(($B$17+$AI$4)*0.7))-EXP(-$B$16*(($B$17+$AI$4)*0.7)))</f>
        <v/>
      </c>
      <c r="AC242" s="17">
        <f>R242*EXP(-$B$16*(($B$17+$AI$4)*0.8))+S242*$B$16/($B$16-$AI$12)*(EXP(-$AI$12*(($B$17+$AI$4)*0.8))-EXP(-$B$16*(($B$17+$AI$4)*0.8)))+T242*$B$16/($B$16-$AI$13)*(EXP(-$AI$13*(($B$17+$AI$4)*0.8))-EXP(-$B$16*(($B$17+$AI$4)*0.8)))+U242*$B$16/($B$16-$AI$14)*(EXP(-$AI$14*(($B$17+$AI$4)*0.8))-EXP(-$B$16*(($B$17+$AI$4)*0.8)))</f>
        <v/>
      </c>
      <c r="AD242" s="17">
        <f>R242*EXP(-$B$16*(($B$17+$AI$4)*0.9))+S242*$B$16/($B$16-$AI$12)*(EXP(-$AI$12*(($B$17+$AI$4)*0.9))-EXP(-$B$16*(($B$17+$AI$4)*0.9)))+T242*$B$16/($B$16-$AI$13)*(EXP(-$AI$13*(($B$17+$AI$4)*0.9))-EXP(-$B$16*(($B$17+$AI$4)*0.9)))+U242*$B$16/($B$16-$AI$14)*(EXP(-$AI$14*(($B$17+$AI$4)*0.9))-EXP(-$B$16*(($B$17+$AI$4)*0.9)))</f>
        <v/>
      </c>
      <c r="AE242" s="17">
        <f>R242*EXP(-$B$16*(($B$17+$AI$4)*1.0))+S242*$B$16/($B$16-$AI$12)*(EXP(-$AI$12*(($B$17+$AI$4)*1.0))-EXP(-$B$16*(($B$17+$AI$4)*1.0)))+T242*$B$16/($B$16-$AI$13)*(EXP(-$AI$13*(($B$17+$AI$4)*1.0))-EXP(-$B$16*(($B$17+$AI$4)*1.0)))+U242*$B$16/($B$16-$AI$14)*(EXP(-$AI$14*(($B$17+$AI$4)*1.0))-EXP(-$B$16*(($B$17+$AI$4)*1.0)))</f>
        <v/>
      </c>
      <c r="AF242" s="17">
        <f>MIN((G242-V242)/$AI$48,(G242-W242)/$AI$49,(G242-X242)/$AI$50,(G242-Y242)/$AI$51,(G242-Z242)/$AI$52,(G242-AA242)/$AI$53,(G242-AB242)/$AI$54,(G242-AC242)/$AI$55,(G242-AD242)/$AI$56,(G242-AE242)/$AI$57)</f>
        <v/>
      </c>
    </row>
    <row r="243">
      <c r="E243" s="12">
        <f>E242+$B$11</f>
        <v/>
      </c>
      <c r="F243" s="13">
        <f>E243/60</f>
        <v/>
      </c>
      <c r="G243" s="13">
        <f>IF(F243&gt;=$AI$66,$B$27,IF(F243&gt;=$AI$65,$B$26,IF(F243&gt;=$AI$64,$B$25,IF(F243&gt;=$AI$63,$B$24,IF(F243&gt;=$AI$62,$B$23,IF(F243&gt;=$AI$61,$B$22,$B$21))))))</f>
        <v/>
      </c>
      <c r="H243" s="14">
        <f>MAX(0,MIN($AI$59,IF($B$9="Plasma",(G243-(S243*$AI$18+T243*$AI$19+U243*$AI$20))/$AI$46,AF243)))</f>
        <v/>
      </c>
      <c r="I243" s="15">
        <f>H243/10*3600/$B$11</f>
        <v/>
      </c>
      <c r="J243" s="15">
        <f>J242+H243</f>
        <v/>
      </c>
      <c r="K243" s="14">
        <f>$AI$21*K242+$AI$22*L242+$AI$23*M242+$AI$30*H242</f>
        <v/>
      </c>
      <c r="L243" s="14">
        <f>$AI$24*K242+$AI$25*L242+$AI$26*M242+$AI$31*H242</f>
        <v/>
      </c>
      <c r="M243" s="14">
        <f>$AI$27*K242+$AI$28*L242+$AI$29*M242+$AI$32*H242</f>
        <v/>
      </c>
      <c r="N243" s="16">
        <f>R243*$B$38</f>
        <v/>
      </c>
      <c r="O243" s="14">
        <f>K243/$B$30</f>
        <v/>
      </c>
      <c r="P243" s="14">
        <f>L243/$B$31</f>
        <v/>
      </c>
      <c r="Q243" s="14">
        <f>M243/$B$32</f>
        <v/>
      </c>
      <c r="R243" s="14">
        <f>R242*$AI$42+S242*$AI$43+T242*$AI$44+U242*$AI$45+$AI$47*H242</f>
        <v/>
      </c>
      <c r="S243" s="17">
        <f>$AI$33*K243+$AI$34*L243+$AI$35*M243</f>
        <v/>
      </c>
      <c r="T243" s="17">
        <f>$AI$36*K243+$AI$37*L243+$AI$38*M243</f>
        <v/>
      </c>
      <c r="U243" s="17">
        <f>$AI$39*K243+$AI$40*L243+$AI$41*M243</f>
        <v/>
      </c>
      <c r="V243" s="17">
        <f>R243*EXP(-$B$16*(($B$17+$AI$4)*0.1))+S243*$B$16/($B$16-$AI$12)*(EXP(-$AI$12*(($B$17+$AI$4)*0.1))-EXP(-$B$16*(($B$17+$AI$4)*0.1)))+T243*$B$16/($B$16-$AI$13)*(EXP(-$AI$13*(($B$17+$AI$4)*0.1))-EXP(-$B$16*(($B$17+$AI$4)*0.1)))+U243*$B$16/($B$16-$AI$14)*(EXP(-$AI$14*(($B$17+$AI$4)*0.1))-EXP(-$B$16*(($B$17+$AI$4)*0.1)))</f>
        <v/>
      </c>
      <c r="W243" s="17">
        <f>R243*EXP(-$B$16*(($B$17+$AI$4)*0.2))+S243*$B$16/($B$16-$AI$12)*(EXP(-$AI$12*(($B$17+$AI$4)*0.2))-EXP(-$B$16*(($B$17+$AI$4)*0.2)))+T243*$B$16/($B$16-$AI$13)*(EXP(-$AI$13*(($B$17+$AI$4)*0.2))-EXP(-$B$16*(($B$17+$AI$4)*0.2)))+U243*$B$16/($B$16-$AI$14)*(EXP(-$AI$14*(($B$17+$AI$4)*0.2))-EXP(-$B$16*(($B$17+$AI$4)*0.2)))</f>
        <v/>
      </c>
      <c r="X243" s="17">
        <f>R243*EXP(-$B$16*(($B$17+$AI$4)*0.3))+S243*$B$16/($B$16-$AI$12)*(EXP(-$AI$12*(($B$17+$AI$4)*0.3))-EXP(-$B$16*(($B$17+$AI$4)*0.3)))+T243*$B$16/($B$16-$AI$13)*(EXP(-$AI$13*(($B$17+$AI$4)*0.3))-EXP(-$B$16*(($B$17+$AI$4)*0.3)))+U243*$B$16/($B$16-$AI$14)*(EXP(-$AI$14*(($B$17+$AI$4)*0.3))-EXP(-$B$16*(($B$17+$AI$4)*0.3)))</f>
        <v/>
      </c>
      <c r="Y243" s="17">
        <f>R243*EXP(-$B$16*(($B$17+$AI$4)*0.4))+S243*$B$16/($B$16-$AI$12)*(EXP(-$AI$12*(($B$17+$AI$4)*0.4))-EXP(-$B$16*(($B$17+$AI$4)*0.4)))+T243*$B$16/($B$16-$AI$13)*(EXP(-$AI$13*(($B$17+$AI$4)*0.4))-EXP(-$B$16*(($B$17+$AI$4)*0.4)))+U243*$B$16/($B$16-$AI$14)*(EXP(-$AI$14*(($B$17+$AI$4)*0.4))-EXP(-$B$16*(($B$17+$AI$4)*0.4)))</f>
        <v/>
      </c>
      <c r="Z243" s="17">
        <f>R243*EXP(-$B$16*(($B$17+$AI$4)*0.5))+S243*$B$16/($B$16-$AI$12)*(EXP(-$AI$12*(($B$17+$AI$4)*0.5))-EXP(-$B$16*(($B$17+$AI$4)*0.5)))+T243*$B$16/($B$16-$AI$13)*(EXP(-$AI$13*(($B$17+$AI$4)*0.5))-EXP(-$B$16*(($B$17+$AI$4)*0.5)))+U243*$B$16/($B$16-$AI$14)*(EXP(-$AI$14*(($B$17+$AI$4)*0.5))-EXP(-$B$16*(($B$17+$AI$4)*0.5)))</f>
        <v/>
      </c>
      <c r="AA243" s="17">
        <f>R243*EXP(-$B$16*(($B$17+$AI$4)*0.6))+S243*$B$16/($B$16-$AI$12)*(EXP(-$AI$12*(($B$17+$AI$4)*0.6))-EXP(-$B$16*(($B$17+$AI$4)*0.6)))+T243*$B$16/($B$16-$AI$13)*(EXP(-$AI$13*(($B$17+$AI$4)*0.6))-EXP(-$B$16*(($B$17+$AI$4)*0.6)))+U243*$B$16/($B$16-$AI$14)*(EXP(-$AI$14*(($B$17+$AI$4)*0.6))-EXP(-$B$16*(($B$17+$AI$4)*0.6)))</f>
        <v/>
      </c>
      <c r="AB243" s="17">
        <f>R243*EXP(-$B$16*(($B$17+$AI$4)*0.7))+S243*$B$16/($B$16-$AI$12)*(EXP(-$AI$12*(($B$17+$AI$4)*0.7))-EXP(-$B$16*(($B$17+$AI$4)*0.7)))+T243*$B$16/($B$16-$AI$13)*(EXP(-$AI$13*(($B$17+$AI$4)*0.7))-EXP(-$B$16*(($B$17+$AI$4)*0.7)))+U243*$B$16/($B$16-$AI$14)*(EXP(-$AI$14*(($B$17+$AI$4)*0.7))-EXP(-$B$16*(($B$17+$AI$4)*0.7)))</f>
        <v/>
      </c>
      <c r="AC243" s="17">
        <f>R243*EXP(-$B$16*(($B$17+$AI$4)*0.8))+S243*$B$16/($B$16-$AI$12)*(EXP(-$AI$12*(($B$17+$AI$4)*0.8))-EXP(-$B$16*(($B$17+$AI$4)*0.8)))+T243*$B$16/($B$16-$AI$13)*(EXP(-$AI$13*(($B$17+$AI$4)*0.8))-EXP(-$B$16*(($B$17+$AI$4)*0.8)))+U243*$B$16/($B$16-$AI$14)*(EXP(-$AI$14*(($B$17+$AI$4)*0.8))-EXP(-$B$16*(($B$17+$AI$4)*0.8)))</f>
        <v/>
      </c>
      <c r="AD243" s="17">
        <f>R243*EXP(-$B$16*(($B$17+$AI$4)*0.9))+S243*$B$16/($B$16-$AI$12)*(EXP(-$AI$12*(($B$17+$AI$4)*0.9))-EXP(-$B$16*(($B$17+$AI$4)*0.9)))+T243*$B$16/($B$16-$AI$13)*(EXP(-$AI$13*(($B$17+$AI$4)*0.9))-EXP(-$B$16*(($B$17+$AI$4)*0.9)))+U243*$B$16/($B$16-$AI$14)*(EXP(-$AI$14*(($B$17+$AI$4)*0.9))-EXP(-$B$16*(($B$17+$AI$4)*0.9)))</f>
        <v/>
      </c>
      <c r="AE243" s="17">
        <f>R243*EXP(-$B$16*(($B$17+$AI$4)*1.0))+S243*$B$16/($B$16-$AI$12)*(EXP(-$AI$12*(($B$17+$AI$4)*1.0))-EXP(-$B$16*(($B$17+$AI$4)*1.0)))+T243*$B$16/($B$16-$AI$13)*(EXP(-$AI$13*(($B$17+$AI$4)*1.0))-EXP(-$B$16*(($B$17+$AI$4)*1.0)))+U243*$B$16/($B$16-$AI$14)*(EXP(-$AI$14*(($B$17+$AI$4)*1.0))-EXP(-$B$16*(($B$17+$AI$4)*1.0)))</f>
        <v/>
      </c>
      <c r="AF243" s="17">
        <f>MIN((G243-V243)/$AI$48,(G243-W243)/$AI$49,(G243-X243)/$AI$50,(G243-Y243)/$AI$51,(G243-Z243)/$AI$52,(G243-AA243)/$AI$53,(G243-AB243)/$AI$54,(G243-AC243)/$AI$55,(G243-AD243)/$AI$56,(G243-AE243)/$AI$57)</f>
        <v/>
      </c>
    </row>
    <row r="244">
      <c r="E244" s="12">
        <f>E243+$B$11</f>
        <v/>
      </c>
      <c r="F244" s="13">
        <f>E244/60</f>
        <v/>
      </c>
      <c r="G244" s="13">
        <f>IF(F244&gt;=$AI$66,$B$27,IF(F244&gt;=$AI$65,$B$26,IF(F244&gt;=$AI$64,$B$25,IF(F244&gt;=$AI$63,$B$24,IF(F244&gt;=$AI$62,$B$23,IF(F244&gt;=$AI$61,$B$22,$B$21))))))</f>
        <v/>
      </c>
      <c r="H244" s="14">
        <f>MAX(0,MIN($AI$59,IF($B$9="Plasma",(G244-(S244*$AI$18+T244*$AI$19+U244*$AI$20))/$AI$46,AF244)))</f>
        <v/>
      </c>
      <c r="I244" s="15">
        <f>H244/10*3600/$B$11</f>
        <v/>
      </c>
      <c r="J244" s="15">
        <f>J243+H244</f>
        <v/>
      </c>
      <c r="K244" s="14">
        <f>$AI$21*K243+$AI$22*L243+$AI$23*M243+$AI$30*H243</f>
        <v/>
      </c>
      <c r="L244" s="14">
        <f>$AI$24*K243+$AI$25*L243+$AI$26*M243+$AI$31*H243</f>
        <v/>
      </c>
      <c r="M244" s="14">
        <f>$AI$27*K243+$AI$28*L243+$AI$29*M243+$AI$32*H243</f>
        <v/>
      </c>
      <c r="N244" s="16">
        <f>R244*$B$38</f>
        <v/>
      </c>
      <c r="O244" s="14">
        <f>K244/$B$30</f>
        <v/>
      </c>
      <c r="P244" s="14">
        <f>L244/$B$31</f>
        <v/>
      </c>
      <c r="Q244" s="14">
        <f>M244/$B$32</f>
        <v/>
      </c>
      <c r="R244" s="14">
        <f>R243*$AI$42+S243*$AI$43+T243*$AI$44+U243*$AI$45+$AI$47*H243</f>
        <v/>
      </c>
      <c r="S244" s="17">
        <f>$AI$33*K244+$AI$34*L244+$AI$35*M244</f>
        <v/>
      </c>
      <c r="T244" s="17">
        <f>$AI$36*K244+$AI$37*L244+$AI$38*M244</f>
        <v/>
      </c>
      <c r="U244" s="17">
        <f>$AI$39*K244+$AI$40*L244+$AI$41*M244</f>
        <v/>
      </c>
      <c r="V244" s="17">
        <f>R244*EXP(-$B$16*(($B$17+$AI$4)*0.1))+S244*$B$16/($B$16-$AI$12)*(EXP(-$AI$12*(($B$17+$AI$4)*0.1))-EXP(-$B$16*(($B$17+$AI$4)*0.1)))+T244*$B$16/($B$16-$AI$13)*(EXP(-$AI$13*(($B$17+$AI$4)*0.1))-EXP(-$B$16*(($B$17+$AI$4)*0.1)))+U244*$B$16/($B$16-$AI$14)*(EXP(-$AI$14*(($B$17+$AI$4)*0.1))-EXP(-$B$16*(($B$17+$AI$4)*0.1)))</f>
        <v/>
      </c>
      <c r="W244" s="17">
        <f>R244*EXP(-$B$16*(($B$17+$AI$4)*0.2))+S244*$B$16/($B$16-$AI$12)*(EXP(-$AI$12*(($B$17+$AI$4)*0.2))-EXP(-$B$16*(($B$17+$AI$4)*0.2)))+T244*$B$16/($B$16-$AI$13)*(EXP(-$AI$13*(($B$17+$AI$4)*0.2))-EXP(-$B$16*(($B$17+$AI$4)*0.2)))+U244*$B$16/($B$16-$AI$14)*(EXP(-$AI$14*(($B$17+$AI$4)*0.2))-EXP(-$B$16*(($B$17+$AI$4)*0.2)))</f>
        <v/>
      </c>
      <c r="X244" s="17">
        <f>R244*EXP(-$B$16*(($B$17+$AI$4)*0.3))+S244*$B$16/($B$16-$AI$12)*(EXP(-$AI$12*(($B$17+$AI$4)*0.3))-EXP(-$B$16*(($B$17+$AI$4)*0.3)))+T244*$B$16/($B$16-$AI$13)*(EXP(-$AI$13*(($B$17+$AI$4)*0.3))-EXP(-$B$16*(($B$17+$AI$4)*0.3)))+U244*$B$16/($B$16-$AI$14)*(EXP(-$AI$14*(($B$17+$AI$4)*0.3))-EXP(-$B$16*(($B$17+$AI$4)*0.3)))</f>
        <v/>
      </c>
      <c r="Y244" s="17">
        <f>R244*EXP(-$B$16*(($B$17+$AI$4)*0.4))+S244*$B$16/($B$16-$AI$12)*(EXP(-$AI$12*(($B$17+$AI$4)*0.4))-EXP(-$B$16*(($B$17+$AI$4)*0.4)))+T244*$B$16/($B$16-$AI$13)*(EXP(-$AI$13*(($B$17+$AI$4)*0.4))-EXP(-$B$16*(($B$17+$AI$4)*0.4)))+U244*$B$16/($B$16-$AI$14)*(EXP(-$AI$14*(($B$17+$AI$4)*0.4))-EXP(-$B$16*(($B$17+$AI$4)*0.4)))</f>
        <v/>
      </c>
      <c r="Z244" s="17">
        <f>R244*EXP(-$B$16*(($B$17+$AI$4)*0.5))+S244*$B$16/($B$16-$AI$12)*(EXP(-$AI$12*(($B$17+$AI$4)*0.5))-EXP(-$B$16*(($B$17+$AI$4)*0.5)))+T244*$B$16/($B$16-$AI$13)*(EXP(-$AI$13*(($B$17+$AI$4)*0.5))-EXP(-$B$16*(($B$17+$AI$4)*0.5)))+U244*$B$16/($B$16-$AI$14)*(EXP(-$AI$14*(($B$17+$AI$4)*0.5))-EXP(-$B$16*(($B$17+$AI$4)*0.5)))</f>
        <v/>
      </c>
      <c r="AA244" s="17">
        <f>R244*EXP(-$B$16*(($B$17+$AI$4)*0.6))+S244*$B$16/($B$16-$AI$12)*(EXP(-$AI$12*(($B$17+$AI$4)*0.6))-EXP(-$B$16*(($B$17+$AI$4)*0.6)))+T244*$B$16/($B$16-$AI$13)*(EXP(-$AI$13*(($B$17+$AI$4)*0.6))-EXP(-$B$16*(($B$17+$AI$4)*0.6)))+U244*$B$16/($B$16-$AI$14)*(EXP(-$AI$14*(($B$17+$AI$4)*0.6))-EXP(-$B$16*(($B$17+$AI$4)*0.6)))</f>
        <v/>
      </c>
      <c r="AB244" s="17">
        <f>R244*EXP(-$B$16*(($B$17+$AI$4)*0.7))+S244*$B$16/($B$16-$AI$12)*(EXP(-$AI$12*(($B$17+$AI$4)*0.7))-EXP(-$B$16*(($B$17+$AI$4)*0.7)))+T244*$B$16/($B$16-$AI$13)*(EXP(-$AI$13*(($B$17+$AI$4)*0.7))-EXP(-$B$16*(($B$17+$AI$4)*0.7)))+U244*$B$16/($B$16-$AI$14)*(EXP(-$AI$14*(($B$17+$AI$4)*0.7))-EXP(-$B$16*(($B$17+$AI$4)*0.7)))</f>
        <v/>
      </c>
      <c r="AC244" s="17">
        <f>R244*EXP(-$B$16*(($B$17+$AI$4)*0.8))+S244*$B$16/($B$16-$AI$12)*(EXP(-$AI$12*(($B$17+$AI$4)*0.8))-EXP(-$B$16*(($B$17+$AI$4)*0.8)))+T244*$B$16/($B$16-$AI$13)*(EXP(-$AI$13*(($B$17+$AI$4)*0.8))-EXP(-$B$16*(($B$17+$AI$4)*0.8)))+U244*$B$16/($B$16-$AI$14)*(EXP(-$AI$14*(($B$17+$AI$4)*0.8))-EXP(-$B$16*(($B$17+$AI$4)*0.8)))</f>
        <v/>
      </c>
      <c r="AD244" s="17">
        <f>R244*EXP(-$B$16*(($B$17+$AI$4)*0.9))+S244*$B$16/($B$16-$AI$12)*(EXP(-$AI$12*(($B$17+$AI$4)*0.9))-EXP(-$B$16*(($B$17+$AI$4)*0.9)))+T244*$B$16/($B$16-$AI$13)*(EXP(-$AI$13*(($B$17+$AI$4)*0.9))-EXP(-$B$16*(($B$17+$AI$4)*0.9)))+U244*$B$16/($B$16-$AI$14)*(EXP(-$AI$14*(($B$17+$AI$4)*0.9))-EXP(-$B$16*(($B$17+$AI$4)*0.9)))</f>
        <v/>
      </c>
      <c r="AE244" s="17">
        <f>R244*EXP(-$B$16*(($B$17+$AI$4)*1.0))+S244*$B$16/($B$16-$AI$12)*(EXP(-$AI$12*(($B$17+$AI$4)*1.0))-EXP(-$B$16*(($B$17+$AI$4)*1.0)))+T244*$B$16/($B$16-$AI$13)*(EXP(-$AI$13*(($B$17+$AI$4)*1.0))-EXP(-$B$16*(($B$17+$AI$4)*1.0)))+U244*$B$16/($B$16-$AI$14)*(EXP(-$AI$14*(($B$17+$AI$4)*1.0))-EXP(-$B$16*(($B$17+$AI$4)*1.0)))</f>
        <v/>
      </c>
      <c r="AF244" s="17">
        <f>MIN((G244-V244)/$AI$48,(G244-W244)/$AI$49,(G244-X244)/$AI$50,(G244-Y244)/$AI$51,(G244-Z244)/$AI$52,(G244-AA244)/$AI$53,(G244-AB244)/$AI$54,(G244-AC244)/$AI$55,(G244-AD244)/$AI$56,(G244-AE244)/$AI$57)</f>
        <v/>
      </c>
    </row>
    <row r="245">
      <c r="E245" s="12">
        <f>E244+$B$11</f>
        <v/>
      </c>
      <c r="F245" s="13">
        <f>E245/60</f>
        <v/>
      </c>
      <c r="G245" s="13">
        <f>IF(F245&gt;=$AI$66,$B$27,IF(F245&gt;=$AI$65,$B$26,IF(F245&gt;=$AI$64,$B$25,IF(F245&gt;=$AI$63,$B$24,IF(F245&gt;=$AI$62,$B$23,IF(F245&gt;=$AI$61,$B$22,$B$21))))))</f>
        <v/>
      </c>
      <c r="H245" s="14">
        <f>MAX(0,MIN($AI$59,IF($B$9="Plasma",(G245-(S245*$AI$18+T245*$AI$19+U245*$AI$20))/$AI$46,AF245)))</f>
        <v/>
      </c>
      <c r="I245" s="15">
        <f>H245/10*3600/$B$11</f>
        <v/>
      </c>
      <c r="J245" s="15">
        <f>J244+H245</f>
        <v/>
      </c>
      <c r="K245" s="14">
        <f>$AI$21*K244+$AI$22*L244+$AI$23*M244+$AI$30*H244</f>
        <v/>
      </c>
      <c r="L245" s="14">
        <f>$AI$24*K244+$AI$25*L244+$AI$26*M244+$AI$31*H244</f>
        <v/>
      </c>
      <c r="M245" s="14">
        <f>$AI$27*K244+$AI$28*L244+$AI$29*M244+$AI$32*H244</f>
        <v/>
      </c>
      <c r="N245" s="16">
        <f>R245*$B$38</f>
        <v/>
      </c>
      <c r="O245" s="14">
        <f>K245/$B$30</f>
        <v/>
      </c>
      <c r="P245" s="14">
        <f>L245/$B$31</f>
        <v/>
      </c>
      <c r="Q245" s="14">
        <f>M245/$B$32</f>
        <v/>
      </c>
      <c r="R245" s="14">
        <f>R244*$AI$42+S244*$AI$43+T244*$AI$44+U244*$AI$45+$AI$47*H244</f>
        <v/>
      </c>
      <c r="S245" s="17">
        <f>$AI$33*K245+$AI$34*L245+$AI$35*M245</f>
        <v/>
      </c>
      <c r="T245" s="17">
        <f>$AI$36*K245+$AI$37*L245+$AI$38*M245</f>
        <v/>
      </c>
      <c r="U245" s="17">
        <f>$AI$39*K245+$AI$40*L245+$AI$41*M245</f>
        <v/>
      </c>
      <c r="V245" s="17">
        <f>R245*EXP(-$B$16*(($B$17+$AI$4)*0.1))+S245*$B$16/($B$16-$AI$12)*(EXP(-$AI$12*(($B$17+$AI$4)*0.1))-EXP(-$B$16*(($B$17+$AI$4)*0.1)))+T245*$B$16/($B$16-$AI$13)*(EXP(-$AI$13*(($B$17+$AI$4)*0.1))-EXP(-$B$16*(($B$17+$AI$4)*0.1)))+U245*$B$16/($B$16-$AI$14)*(EXP(-$AI$14*(($B$17+$AI$4)*0.1))-EXP(-$B$16*(($B$17+$AI$4)*0.1)))</f>
        <v/>
      </c>
      <c r="W245" s="17">
        <f>R245*EXP(-$B$16*(($B$17+$AI$4)*0.2))+S245*$B$16/($B$16-$AI$12)*(EXP(-$AI$12*(($B$17+$AI$4)*0.2))-EXP(-$B$16*(($B$17+$AI$4)*0.2)))+T245*$B$16/($B$16-$AI$13)*(EXP(-$AI$13*(($B$17+$AI$4)*0.2))-EXP(-$B$16*(($B$17+$AI$4)*0.2)))+U245*$B$16/($B$16-$AI$14)*(EXP(-$AI$14*(($B$17+$AI$4)*0.2))-EXP(-$B$16*(($B$17+$AI$4)*0.2)))</f>
        <v/>
      </c>
      <c r="X245" s="17">
        <f>R245*EXP(-$B$16*(($B$17+$AI$4)*0.3))+S245*$B$16/($B$16-$AI$12)*(EXP(-$AI$12*(($B$17+$AI$4)*0.3))-EXP(-$B$16*(($B$17+$AI$4)*0.3)))+T245*$B$16/($B$16-$AI$13)*(EXP(-$AI$13*(($B$17+$AI$4)*0.3))-EXP(-$B$16*(($B$17+$AI$4)*0.3)))+U245*$B$16/($B$16-$AI$14)*(EXP(-$AI$14*(($B$17+$AI$4)*0.3))-EXP(-$B$16*(($B$17+$AI$4)*0.3)))</f>
        <v/>
      </c>
      <c r="Y245" s="17">
        <f>R245*EXP(-$B$16*(($B$17+$AI$4)*0.4))+S245*$B$16/($B$16-$AI$12)*(EXP(-$AI$12*(($B$17+$AI$4)*0.4))-EXP(-$B$16*(($B$17+$AI$4)*0.4)))+T245*$B$16/($B$16-$AI$13)*(EXP(-$AI$13*(($B$17+$AI$4)*0.4))-EXP(-$B$16*(($B$17+$AI$4)*0.4)))+U245*$B$16/($B$16-$AI$14)*(EXP(-$AI$14*(($B$17+$AI$4)*0.4))-EXP(-$B$16*(($B$17+$AI$4)*0.4)))</f>
        <v/>
      </c>
      <c r="Z245" s="17">
        <f>R245*EXP(-$B$16*(($B$17+$AI$4)*0.5))+S245*$B$16/($B$16-$AI$12)*(EXP(-$AI$12*(($B$17+$AI$4)*0.5))-EXP(-$B$16*(($B$17+$AI$4)*0.5)))+T245*$B$16/($B$16-$AI$13)*(EXP(-$AI$13*(($B$17+$AI$4)*0.5))-EXP(-$B$16*(($B$17+$AI$4)*0.5)))+U245*$B$16/($B$16-$AI$14)*(EXP(-$AI$14*(($B$17+$AI$4)*0.5))-EXP(-$B$16*(($B$17+$AI$4)*0.5)))</f>
        <v/>
      </c>
      <c r="AA245" s="17">
        <f>R245*EXP(-$B$16*(($B$17+$AI$4)*0.6))+S245*$B$16/($B$16-$AI$12)*(EXP(-$AI$12*(($B$17+$AI$4)*0.6))-EXP(-$B$16*(($B$17+$AI$4)*0.6)))+T245*$B$16/($B$16-$AI$13)*(EXP(-$AI$13*(($B$17+$AI$4)*0.6))-EXP(-$B$16*(($B$17+$AI$4)*0.6)))+U245*$B$16/($B$16-$AI$14)*(EXP(-$AI$14*(($B$17+$AI$4)*0.6))-EXP(-$B$16*(($B$17+$AI$4)*0.6)))</f>
        <v/>
      </c>
      <c r="AB245" s="17">
        <f>R245*EXP(-$B$16*(($B$17+$AI$4)*0.7))+S245*$B$16/($B$16-$AI$12)*(EXP(-$AI$12*(($B$17+$AI$4)*0.7))-EXP(-$B$16*(($B$17+$AI$4)*0.7)))+T245*$B$16/($B$16-$AI$13)*(EXP(-$AI$13*(($B$17+$AI$4)*0.7))-EXP(-$B$16*(($B$17+$AI$4)*0.7)))+U245*$B$16/($B$16-$AI$14)*(EXP(-$AI$14*(($B$17+$AI$4)*0.7))-EXP(-$B$16*(($B$17+$AI$4)*0.7)))</f>
        <v/>
      </c>
      <c r="AC245" s="17">
        <f>R245*EXP(-$B$16*(($B$17+$AI$4)*0.8))+S245*$B$16/($B$16-$AI$12)*(EXP(-$AI$12*(($B$17+$AI$4)*0.8))-EXP(-$B$16*(($B$17+$AI$4)*0.8)))+T245*$B$16/($B$16-$AI$13)*(EXP(-$AI$13*(($B$17+$AI$4)*0.8))-EXP(-$B$16*(($B$17+$AI$4)*0.8)))+U245*$B$16/($B$16-$AI$14)*(EXP(-$AI$14*(($B$17+$AI$4)*0.8))-EXP(-$B$16*(($B$17+$AI$4)*0.8)))</f>
        <v/>
      </c>
      <c r="AD245" s="17">
        <f>R245*EXP(-$B$16*(($B$17+$AI$4)*0.9))+S245*$B$16/($B$16-$AI$12)*(EXP(-$AI$12*(($B$17+$AI$4)*0.9))-EXP(-$B$16*(($B$17+$AI$4)*0.9)))+T245*$B$16/($B$16-$AI$13)*(EXP(-$AI$13*(($B$17+$AI$4)*0.9))-EXP(-$B$16*(($B$17+$AI$4)*0.9)))+U245*$B$16/($B$16-$AI$14)*(EXP(-$AI$14*(($B$17+$AI$4)*0.9))-EXP(-$B$16*(($B$17+$AI$4)*0.9)))</f>
        <v/>
      </c>
      <c r="AE245" s="17">
        <f>R245*EXP(-$B$16*(($B$17+$AI$4)*1.0))+S245*$B$16/($B$16-$AI$12)*(EXP(-$AI$12*(($B$17+$AI$4)*1.0))-EXP(-$B$16*(($B$17+$AI$4)*1.0)))+T245*$B$16/($B$16-$AI$13)*(EXP(-$AI$13*(($B$17+$AI$4)*1.0))-EXP(-$B$16*(($B$17+$AI$4)*1.0)))+U245*$B$16/($B$16-$AI$14)*(EXP(-$AI$14*(($B$17+$AI$4)*1.0))-EXP(-$B$16*(($B$17+$AI$4)*1.0)))</f>
        <v/>
      </c>
      <c r="AF245" s="17">
        <f>MIN((G245-V245)/$AI$48,(G245-W245)/$AI$49,(G245-X245)/$AI$50,(G245-Y245)/$AI$51,(G245-Z245)/$AI$52,(G245-AA245)/$AI$53,(G245-AB245)/$AI$54,(G245-AC245)/$AI$55,(G245-AD245)/$AI$56,(G245-AE245)/$AI$57)</f>
        <v/>
      </c>
    </row>
    <row r="246">
      <c r="E246" s="12">
        <f>E245+$B$11</f>
        <v/>
      </c>
      <c r="F246" s="13">
        <f>E246/60</f>
        <v/>
      </c>
      <c r="G246" s="13">
        <f>IF(F246&gt;=$AI$66,$B$27,IF(F246&gt;=$AI$65,$B$26,IF(F246&gt;=$AI$64,$B$25,IF(F246&gt;=$AI$63,$B$24,IF(F246&gt;=$AI$62,$B$23,IF(F246&gt;=$AI$61,$B$22,$B$21))))))</f>
        <v/>
      </c>
      <c r="H246" s="14">
        <f>MAX(0,MIN($AI$59,IF($B$9="Plasma",(G246-(S246*$AI$18+T246*$AI$19+U246*$AI$20))/$AI$46,AF246)))</f>
        <v/>
      </c>
      <c r="I246" s="15">
        <f>H246/10*3600/$B$11</f>
        <v/>
      </c>
      <c r="J246" s="15">
        <f>J245+H246</f>
        <v/>
      </c>
      <c r="K246" s="14">
        <f>$AI$21*K245+$AI$22*L245+$AI$23*M245+$AI$30*H245</f>
        <v/>
      </c>
      <c r="L246" s="14">
        <f>$AI$24*K245+$AI$25*L245+$AI$26*M245+$AI$31*H245</f>
        <v/>
      </c>
      <c r="M246" s="14">
        <f>$AI$27*K245+$AI$28*L245+$AI$29*M245+$AI$32*H245</f>
        <v/>
      </c>
      <c r="N246" s="16">
        <f>R246*$B$38</f>
        <v/>
      </c>
      <c r="O246" s="14">
        <f>K246/$B$30</f>
        <v/>
      </c>
      <c r="P246" s="14">
        <f>L246/$B$31</f>
        <v/>
      </c>
      <c r="Q246" s="14">
        <f>M246/$B$32</f>
        <v/>
      </c>
      <c r="R246" s="14">
        <f>R245*$AI$42+S245*$AI$43+T245*$AI$44+U245*$AI$45+$AI$47*H245</f>
        <v/>
      </c>
      <c r="S246" s="17">
        <f>$AI$33*K246+$AI$34*L246+$AI$35*M246</f>
        <v/>
      </c>
      <c r="T246" s="17">
        <f>$AI$36*K246+$AI$37*L246+$AI$38*M246</f>
        <v/>
      </c>
      <c r="U246" s="17">
        <f>$AI$39*K246+$AI$40*L246+$AI$41*M246</f>
        <v/>
      </c>
      <c r="V246" s="17">
        <f>R246*EXP(-$B$16*(($B$17+$AI$4)*0.1))+S246*$B$16/($B$16-$AI$12)*(EXP(-$AI$12*(($B$17+$AI$4)*0.1))-EXP(-$B$16*(($B$17+$AI$4)*0.1)))+T246*$B$16/($B$16-$AI$13)*(EXP(-$AI$13*(($B$17+$AI$4)*0.1))-EXP(-$B$16*(($B$17+$AI$4)*0.1)))+U246*$B$16/($B$16-$AI$14)*(EXP(-$AI$14*(($B$17+$AI$4)*0.1))-EXP(-$B$16*(($B$17+$AI$4)*0.1)))</f>
        <v/>
      </c>
      <c r="W246" s="17">
        <f>R246*EXP(-$B$16*(($B$17+$AI$4)*0.2))+S246*$B$16/($B$16-$AI$12)*(EXP(-$AI$12*(($B$17+$AI$4)*0.2))-EXP(-$B$16*(($B$17+$AI$4)*0.2)))+T246*$B$16/($B$16-$AI$13)*(EXP(-$AI$13*(($B$17+$AI$4)*0.2))-EXP(-$B$16*(($B$17+$AI$4)*0.2)))+U246*$B$16/($B$16-$AI$14)*(EXP(-$AI$14*(($B$17+$AI$4)*0.2))-EXP(-$B$16*(($B$17+$AI$4)*0.2)))</f>
        <v/>
      </c>
      <c r="X246" s="17">
        <f>R246*EXP(-$B$16*(($B$17+$AI$4)*0.3))+S246*$B$16/($B$16-$AI$12)*(EXP(-$AI$12*(($B$17+$AI$4)*0.3))-EXP(-$B$16*(($B$17+$AI$4)*0.3)))+T246*$B$16/($B$16-$AI$13)*(EXP(-$AI$13*(($B$17+$AI$4)*0.3))-EXP(-$B$16*(($B$17+$AI$4)*0.3)))+U246*$B$16/($B$16-$AI$14)*(EXP(-$AI$14*(($B$17+$AI$4)*0.3))-EXP(-$B$16*(($B$17+$AI$4)*0.3)))</f>
        <v/>
      </c>
      <c r="Y246" s="17">
        <f>R246*EXP(-$B$16*(($B$17+$AI$4)*0.4))+S246*$B$16/($B$16-$AI$12)*(EXP(-$AI$12*(($B$17+$AI$4)*0.4))-EXP(-$B$16*(($B$17+$AI$4)*0.4)))+T246*$B$16/($B$16-$AI$13)*(EXP(-$AI$13*(($B$17+$AI$4)*0.4))-EXP(-$B$16*(($B$17+$AI$4)*0.4)))+U246*$B$16/($B$16-$AI$14)*(EXP(-$AI$14*(($B$17+$AI$4)*0.4))-EXP(-$B$16*(($B$17+$AI$4)*0.4)))</f>
        <v/>
      </c>
      <c r="Z246" s="17">
        <f>R246*EXP(-$B$16*(($B$17+$AI$4)*0.5))+S246*$B$16/($B$16-$AI$12)*(EXP(-$AI$12*(($B$17+$AI$4)*0.5))-EXP(-$B$16*(($B$17+$AI$4)*0.5)))+T246*$B$16/($B$16-$AI$13)*(EXP(-$AI$13*(($B$17+$AI$4)*0.5))-EXP(-$B$16*(($B$17+$AI$4)*0.5)))+U246*$B$16/($B$16-$AI$14)*(EXP(-$AI$14*(($B$17+$AI$4)*0.5))-EXP(-$B$16*(($B$17+$AI$4)*0.5)))</f>
        <v/>
      </c>
      <c r="AA246" s="17">
        <f>R246*EXP(-$B$16*(($B$17+$AI$4)*0.6))+S246*$B$16/($B$16-$AI$12)*(EXP(-$AI$12*(($B$17+$AI$4)*0.6))-EXP(-$B$16*(($B$17+$AI$4)*0.6)))+T246*$B$16/($B$16-$AI$13)*(EXP(-$AI$13*(($B$17+$AI$4)*0.6))-EXP(-$B$16*(($B$17+$AI$4)*0.6)))+U246*$B$16/($B$16-$AI$14)*(EXP(-$AI$14*(($B$17+$AI$4)*0.6))-EXP(-$B$16*(($B$17+$AI$4)*0.6)))</f>
        <v/>
      </c>
      <c r="AB246" s="17">
        <f>R246*EXP(-$B$16*(($B$17+$AI$4)*0.7))+S246*$B$16/($B$16-$AI$12)*(EXP(-$AI$12*(($B$17+$AI$4)*0.7))-EXP(-$B$16*(($B$17+$AI$4)*0.7)))+T246*$B$16/($B$16-$AI$13)*(EXP(-$AI$13*(($B$17+$AI$4)*0.7))-EXP(-$B$16*(($B$17+$AI$4)*0.7)))+U246*$B$16/($B$16-$AI$14)*(EXP(-$AI$14*(($B$17+$AI$4)*0.7))-EXP(-$B$16*(($B$17+$AI$4)*0.7)))</f>
        <v/>
      </c>
      <c r="AC246" s="17">
        <f>R246*EXP(-$B$16*(($B$17+$AI$4)*0.8))+S246*$B$16/($B$16-$AI$12)*(EXP(-$AI$12*(($B$17+$AI$4)*0.8))-EXP(-$B$16*(($B$17+$AI$4)*0.8)))+T246*$B$16/($B$16-$AI$13)*(EXP(-$AI$13*(($B$17+$AI$4)*0.8))-EXP(-$B$16*(($B$17+$AI$4)*0.8)))+U246*$B$16/($B$16-$AI$14)*(EXP(-$AI$14*(($B$17+$AI$4)*0.8))-EXP(-$B$16*(($B$17+$AI$4)*0.8)))</f>
        <v/>
      </c>
      <c r="AD246" s="17">
        <f>R246*EXP(-$B$16*(($B$17+$AI$4)*0.9))+S246*$B$16/($B$16-$AI$12)*(EXP(-$AI$12*(($B$17+$AI$4)*0.9))-EXP(-$B$16*(($B$17+$AI$4)*0.9)))+T246*$B$16/($B$16-$AI$13)*(EXP(-$AI$13*(($B$17+$AI$4)*0.9))-EXP(-$B$16*(($B$17+$AI$4)*0.9)))+U246*$B$16/($B$16-$AI$14)*(EXP(-$AI$14*(($B$17+$AI$4)*0.9))-EXP(-$B$16*(($B$17+$AI$4)*0.9)))</f>
        <v/>
      </c>
      <c r="AE246" s="17">
        <f>R246*EXP(-$B$16*(($B$17+$AI$4)*1.0))+S246*$B$16/($B$16-$AI$12)*(EXP(-$AI$12*(($B$17+$AI$4)*1.0))-EXP(-$B$16*(($B$17+$AI$4)*1.0)))+T246*$B$16/($B$16-$AI$13)*(EXP(-$AI$13*(($B$17+$AI$4)*1.0))-EXP(-$B$16*(($B$17+$AI$4)*1.0)))+U246*$B$16/($B$16-$AI$14)*(EXP(-$AI$14*(($B$17+$AI$4)*1.0))-EXP(-$B$16*(($B$17+$AI$4)*1.0)))</f>
        <v/>
      </c>
      <c r="AF246" s="17">
        <f>MIN((G246-V246)/$AI$48,(G246-W246)/$AI$49,(G246-X246)/$AI$50,(G246-Y246)/$AI$51,(G246-Z246)/$AI$52,(G246-AA246)/$AI$53,(G246-AB246)/$AI$54,(G246-AC246)/$AI$55,(G246-AD246)/$AI$56,(G246-AE246)/$AI$57)</f>
        <v/>
      </c>
    </row>
    <row r="247">
      <c r="E247" s="12">
        <f>E246+$B$11</f>
        <v/>
      </c>
      <c r="F247" s="13">
        <f>E247/60</f>
        <v/>
      </c>
      <c r="G247" s="13">
        <f>IF(F247&gt;=$AI$66,$B$27,IF(F247&gt;=$AI$65,$B$26,IF(F247&gt;=$AI$64,$B$25,IF(F247&gt;=$AI$63,$B$24,IF(F247&gt;=$AI$62,$B$23,IF(F247&gt;=$AI$61,$B$22,$B$21))))))</f>
        <v/>
      </c>
      <c r="H247" s="14">
        <f>MAX(0,MIN($AI$59,IF($B$9="Plasma",(G247-(S247*$AI$18+T247*$AI$19+U247*$AI$20))/$AI$46,AF247)))</f>
        <v/>
      </c>
      <c r="I247" s="15">
        <f>H247/10*3600/$B$11</f>
        <v/>
      </c>
      <c r="J247" s="15">
        <f>J246+H247</f>
        <v/>
      </c>
      <c r="K247" s="14">
        <f>$AI$21*K246+$AI$22*L246+$AI$23*M246+$AI$30*H246</f>
        <v/>
      </c>
      <c r="L247" s="14">
        <f>$AI$24*K246+$AI$25*L246+$AI$26*M246+$AI$31*H246</f>
        <v/>
      </c>
      <c r="M247" s="14">
        <f>$AI$27*K246+$AI$28*L246+$AI$29*M246+$AI$32*H246</f>
        <v/>
      </c>
      <c r="N247" s="16">
        <f>R247*$B$38</f>
        <v/>
      </c>
      <c r="O247" s="14">
        <f>K247/$B$30</f>
        <v/>
      </c>
      <c r="P247" s="14">
        <f>L247/$B$31</f>
        <v/>
      </c>
      <c r="Q247" s="14">
        <f>M247/$B$32</f>
        <v/>
      </c>
      <c r="R247" s="14">
        <f>R246*$AI$42+S246*$AI$43+T246*$AI$44+U246*$AI$45+$AI$47*H246</f>
        <v/>
      </c>
      <c r="S247" s="17">
        <f>$AI$33*K247+$AI$34*L247+$AI$35*M247</f>
        <v/>
      </c>
      <c r="T247" s="17">
        <f>$AI$36*K247+$AI$37*L247+$AI$38*M247</f>
        <v/>
      </c>
      <c r="U247" s="17">
        <f>$AI$39*K247+$AI$40*L247+$AI$41*M247</f>
        <v/>
      </c>
      <c r="V247" s="17">
        <f>R247*EXP(-$B$16*(($B$17+$AI$4)*0.1))+S247*$B$16/($B$16-$AI$12)*(EXP(-$AI$12*(($B$17+$AI$4)*0.1))-EXP(-$B$16*(($B$17+$AI$4)*0.1)))+T247*$B$16/($B$16-$AI$13)*(EXP(-$AI$13*(($B$17+$AI$4)*0.1))-EXP(-$B$16*(($B$17+$AI$4)*0.1)))+U247*$B$16/($B$16-$AI$14)*(EXP(-$AI$14*(($B$17+$AI$4)*0.1))-EXP(-$B$16*(($B$17+$AI$4)*0.1)))</f>
        <v/>
      </c>
      <c r="W247" s="17">
        <f>R247*EXP(-$B$16*(($B$17+$AI$4)*0.2))+S247*$B$16/($B$16-$AI$12)*(EXP(-$AI$12*(($B$17+$AI$4)*0.2))-EXP(-$B$16*(($B$17+$AI$4)*0.2)))+T247*$B$16/($B$16-$AI$13)*(EXP(-$AI$13*(($B$17+$AI$4)*0.2))-EXP(-$B$16*(($B$17+$AI$4)*0.2)))+U247*$B$16/($B$16-$AI$14)*(EXP(-$AI$14*(($B$17+$AI$4)*0.2))-EXP(-$B$16*(($B$17+$AI$4)*0.2)))</f>
        <v/>
      </c>
      <c r="X247" s="17">
        <f>R247*EXP(-$B$16*(($B$17+$AI$4)*0.3))+S247*$B$16/($B$16-$AI$12)*(EXP(-$AI$12*(($B$17+$AI$4)*0.3))-EXP(-$B$16*(($B$17+$AI$4)*0.3)))+T247*$B$16/($B$16-$AI$13)*(EXP(-$AI$13*(($B$17+$AI$4)*0.3))-EXP(-$B$16*(($B$17+$AI$4)*0.3)))+U247*$B$16/($B$16-$AI$14)*(EXP(-$AI$14*(($B$17+$AI$4)*0.3))-EXP(-$B$16*(($B$17+$AI$4)*0.3)))</f>
        <v/>
      </c>
      <c r="Y247" s="17">
        <f>R247*EXP(-$B$16*(($B$17+$AI$4)*0.4))+S247*$B$16/($B$16-$AI$12)*(EXP(-$AI$12*(($B$17+$AI$4)*0.4))-EXP(-$B$16*(($B$17+$AI$4)*0.4)))+T247*$B$16/($B$16-$AI$13)*(EXP(-$AI$13*(($B$17+$AI$4)*0.4))-EXP(-$B$16*(($B$17+$AI$4)*0.4)))+U247*$B$16/($B$16-$AI$14)*(EXP(-$AI$14*(($B$17+$AI$4)*0.4))-EXP(-$B$16*(($B$17+$AI$4)*0.4)))</f>
        <v/>
      </c>
      <c r="Z247" s="17">
        <f>R247*EXP(-$B$16*(($B$17+$AI$4)*0.5))+S247*$B$16/($B$16-$AI$12)*(EXP(-$AI$12*(($B$17+$AI$4)*0.5))-EXP(-$B$16*(($B$17+$AI$4)*0.5)))+T247*$B$16/($B$16-$AI$13)*(EXP(-$AI$13*(($B$17+$AI$4)*0.5))-EXP(-$B$16*(($B$17+$AI$4)*0.5)))+U247*$B$16/($B$16-$AI$14)*(EXP(-$AI$14*(($B$17+$AI$4)*0.5))-EXP(-$B$16*(($B$17+$AI$4)*0.5)))</f>
        <v/>
      </c>
      <c r="AA247" s="17">
        <f>R247*EXP(-$B$16*(($B$17+$AI$4)*0.6))+S247*$B$16/($B$16-$AI$12)*(EXP(-$AI$12*(($B$17+$AI$4)*0.6))-EXP(-$B$16*(($B$17+$AI$4)*0.6)))+T247*$B$16/($B$16-$AI$13)*(EXP(-$AI$13*(($B$17+$AI$4)*0.6))-EXP(-$B$16*(($B$17+$AI$4)*0.6)))+U247*$B$16/($B$16-$AI$14)*(EXP(-$AI$14*(($B$17+$AI$4)*0.6))-EXP(-$B$16*(($B$17+$AI$4)*0.6)))</f>
        <v/>
      </c>
      <c r="AB247" s="17">
        <f>R247*EXP(-$B$16*(($B$17+$AI$4)*0.7))+S247*$B$16/($B$16-$AI$12)*(EXP(-$AI$12*(($B$17+$AI$4)*0.7))-EXP(-$B$16*(($B$17+$AI$4)*0.7)))+T247*$B$16/($B$16-$AI$13)*(EXP(-$AI$13*(($B$17+$AI$4)*0.7))-EXP(-$B$16*(($B$17+$AI$4)*0.7)))+U247*$B$16/($B$16-$AI$14)*(EXP(-$AI$14*(($B$17+$AI$4)*0.7))-EXP(-$B$16*(($B$17+$AI$4)*0.7)))</f>
        <v/>
      </c>
      <c r="AC247" s="17">
        <f>R247*EXP(-$B$16*(($B$17+$AI$4)*0.8))+S247*$B$16/($B$16-$AI$12)*(EXP(-$AI$12*(($B$17+$AI$4)*0.8))-EXP(-$B$16*(($B$17+$AI$4)*0.8)))+T247*$B$16/($B$16-$AI$13)*(EXP(-$AI$13*(($B$17+$AI$4)*0.8))-EXP(-$B$16*(($B$17+$AI$4)*0.8)))+U247*$B$16/($B$16-$AI$14)*(EXP(-$AI$14*(($B$17+$AI$4)*0.8))-EXP(-$B$16*(($B$17+$AI$4)*0.8)))</f>
        <v/>
      </c>
      <c r="AD247" s="17">
        <f>R247*EXP(-$B$16*(($B$17+$AI$4)*0.9))+S247*$B$16/($B$16-$AI$12)*(EXP(-$AI$12*(($B$17+$AI$4)*0.9))-EXP(-$B$16*(($B$17+$AI$4)*0.9)))+T247*$B$16/($B$16-$AI$13)*(EXP(-$AI$13*(($B$17+$AI$4)*0.9))-EXP(-$B$16*(($B$17+$AI$4)*0.9)))+U247*$B$16/($B$16-$AI$14)*(EXP(-$AI$14*(($B$17+$AI$4)*0.9))-EXP(-$B$16*(($B$17+$AI$4)*0.9)))</f>
        <v/>
      </c>
      <c r="AE247" s="17">
        <f>R247*EXP(-$B$16*(($B$17+$AI$4)*1.0))+S247*$B$16/($B$16-$AI$12)*(EXP(-$AI$12*(($B$17+$AI$4)*1.0))-EXP(-$B$16*(($B$17+$AI$4)*1.0)))+T247*$B$16/($B$16-$AI$13)*(EXP(-$AI$13*(($B$17+$AI$4)*1.0))-EXP(-$B$16*(($B$17+$AI$4)*1.0)))+U247*$B$16/($B$16-$AI$14)*(EXP(-$AI$14*(($B$17+$AI$4)*1.0))-EXP(-$B$16*(($B$17+$AI$4)*1.0)))</f>
        <v/>
      </c>
      <c r="AF247" s="17">
        <f>MIN((G247-V247)/$AI$48,(G247-W247)/$AI$49,(G247-X247)/$AI$50,(G247-Y247)/$AI$51,(G247-Z247)/$AI$52,(G247-AA247)/$AI$53,(G247-AB247)/$AI$54,(G247-AC247)/$AI$55,(G247-AD247)/$AI$56,(G247-AE247)/$AI$57)</f>
        <v/>
      </c>
    </row>
    <row r="248">
      <c r="E248" s="12">
        <f>E247+$B$11</f>
        <v/>
      </c>
      <c r="F248" s="13">
        <f>E248/60</f>
        <v/>
      </c>
      <c r="G248" s="13">
        <f>IF(F248&gt;=$AI$66,$B$27,IF(F248&gt;=$AI$65,$B$26,IF(F248&gt;=$AI$64,$B$25,IF(F248&gt;=$AI$63,$B$24,IF(F248&gt;=$AI$62,$B$23,IF(F248&gt;=$AI$61,$B$22,$B$21))))))</f>
        <v/>
      </c>
      <c r="H248" s="14">
        <f>MAX(0,MIN($AI$59,IF($B$9="Plasma",(G248-(S248*$AI$18+T248*$AI$19+U248*$AI$20))/$AI$46,AF248)))</f>
        <v/>
      </c>
      <c r="I248" s="15">
        <f>H248/10*3600/$B$11</f>
        <v/>
      </c>
      <c r="J248" s="15">
        <f>J247+H248</f>
        <v/>
      </c>
      <c r="K248" s="14">
        <f>$AI$21*K247+$AI$22*L247+$AI$23*M247+$AI$30*H247</f>
        <v/>
      </c>
      <c r="L248" s="14">
        <f>$AI$24*K247+$AI$25*L247+$AI$26*M247+$AI$31*H247</f>
        <v/>
      </c>
      <c r="M248" s="14">
        <f>$AI$27*K247+$AI$28*L247+$AI$29*M247+$AI$32*H247</f>
        <v/>
      </c>
      <c r="N248" s="16">
        <f>R248*$B$38</f>
        <v/>
      </c>
      <c r="O248" s="14">
        <f>K248/$B$30</f>
        <v/>
      </c>
      <c r="P248" s="14">
        <f>L248/$B$31</f>
        <v/>
      </c>
      <c r="Q248" s="14">
        <f>M248/$B$32</f>
        <v/>
      </c>
      <c r="R248" s="14">
        <f>R247*$AI$42+S247*$AI$43+T247*$AI$44+U247*$AI$45+$AI$47*H247</f>
        <v/>
      </c>
      <c r="S248" s="17">
        <f>$AI$33*K248+$AI$34*L248+$AI$35*M248</f>
        <v/>
      </c>
      <c r="T248" s="17">
        <f>$AI$36*K248+$AI$37*L248+$AI$38*M248</f>
        <v/>
      </c>
      <c r="U248" s="17">
        <f>$AI$39*K248+$AI$40*L248+$AI$41*M248</f>
        <v/>
      </c>
      <c r="V248" s="17">
        <f>R248*EXP(-$B$16*(($B$17+$AI$4)*0.1))+S248*$B$16/($B$16-$AI$12)*(EXP(-$AI$12*(($B$17+$AI$4)*0.1))-EXP(-$B$16*(($B$17+$AI$4)*0.1)))+T248*$B$16/($B$16-$AI$13)*(EXP(-$AI$13*(($B$17+$AI$4)*0.1))-EXP(-$B$16*(($B$17+$AI$4)*0.1)))+U248*$B$16/($B$16-$AI$14)*(EXP(-$AI$14*(($B$17+$AI$4)*0.1))-EXP(-$B$16*(($B$17+$AI$4)*0.1)))</f>
        <v/>
      </c>
      <c r="W248" s="17">
        <f>R248*EXP(-$B$16*(($B$17+$AI$4)*0.2))+S248*$B$16/($B$16-$AI$12)*(EXP(-$AI$12*(($B$17+$AI$4)*0.2))-EXP(-$B$16*(($B$17+$AI$4)*0.2)))+T248*$B$16/($B$16-$AI$13)*(EXP(-$AI$13*(($B$17+$AI$4)*0.2))-EXP(-$B$16*(($B$17+$AI$4)*0.2)))+U248*$B$16/($B$16-$AI$14)*(EXP(-$AI$14*(($B$17+$AI$4)*0.2))-EXP(-$B$16*(($B$17+$AI$4)*0.2)))</f>
        <v/>
      </c>
      <c r="X248" s="17">
        <f>R248*EXP(-$B$16*(($B$17+$AI$4)*0.3))+S248*$B$16/($B$16-$AI$12)*(EXP(-$AI$12*(($B$17+$AI$4)*0.3))-EXP(-$B$16*(($B$17+$AI$4)*0.3)))+T248*$B$16/($B$16-$AI$13)*(EXP(-$AI$13*(($B$17+$AI$4)*0.3))-EXP(-$B$16*(($B$17+$AI$4)*0.3)))+U248*$B$16/($B$16-$AI$14)*(EXP(-$AI$14*(($B$17+$AI$4)*0.3))-EXP(-$B$16*(($B$17+$AI$4)*0.3)))</f>
        <v/>
      </c>
      <c r="Y248" s="17">
        <f>R248*EXP(-$B$16*(($B$17+$AI$4)*0.4))+S248*$B$16/($B$16-$AI$12)*(EXP(-$AI$12*(($B$17+$AI$4)*0.4))-EXP(-$B$16*(($B$17+$AI$4)*0.4)))+T248*$B$16/($B$16-$AI$13)*(EXP(-$AI$13*(($B$17+$AI$4)*0.4))-EXP(-$B$16*(($B$17+$AI$4)*0.4)))+U248*$B$16/($B$16-$AI$14)*(EXP(-$AI$14*(($B$17+$AI$4)*0.4))-EXP(-$B$16*(($B$17+$AI$4)*0.4)))</f>
        <v/>
      </c>
      <c r="Z248" s="17">
        <f>R248*EXP(-$B$16*(($B$17+$AI$4)*0.5))+S248*$B$16/($B$16-$AI$12)*(EXP(-$AI$12*(($B$17+$AI$4)*0.5))-EXP(-$B$16*(($B$17+$AI$4)*0.5)))+T248*$B$16/($B$16-$AI$13)*(EXP(-$AI$13*(($B$17+$AI$4)*0.5))-EXP(-$B$16*(($B$17+$AI$4)*0.5)))+U248*$B$16/($B$16-$AI$14)*(EXP(-$AI$14*(($B$17+$AI$4)*0.5))-EXP(-$B$16*(($B$17+$AI$4)*0.5)))</f>
        <v/>
      </c>
      <c r="AA248" s="17">
        <f>R248*EXP(-$B$16*(($B$17+$AI$4)*0.6))+S248*$B$16/($B$16-$AI$12)*(EXP(-$AI$12*(($B$17+$AI$4)*0.6))-EXP(-$B$16*(($B$17+$AI$4)*0.6)))+T248*$B$16/($B$16-$AI$13)*(EXP(-$AI$13*(($B$17+$AI$4)*0.6))-EXP(-$B$16*(($B$17+$AI$4)*0.6)))+U248*$B$16/($B$16-$AI$14)*(EXP(-$AI$14*(($B$17+$AI$4)*0.6))-EXP(-$B$16*(($B$17+$AI$4)*0.6)))</f>
        <v/>
      </c>
      <c r="AB248" s="17">
        <f>R248*EXP(-$B$16*(($B$17+$AI$4)*0.7))+S248*$B$16/($B$16-$AI$12)*(EXP(-$AI$12*(($B$17+$AI$4)*0.7))-EXP(-$B$16*(($B$17+$AI$4)*0.7)))+T248*$B$16/($B$16-$AI$13)*(EXP(-$AI$13*(($B$17+$AI$4)*0.7))-EXP(-$B$16*(($B$17+$AI$4)*0.7)))+U248*$B$16/($B$16-$AI$14)*(EXP(-$AI$14*(($B$17+$AI$4)*0.7))-EXP(-$B$16*(($B$17+$AI$4)*0.7)))</f>
        <v/>
      </c>
      <c r="AC248" s="17">
        <f>R248*EXP(-$B$16*(($B$17+$AI$4)*0.8))+S248*$B$16/($B$16-$AI$12)*(EXP(-$AI$12*(($B$17+$AI$4)*0.8))-EXP(-$B$16*(($B$17+$AI$4)*0.8)))+T248*$B$16/($B$16-$AI$13)*(EXP(-$AI$13*(($B$17+$AI$4)*0.8))-EXP(-$B$16*(($B$17+$AI$4)*0.8)))+U248*$B$16/($B$16-$AI$14)*(EXP(-$AI$14*(($B$17+$AI$4)*0.8))-EXP(-$B$16*(($B$17+$AI$4)*0.8)))</f>
        <v/>
      </c>
      <c r="AD248" s="17">
        <f>R248*EXP(-$B$16*(($B$17+$AI$4)*0.9))+S248*$B$16/($B$16-$AI$12)*(EXP(-$AI$12*(($B$17+$AI$4)*0.9))-EXP(-$B$16*(($B$17+$AI$4)*0.9)))+T248*$B$16/($B$16-$AI$13)*(EXP(-$AI$13*(($B$17+$AI$4)*0.9))-EXP(-$B$16*(($B$17+$AI$4)*0.9)))+U248*$B$16/($B$16-$AI$14)*(EXP(-$AI$14*(($B$17+$AI$4)*0.9))-EXP(-$B$16*(($B$17+$AI$4)*0.9)))</f>
        <v/>
      </c>
      <c r="AE248" s="17">
        <f>R248*EXP(-$B$16*(($B$17+$AI$4)*1.0))+S248*$B$16/($B$16-$AI$12)*(EXP(-$AI$12*(($B$17+$AI$4)*1.0))-EXP(-$B$16*(($B$17+$AI$4)*1.0)))+T248*$B$16/($B$16-$AI$13)*(EXP(-$AI$13*(($B$17+$AI$4)*1.0))-EXP(-$B$16*(($B$17+$AI$4)*1.0)))+U248*$B$16/($B$16-$AI$14)*(EXP(-$AI$14*(($B$17+$AI$4)*1.0))-EXP(-$B$16*(($B$17+$AI$4)*1.0)))</f>
        <v/>
      </c>
      <c r="AF248" s="17">
        <f>MIN((G248-V248)/$AI$48,(G248-W248)/$AI$49,(G248-X248)/$AI$50,(G248-Y248)/$AI$51,(G248-Z248)/$AI$52,(G248-AA248)/$AI$53,(G248-AB248)/$AI$54,(G248-AC248)/$AI$55,(G248-AD248)/$AI$56,(G248-AE248)/$AI$57)</f>
        <v/>
      </c>
    </row>
    <row r="249">
      <c r="E249" s="12">
        <f>E248+$B$11</f>
        <v/>
      </c>
      <c r="F249" s="13">
        <f>E249/60</f>
        <v/>
      </c>
      <c r="G249" s="13">
        <f>IF(F249&gt;=$AI$66,$B$27,IF(F249&gt;=$AI$65,$B$26,IF(F249&gt;=$AI$64,$B$25,IF(F249&gt;=$AI$63,$B$24,IF(F249&gt;=$AI$62,$B$23,IF(F249&gt;=$AI$61,$B$22,$B$21))))))</f>
        <v/>
      </c>
      <c r="H249" s="14">
        <f>MAX(0,MIN($AI$59,IF($B$9="Plasma",(G249-(S249*$AI$18+T249*$AI$19+U249*$AI$20))/$AI$46,AF249)))</f>
        <v/>
      </c>
      <c r="I249" s="15">
        <f>H249/10*3600/$B$11</f>
        <v/>
      </c>
      <c r="J249" s="15">
        <f>J248+H249</f>
        <v/>
      </c>
      <c r="K249" s="14">
        <f>$AI$21*K248+$AI$22*L248+$AI$23*M248+$AI$30*H248</f>
        <v/>
      </c>
      <c r="L249" s="14">
        <f>$AI$24*K248+$AI$25*L248+$AI$26*M248+$AI$31*H248</f>
        <v/>
      </c>
      <c r="M249" s="14">
        <f>$AI$27*K248+$AI$28*L248+$AI$29*M248+$AI$32*H248</f>
        <v/>
      </c>
      <c r="N249" s="16">
        <f>R249*$B$38</f>
        <v/>
      </c>
      <c r="O249" s="14">
        <f>K249/$B$30</f>
        <v/>
      </c>
      <c r="P249" s="14">
        <f>L249/$B$31</f>
        <v/>
      </c>
      <c r="Q249" s="14">
        <f>M249/$B$32</f>
        <v/>
      </c>
      <c r="R249" s="14">
        <f>R248*$AI$42+S248*$AI$43+T248*$AI$44+U248*$AI$45+$AI$47*H248</f>
        <v/>
      </c>
      <c r="S249" s="17">
        <f>$AI$33*K249+$AI$34*L249+$AI$35*M249</f>
        <v/>
      </c>
      <c r="T249" s="17">
        <f>$AI$36*K249+$AI$37*L249+$AI$38*M249</f>
        <v/>
      </c>
      <c r="U249" s="17">
        <f>$AI$39*K249+$AI$40*L249+$AI$41*M249</f>
        <v/>
      </c>
      <c r="V249" s="17">
        <f>R249*EXP(-$B$16*(($B$17+$AI$4)*0.1))+S249*$B$16/($B$16-$AI$12)*(EXP(-$AI$12*(($B$17+$AI$4)*0.1))-EXP(-$B$16*(($B$17+$AI$4)*0.1)))+T249*$B$16/($B$16-$AI$13)*(EXP(-$AI$13*(($B$17+$AI$4)*0.1))-EXP(-$B$16*(($B$17+$AI$4)*0.1)))+U249*$B$16/($B$16-$AI$14)*(EXP(-$AI$14*(($B$17+$AI$4)*0.1))-EXP(-$B$16*(($B$17+$AI$4)*0.1)))</f>
        <v/>
      </c>
      <c r="W249" s="17">
        <f>R249*EXP(-$B$16*(($B$17+$AI$4)*0.2))+S249*$B$16/($B$16-$AI$12)*(EXP(-$AI$12*(($B$17+$AI$4)*0.2))-EXP(-$B$16*(($B$17+$AI$4)*0.2)))+T249*$B$16/($B$16-$AI$13)*(EXP(-$AI$13*(($B$17+$AI$4)*0.2))-EXP(-$B$16*(($B$17+$AI$4)*0.2)))+U249*$B$16/($B$16-$AI$14)*(EXP(-$AI$14*(($B$17+$AI$4)*0.2))-EXP(-$B$16*(($B$17+$AI$4)*0.2)))</f>
        <v/>
      </c>
      <c r="X249" s="17">
        <f>R249*EXP(-$B$16*(($B$17+$AI$4)*0.3))+S249*$B$16/($B$16-$AI$12)*(EXP(-$AI$12*(($B$17+$AI$4)*0.3))-EXP(-$B$16*(($B$17+$AI$4)*0.3)))+T249*$B$16/($B$16-$AI$13)*(EXP(-$AI$13*(($B$17+$AI$4)*0.3))-EXP(-$B$16*(($B$17+$AI$4)*0.3)))+U249*$B$16/($B$16-$AI$14)*(EXP(-$AI$14*(($B$17+$AI$4)*0.3))-EXP(-$B$16*(($B$17+$AI$4)*0.3)))</f>
        <v/>
      </c>
      <c r="Y249" s="17">
        <f>R249*EXP(-$B$16*(($B$17+$AI$4)*0.4))+S249*$B$16/($B$16-$AI$12)*(EXP(-$AI$12*(($B$17+$AI$4)*0.4))-EXP(-$B$16*(($B$17+$AI$4)*0.4)))+T249*$B$16/($B$16-$AI$13)*(EXP(-$AI$13*(($B$17+$AI$4)*0.4))-EXP(-$B$16*(($B$17+$AI$4)*0.4)))+U249*$B$16/($B$16-$AI$14)*(EXP(-$AI$14*(($B$17+$AI$4)*0.4))-EXP(-$B$16*(($B$17+$AI$4)*0.4)))</f>
        <v/>
      </c>
      <c r="Z249" s="17">
        <f>R249*EXP(-$B$16*(($B$17+$AI$4)*0.5))+S249*$B$16/($B$16-$AI$12)*(EXP(-$AI$12*(($B$17+$AI$4)*0.5))-EXP(-$B$16*(($B$17+$AI$4)*0.5)))+T249*$B$16/($B$16-$AI$13)*(EXP(-$AI$13*(($B$17+$AI$4)*0.5))-EXP(-$B$16*(($B$17+$AI$4)*0.5)))+U249*$B$16/($B$16-$AI$14)*(EXP(-$AI$14*(($B$17+$AI$4)*0.5))-EXP(-$B$16*(($B$17+$AI$4)*0.5)))</f>
        <v/>
      </c>
      <c r="AA249" s="17">
        <f>R249*EXP(-$B$16*(($B$17+$AI$4)*0.6))+S249*$B$16/($B$16-$AI$12)*(EXP(-$AI$12*(($B$17+$AI$4)*0.6))-EXP(-$B$16*(($B$17+$AI$4)*0.6)))+T249*$B$16/($B$16-$AI$13)*(EXP(-$AI$13*(($B$17+$AI$4)*0.6))-EXP(-$B$16*(($B$17+$AI$4)*0.6)))+U249*$B$16/($B$16-$AI$14)*(EXP(-$AI$14*(($B$17+$AI$4)*0.6))-EXP(-$B$16*(($B$17+$AI$4)*0.6)))</f>
        <v/>
      </c>
      <c r="AB249" s="17">
        <f>R249*EXP(-$B$16*(($B$17+$AI$4)*0.7))+S249*$B$16/($B$16-$AI$12)*(EXP(-$AI$12*(($B$17+$AI$4)*0.7))-EXP(-$B$16*(($B$17+$AI$4)*0.7)))+T249*$B$16/($B$16-$AI$13)*(EXP(-$AI$13*(($B$17+$AI$4)*0.7))-EXP(-$B$16*(($B$17+$AI$4)*0.7)))+U249*$B$16/($B$16-$AI$14)*(EXP(-$AI$14*(($B$17+$AI$4)*0.7))-EXP(-$B$16*(($B$17+$AI$4)*0.7)))</f>
        <v/>
      </c>
      <c r="AC249" s="17">
        <f>R249*EXP(-$B$16*(($B$17+$AI$4)*0.8))+S249*$B$16/($B$16-$AI$12)*(EXP(-$AI$12*(($B$17+$AI$4)*0.8))-EXP(-$B$16*(($B$17+$AI$4)*0.8)))+T249*$B$16/($B$16-$AI$13)*(EXP(-$AI$13*(($B$17+$AI$4)*0.8))-EXP(-$B$16*(($B$17+$AI$4)*0.8)))+U249*$B$16/($B$16-$AI$14)*(EXP(-$AI$14*(($B$17+$AI$4)*0.8))-EXP(-$B$16*(($B$17+$AI$4)*0.8)))</f>
        <v/>
      </c>
      <c r="AD249" s="17">
        <f>R249*EXP(-$B$16*(($B$17+$AI$4)*0.9))+S249*$B$16/($B$16-$AI$12)*(EXP(-$AI$12*(($B$17+$AI$4)*0.9))-EXP(-$B$16*(($B$17+$AI$4)*0.9)))+T249*$B$16/($B$16-$AI$13)*(EXP(-$AI$13*(($B$17+$AI$4)*0.9))-EXP(-$B$16*(($B$17+$AI$4)*0.9)))+U249*$B$16/($B$16-$AI$14)*(EXP(-$AI$14*(($B$17+$AI$4)*0.9))-EXP(-$B$16*(($B$17+$AI$4)*0.9)))</f>
        <v/>
      </c>
      <c r="AE249" s="17">
        <f>R249*EXP(-$B$16*(($B$17+$AI$4)*1.0))+S249*$B$16/($B$16-$AI$12)*(EXP(-$AI$12*(($B$17+$AI$4)*1.0))-EXP(-$B$16*(($B$17+$AI$4)*1.0)))+T249*$B$16/($B$16-$AI$13)*(EXP(-$AI$13*(($B$17+$AI$4)*1.0))-EXP(-$B$16*(($B$17+$AI$4)*1.0)))+U249*$B$16/($B$16-$AI$14)*(EXP(-$AI$14*(($B$17+$AI$4)*1.0))-EXP(-$B$16*(($B$17+$AI$4)*1.0)))</f>
        <v/>
      </c>
      <c r="AF249" s="17">
        <f>MIN((G249-V249)/$AI$48,(G249-W249)/$AI$49,(G249-X249)/$AI$50,(G249-Y249)/$AI$51,(G249-Z249)/$AI$52,(G249-AA249)/$AI$53,(G249-AB249)/$AI$54,(G249-AC249)/$AI$55,(G249-AD249)/$AI$56,(G249-AE249)/$AI$57)</f>
        <v/>
      </c>
    </row>
    <row r="250">
      <c r="E250" s="12">
        <f>E249+$B$11</f>
        <v/>
      </c>
      <c r="F250" s="13">
        <f>E250/60</f>
        <v/>
      </c>
      <c r="G250" s="13">
        <f>IF(F250&gt;=$AI$66,$B$27,IF(F250&gt;=$AI$65,$B$26,IF(F250&gt;=$AI$64,$B$25,IF(F250&gt;=$AI$63,$B$24,IF(F250&gt;=$AI$62,$B$23,IF(F250&gt;=$AI$61,$B$22,$B$21))))))</f>
        <v/>
      </c>
      <c r="H250" s="14">
        <f>MAX(0,MIN($AI$59,IF($B$9="Plasma",(G250-(S250*$AI$18+T250*$AI$19+U250*$AI$20))/$AI$46,AF250)))</f>
        <v/>
      </c>
      <c r="I250" s="15">
        <f>H250/10*3600/$B$11</f>
        <v/>
      </c>
      <c r="J250" s="15">
        <f>J249+H250</f>
        <v/>
      </c>
      <c r="K250" s="14">
        <f>$AI$21*K249+$AI$22*L249+$AI$23*M249+$AI$30*H249</f>
        <v/>
      </c>
      <c r="L250" s="14">
        <f>$AI$24*K249+$AI$25*L249+$AI$26*M249+$AI$31*H249</f>
        <v/>
      </c>
      <c r="M250" s="14">
        <f>$AI$27*K249+$AI$28*L249+$AI$29*M249+$AI$32*H249</f>
        <v/>
      </c>
      <c r="N250" s="16">
        <f>R250*$B$38</f>
        <v/>
      </c>
      <c r="O250" s="14">
        <f>K250/$B$30</f>
        <v/>
      </c>
      <c r="P250" s="14">
        <f>L250/$B$31</f>
        <v/>
      </c>
      <c r="Q250" s="14">
        <f>M250/$B$32</f>
        <v/>
      </c>
      <c r="R250" s="14">
        <f>R249*$AI$42+S249*$AI$43+T249*$AI$44+U249*$AI$45+$AI$47*H249</f>
        <v/>
      </c>
      <c r="S250" s="17">
        <f>$AI$33*K250+$AI$34*L250+$AI$35*M250</f>
        <v/>
      </c>
      <c r="T250" s="17">
        <f>$AI$36*K250+$AI$37*L250+$AI$38*M250</f>
        <v/>
      </c>
      <c r="U250" s="17">
        <f>$AI$39*K250+$AI$40*L250+$AI$41*M250</f>
        <v/>
      </c>
      <c r="V250" s="17">
        <f>R250*EXP(-$B$16*(($B$17+$AI$4)*0.1))+S250*$B$16/($B$16-$AI$12)*(EXP(-$AI$12*(($B$17+$AI$4)*0.1))-EXP(-$B$16*(($B$17+$AI$4)*0.1)))+T250*$B$16/($B$16-$AI$13)*(EXP(-$AI$13*(($B$17+$AI$4)*0.1))-EXP(-$B$16*(($B$17+$AI$4)*0.1)))+U250*$B$16/($B$16-$AI$14)*(EXP(-$AI$14*(($B$17+$AI$4)*0.1))-EXP(-$B$16*(($B$17+$AI$4)*0.1)))</f>
        <v/>
      </c>
      <c r="W250" s="17">
        <f>R250*EXP(-$B$16*(($B$17+$AI$4)*0.2))+S250*$B$16/($B$16-$AI$12)*(EXP(-$AI$12*(($B$17+$AI$4)*0.2))-EXP(-$B$16*(($B$17+$AI$4)*0.2)))+T250*$B$16/($B$16-$AI$13)*(EXP(-$AI$13*(($B$17+$AI$4)*0.2))-EXP(-$B$16*(($B$17+$AI$4)*0.2)))+U250*$B$16/($B$16-$AI$14)*(EXP(-$AI$14*(($B$17+$AI$4)*0.2))-EXP(-$B$16*(($B$17+$AI$4)*0.2)))</f>
        <v/>
      </c>
      <c r="X250" s="17">
        <f>R250*EXP(-$B$16*(($B$17+$AI$4)*0.3))+S250*$B$16/($B$16-$AI$12)*(EXP(-$AI$12*(($B$17+$AI$4)*0.3))-EXP(-$B$16*(($B$17+$AI$4)*0.3)))+T250*$B$16/($B$16-$AI$13)*(EXP(-$AI$13*(($B$17+$AI$4)*0.3))-EXP(-$B$16*(($B$17+$AI$4)*0.3)))+U250*$B$16/($B$16-$AI$14)*(EXP(-$AI$14*(($B$17+$AI$4)*0.3))-EXP(-$B$16*(($B$17+$AI$4)*0.3)))</f>
        <v/>
      </c>
      <c r="Y250" s="17">
        <f>R250*EXP(-$B$16*(($B$17+$AI$4)*0.4))+S250*$B$16/($B$16-$AI$12)*(EXP(-$AI$12*(($B$17+$AI$4)*0.4))-EXP(-$B$16*(($B$17+$AI$4)*0.4)))+T250*$B$16/($B$16-$AI$13)*(EXP(-$AI$13*(($B$17+$AI$4)*0.4))-EXP(-$B$16*(($B$17+$AI$4)*0.4)))+U250*$B$16/($B$16-$AI$14)*(EXP(-$AI$14*(($B$17+$AI$4)*0.4))-EXP(-$B$16*(($B$17+$AI$4)*0.4)))</f>
        <v/>
      </c>
      <c r="Z250" s="17">
        <f>R250*EXP(-$B$16*(($B$17+$AI$4)*0.5))+S250*$B$16/($B$16-$AI$12)*(EXP(-$AI$12*(($B$17+$AI$4)*0.5))-EXP(-$B$16*(($B$17+$AI$4)*0.5)))+T250*$B$16/($B$16-$AI$13)*(EXP(-$AI$13*(($B$17+$AI$4)*0.5))-EXP(-$B$16*(($B$17+$AI$4)*0.5)))+U250*$B$16/($B$16-$AI$14)*(EXP(-$AI$14*(($B$17+$AI$4)*0.5))-EXP(-$B$16*(($B$17+$AI$4)*0.5)))</f>
        <v/>
      </c>
      <c r="AA250" s="17">
        <f>R250*EXP(-$B$16*(($B$17+$AI$4)*0.6))+S250*$B$16/($B$16-$AI$12)*(EXP(-$AI$12*(($B$17+$AI$4)*0.6))-EXP(-$B$16*(($B$17+$AI$4)*0.6)))+T250*$B$16/($B$16-$AI$13)*(EXP(-$AI$13*(($B$17+$AI$4)*0.6))-EXP(-$B$16*(($B$17+$AI$4)*0.6)))+U250*$B$16/($B$16-$AI$14)*(EXP(-$AI$14*(($B$17+$AI$4)*0.6))-EXP(-$B$16*(($B$17+$AI$4)*0.6)))</f>
        <v/>
      </c>
      <c r="AB250" s="17">
        <f>R250*EXP(-$B$16*(($B$17+$AI$4)*0.7))+S250*$B$16/($B$16-$AI$12)*(EXP(-$AI$12*(($B$17+$AI$4)*0.7))-EXP(-$B$16*(($B$17+$AI$4)*0.7)))+T250*$B$16/($B$16-$AI$13)*(EXP(-$AI$13*(($B$17+$AI$4)*0.7))-EXP(-$B$16*(($B$17+$AI$4)*0.7)))+U250*$B$16/($B$16-$AI$14)*(EXP(-$AI$14*(($B$17+$AI$4)*0.7))-EXP(-$B$16*(($B$17+$AI$4)*0.7)))</f>
        <v/>
      </c>
      <c r="AC250" s="17">
        <f>R250*EXP(-$B$16*(($B$17+$AI$4)*0.8))+S250*$B$16/($B$16-$AI$12)*(EXP(-$AI$12*(($B$17+$AI$4)*0.8))-EXP(-$B$16*(($B$17+$AI$4)*0.8)))+T250*$B$16/($B$16-$AI$13)*(EXP(-$AI$13*(($B$17+$AI$4)*0.8))-EXP(-$B$16*(($B$17+$AI$4)*0.8)))+U250*$B$16/($B$16-$AI$14)*(EXP(-$AI$14*(($B$17+$AI$4)*0.8))-EXP(-$B$16*(($B$17+$AI$4)*0.8)))</f>
        <v/>
      </c>
      <c r="AD250" s="17">
        <f>R250*EXP(-$B$16*(($B$17+$AI$4)*0.9))+S250*$B$16/($B$16-$AI$12)*(EXP(-$AI$12*(($B$17+$AI$4)*0.9))-EXP(-$B$16*(($B$17+$AI$4)*0.9)))+T250*$B$16/($B$16-$AI$13)*(EXP(-$AI$13*(($B$17+$AI$4)*0.9))-EXP(-$B$16*(($B$17+$AI$4)*0.9)))+U250*$B$16/($B$16-$AI$14)*(EXP(-$AI$14*(($B$17+$AI$4)*0.9))-EXP(-$B$16*(($B$17+$AI$4)*0.9)))</f>
        <v/>
      </c>
      <c r="AE250" s="17">
        <f>R250*EXP(-$B$16*(($B$17+$AI$4)*1.0))+S250*$B$16/($B$16-$AI$12)*(EXP(-$AI$12*(($B$17+$AI$4)*1.0))-EXP(-$B$16*(($B$17+$AI$4)*1.0)))+T250*$B$16/($B$16-$AI$13)*(EXP(-$AI$13*(($B$17+$AI$4)*1.0))-EXP(-$B$16*(($B$17+$AI$4)*1.0)))+U250*$B$16/($B$16-$AI$14)*(EXP(-$AI$14*(($B$17+$AI$4)*1.0))-EXP(-$B$16*(($B$17+$AI$4)*1.0)))</f>
        <v/>
      </c>
      <c r="AF250" s="17">
        <f>MIN((G250-V250)/$AI$48,(G250-W250)/$AI$49,(G250-X250)/$AI$50,(G250-Y250)/$AI$51,(G250-Z250)/$AI$52,(G250-AA250)/$AI$53,(G250-AB250)/$AI$54,(G250-AC250)/$AI$55,(G250-AD250)/$AI$56,(G250-AE250)/$AI$57)</f>
        <v/>
      </c>
    </row>
    <row r="251">
      <c r="E251" s="12">
        <f>E250+$B$11</f>
        <v/>
      </c>
      <c r="F251" s="13">
        <f>E251/60</f>
        <v/>
      </c>
      <c r="G251" s="13">
        <f>IF(F251&gt;=$AI$66,$B$27,IF(F251&gt;=$AI$65,$B$26,IF(F251&gt;=$AI$64,$B$25,IF(F251&gt;=$AI$63,$B$24,IF(F251&gt;=$AI$62,$B$23,IF(F251&gt;=$AI$61,$B$22,$B$21))))))</f>
        <v/>
      </c>
      <c r="H251" s="14">
        <f>MAX(0,MIN($AI$59,IF($B$9="Plasma",(G251-(S251*$AI$18+T251*$AI$19+U251*$AI$20))/$AI$46,AF251)))</f>
        <v/>
      </c>
      <c r="I251" s="15">
        <f>H251/10*3600/$B$11</f>
        <v/>
      </c>
      <c r="J251" s="15">
        <f>J250+H251</f>
        <v/>
      </c>
      <c r="K251" s="14">
        <f>$AI$21*K250+$AI$22*L250+$AI$23*M250+$AI$30*H250</f>
        <v/>
      </c>
      <c r="L251" s="14">
        <f>$AI$24*K250+$AI$25*L250+$AI$26*M250+$AI$31*H250</f>
        <v/>
      </c>
      <c r="M251" s="14">
        <f>$AI$27*K250+$AI$28*L250+$AI$29*M250+$AI$32*H250</f>
        <v/>
      </c>
      <c r="N251" s="16">
        <f>R251*$B$38</f>
        <v/>
      </c>
      <c r="O251" s="14">
        <f>K251/$B$30</f>
        <v/>
      </c>
      <c r="P251" s="14">
        <f>L251/$B$31</f>
        <v/>
      </c>
      <c r="Q251" s="14">
        <f>M251/$B$32</f>
        <v/>
      </c>
      <c r="R251" s="14">
        <f>R250*$AI$42+S250*$AI$43+T250*$AI$44+U250*$AI$45+$AI$47*H250</f>
        <v/>
      </c>
      <c r="S251" s="17">
        <f>$AI$33*K251+$AI$34*L251+$AI$35*M251</f>
        <v/>
      </c>
      <c r="T251" s="17">
        <f>$AI$36*K251+$AI$37*L251+$AI$38*M251</f>
        <v/>
      </c>
      <c r="U251" s="17">
        <f>$AI$39*K251+$AI$40*L251+$AI$41*M251</f>
        <v/>
      </c>
      <c r="V251" s="17">
        <f>R251*EXP(-$B$16*(($B$17+$AI$4)*0.1))+S251*$B$16/($B$16-$AI$12)*(EXP(-$AI$12*(($B$17+$AI$4)*0.1))-EXP(-$B$16*(($B$17+$AI$4)*0.1)))+T251*$B$16/($B$16-$AI$13)*(EXP(-$AI$13*(($B$17+$AI$4)*0.1))-EXP(-$B$16*(($B$17+$AI$4)*0.1)))+U251*$B$16/($B$16-$AI$14)*(EXP(-$AI$14*(($B$17+$AI$4)*0.1))-EXP(-$B$16*(($B$17+$AI$4)*0.1)))</f>
        <v/>
      </c>
      <c r="W251" s="17">
        <f>R251*EXP(-$B$16*(($B$17+$AI$4)*0.2))+S251*$B$16/($B$16-$AI$12)*(EXP(-$AI$12*(($B$17+$AI$4)*0.2))-EXP(-$B$16*(($B$17+$AI$4)*0.2)))+T251*$B$16/($B$16-$AI$13)*(EXP(-$AI$13*(($B$17+$AI$4)*0.2))-EXP(-$B$16*(($B$17+$AI$4)*0.2)))+U251*$B$16/($B$16-$AI$14)*(EXP(-$AI$14*(($B$17+$AI$4)*0.2))-EXP(-$B$16*(($B$17+$AI$4)*0.2)))</f>
        <v/>
      </c>
      <c r="X251" s="17">
        <f>R251*EXP(-$B$16*(($B$17+$AI$4)*0.3))+S251*$B$16/($B$16-$AI$12)*(EXP(-$AI$12*(($B$17+$AI$4)*0.3))-EXP(-$B$16*(($B$17+$AI$4)*0.3)))+T251*$B$16/($B$16-$AI$13)*(EXP(-$AI$13*(($B$17+$AI$4)*0.3))-EXP(-$B$16*(($B$17+$AI$4)*0.3)))+U251*$B$16/($B$16-$AI$14)*(EXP(-$AI$14*(($B$17+$AI$4)*0.3))-EXP(-$B$16*(($B$17+$AI$4)*0.3)))</f>
        <v/>
      </c>
      <c r="Y251" s="17">
        <f>R251*EXP(-$B$16*(($B$17+$AI$4)*0.4))+S251*$B$16/($B$16-$AI$12)*(EXP(-$AI$12*(($B$17+$AI$4)*0.4))-EXP(-$B$16*(($B$17+$AI$4)*0.4)))+T251*$B$16/($B$16-$AI$13)*(EXP(-$AI$13*(($B$17+$AI$4)*0.4))-EXP(-$B$16*(($B$17+$AI$4)*0.4)))+U251*$B$16/($B$16-$AI$14)*(EXP(-$AI$14*(($B$17+$AI$4)*0.4))-EXP(-$B$16*(($B$17+$AI$4)*0.4)))</f>
        <v/>
      </c>
      <c r="Z251" s="17">
        <f>R251*EXP(-$B$16*(($B$17+$AI$4)*0.5))+S251*$B$16/($B$16-$AI$12)*(EXP(-$AI$12*(($B$17+$AI$4)*0.5))-EXP(-$B$16*(($B$17+$AI$4)*0.5)))+T251*$B$16/($B$16-$AI$13)*(EXP(-$AI$13*(($B$17+$AI$4)*0.5))-EXP(-$B$16*(($B$17+$AI$4)*0.5)))+U251*$B$16/($B$16-$AI$14)*(EXP(-$AI$14*(($B$17+$AI$4)*0.5))-EXP(-$B$16*(($B$17+$AI$4)*0.5)))</f>
        <v/>
      </c>
      <c r="AA251" s="17">
        <f>R251*EXP(-$B$16*(($B$17+$AI$4)*0.6))+S251*$B$16/($B$16-$AI$12)*(EXP(-$AI$12*(($B$17+$AI$4)*0.6))-EXP(-$B$16*(($B$17+$AI$4)*0.6)))+T251*$B$16/($B$16-$AI$13)*(EXP(-$AI$13*(($B$17+$AI$4)*0.6))-EXP(-$B$16*(($B$17+$AI$4)*0.6)))+U251*$B$16/($B$16-$AI$14)*(EXP(-$AI$14*(($B$17+$AI$4)*0.6))-EXP(-$B$16*(($B$17+$AI$4)*0.6)))</f>
        <v/>
      </c>
      <c r="AB251" s="17">
        <f>R251*EXP(-$B$16*(($B$17+$AI$4)*0.7))+S251*$B$16/($B$16-$AI$12)*(EXP(-$AI$12*(($B$17+$AI$4)*0.7))-EXP(-$B$16*(($B$17+$AI$4)*0.7)))+T251*$B$16/($B$16-$AI$13)*(EXP(-$AI$13*(($B$17+$AI$4)*0.7))-EXP(-$B$16*(($B$17+$AI$4)*0.7)))+U251*$B$16/($B$16-$AI$14)*(EXP(-$AI$14*(($B$17+$AI$4)*0.7))-EXP(-$B$16*(($B$17+$AI$4)*0.7)))</f>
        <v/>
      </c>
      <c r="AC251" s="17">
        <f>R251*EXP(-$B$16*(($B$17+$AI$4)*0.8))+S251*$B$16/($B$16-$AI$12)*(EXP(-$AI$12*(($B$17+$AI$4)*0.8))-EXP(-$B$16*(($B$17+$AI$4)*0.8)))+T251*$B$16/($B$16-$AI$13)*(EXP(-$AI$13*(($B$17+$AI$4)*0.8))-EXP(-$B$16*(($B$17+$AI$4)*0.8)))+U251*$B$16/($B$16-$AI$14)*(EXP(-$AI$14*(($B$17+$AI$4)*0.8))-EXP(-$B$16*(($B$17+$AI$4)*0.8)))</f>
        <v/>
      </c>
      <c r="AD251" s="17">
        <f>R251*EXP(-$B$16*(($B$17+$AI$4)*0.9))+S251*$B$16/($B$16-$AI$12)*(EXP(-$AI$12*(($B$17+$AI$4)*0.9))-EXP(-$B$16*(($B$17+$AI$4)*0.9)))+T251*$B$16/($B$16-$AI$13)*(EXP(-$AI$13*(($B$17+$AI$4)*0.9))-EXP(-$B$16*(($B$17+$AI$4)*0.9)))+U251*$B$16/($B$16-$AI$14)*(EXP(-$AI$14*(($B$17+$AI$4)*0.9))-EXP(-$B$16*(($B$17+$AI$4)*0.9)))</f>
        <v/>
      </c>
      <c r="AE251" s="17">
        <f>R251*EXP(-$B$16*(($B$17+$AI$4)*1.0))+S251*$B$16/($B$16-$AI$12)*(EXP(-$AI$12*(($B$17+$AI$4)*1.0))-EXP(-$B$16*(($B$17+$AI$4)*1.0)))+T251*$B$16/($B$16-$AI$13)*(EXP(-$AI$13*(($B$17+$AI$4)*1.0))-EXP(-$B$16*(($B$17+$AI$4)*1.0)))+U251*$B$16/($B$16-$AI$14)*(EXP(-$AI$14*(($B$17+$AI$4)*1.0))-EXP(-$B$16*(($B$17+$AI$4)*1.0)))</f>
        <v/>
      </c>
      <c r="AF251" s="17">
        <f>MIN((G251-V251)/$AI$48,(G251-W251)/$AI$49,(G251-X251)/$AI$50,(G251-Y251)/$AI$51,(G251-Z251)/$AI$52,(G251-AA251)/$AI$53,(G251-AB251)/$AI$54,(G251-AC251)/$AI$55,(G251-AD251)/$AI$56,(G251-AE251)/$AI$57)</f>
        <v/>
      </c>
    </row>
    <row r="252">
      <c r="E252" s="12">
        <f>E251+$B$11</f>
        <v/>
      </c>
      <c r="F252" s="13">
        <f>E252/60</f>
        <v/>
      </c>
      <c r="G252" s="13">
        <f>IF(F252&gt;=$AI$66,$B$27,IF(F252&gt;=$AI$65,$B$26,IF(F252&gt;=$AI$64,$B$25,IF(F252&gt;=$AI$63,$B$24,IF(F252&gt;=$AI$62,$B$23,IF(F252&gt;=$AI$61,$B$22,$B$21))))))</f>
        <v/>
      </c>
      <c r="H252" s="14">
        <f>MAX(0,MIN($AI$59,IF($B$9="Plasma",(G252-(S252*$AI$18+T252*$AI$19+U252*$AI$20))/$AI$46,AF252)))</f>
        <v/>
      </c>
      <c r="I252" s="15">
        <f>H252/10*3600/$B$11</f>
        <v/>
      </c>
      <c r="J252" s="15">
        <f>J251+H252</f>
        <v/>
      </c>
      <c r="K252" s="14">
        <f>$AI$21*K251+$AI$22*L251+$AI$23*M251+$AI$30*H251</f>
        <v/>
      </c>
      <c r="L252" s="14">
        <f>$AI$24*K251+$AI$25*L251+$AI$26*M251+$AI$31*H251</f>
        <v/>
      </c>
      <c r="M252" s="14">
        <f>$AI$27*K251+$AI$28*L251+$AI$29*M251+$AI$32*H251</f>
        <v/>
      </c>
      <c r="N252" s="16">
        <f>R252*$B$38</f>
        <v/>
      </c>
      <c r="O252" s="14">
        <f>K252/$B$30</f>
        <v/>
      </c>
      <c r="P252" s="14">
        <f>L252/$B$31</f>
        <v/>
      </c>
      <c r="Q252" s="14">
        <f>M252/$B$32</f>
        <v/>
      </c>
      <c r="R252" s="14">
        <f>R251*$AI$42+S251*$AI$43+T251*$AI$44+U251*$AI$45+$AI$47*H251</f>
        <v/>
      </c>
      <c r="S252" s="17">
        <f>$AI$33*K252+$AI$34*L252+$AI$35*M252</f>
        <v/>
      </c>
      <c r="T252" s="17">
        <f>$AI$36*K252+$AI$37*L252+$AI$38*M252</f>
        <v/>
      </c>
      <c r="U252" s="17">
        <f>$AI$39*K252+$AI$40*L252+$AI$41*M252</f>
        <v/>
      </c>
      <c r="V252" s="17">
        <f>R252*EXP(-$B$16*(($B$17+$AI$4)*0.1))+S252*$B$16/($B$16-$AI$12)*(EXP(-$AI$12*(($B$17+$AI$4)*0.1))-EXP(-$B$16*(($B$17+$AI$4)*0.1)))+T252*$B$16/($B$16-$AI$13)*(EXP(-$AI$13*(($B$17+$AI$4)*0.1))-EXP(-$B$16*(($B$17+$AI$4)*0.1)))+U252*$B$16/($B$16-$AI$14)*(EXP(-$AI$14*(($B$17+$AI$4)*0.1))-EXP(-$B$16*(($B$17+$AI$4)*0.1)))</f>
        <v/>
      </c>
      <c r="W252" s="17">
        <f>R252*EXP(-$B$16*(($B$17+$AI$4)*0.2))+S252*$B$16/($B$16-$AI$12)*(EXP(-$AI$12*(($B$17+$AI$4)*0.2))-EXP(-$B$16*(($B$17+$AI$4)*0.2)))+T252*$B$16/($B$16-$AI$13)*(EXP(-$AI$13*(($B$17+$AI$4)*0.2))-EXP(-$B$16*(($B$17+$AI$4)*0.2)))+U252*$B$16/($B$16-$AI$14)*(EXP(-$AI$14*(($B$17+$AI$4)*0.2))-EXP(-$B$16*(($B$17+$AI$4)*0.2)))</f>
        <v/>
      </c>
      <c r="X252" s="17">
        <f>R252*EXP(-$B$16*(($B$17+$AI$4)*0.3))+S252*$B$16/($B$16-$AI$12)*(EXP(-$AI$12*(($B$17+$AI$4)*0.3))-EXP(-$B$16*(($B$17+$AI$4)*0.3)))+T252*$B$16/($B$16-$AI$13)*(EXP(-$AI$13*(($B$17+$AI$4)*0.3))-EXP(-$B$16*(($B$17+$AI$4)*0.3)))+U252*$B$16/($B$16-$AI$14)*(EXP(-$AI$14*(($B$17+$AI$4)*0.3))-EXP(-$B$16*(($B$17+$AI$4)*0.3)))</f>
        <v/>
      </c>
      <c r="Y252" s="17">
        <f>R252*EXP(-$B$16*(($B$17+$AI$4)*0.4))+S252*$B$16/($B$16-$AI$12)*(EXP(-$AI$12*(($B$17+$AI$4)*0.4))-EXP(-$B$16*(($B$17+$AI$4)*0.4)))+T252*$B$16/($B$16-$AI$13)*(EXP(-$AI$13*(($B$17+$AI$4)*0.4))-EXP(-$B$16*(($B$17+$AI$4)*0.4)))+U252*$B$16/($B$16-$AI$14)*(EXP(-$AI$14*(($B$17+$AI$4)*0.4))-EXP(-$B$16*(($B$17+$AI$4)*0.4)))</f>
        <v/>
      </c>
      <c r="Z252" s="17">
        <f>R252*EXP(-$B$16*(($B$17+$AI$4)*0.5))+S252*$B$16/($B$16-$AI$12)*(EXP(-$AI$12*(($B$17+$AI$4)*0.5))-EXP(-$B$16*(($B$17+$AI$4)*0.5)))+T252*$B$16/($B$16-$AI$13)*(EXP(-$AI$13*(($B$17+$AI$4)*0.5))-EXP(-$B$16*(($B$17+$AI$4)*0.5)))+U252*$B$16/($B$16-$AI$14)*(EXP(-$AI$14*(($B$17+$AI$4)*0.5))-EXP(-$B$16*(($B$17+$AI$4)*0.5)))</f>
        <v/>
      </c>
      <c r="AA252" s="17">
        <f>R252*EXP(-$B$16*(($B$17+$AI$4)*0.6))+S252*$B$16/($B$16-$AI$12)*(EXP(-$AI$12*(($B$17+$AI$4)*0.6))-EXP(-$B$16*(($B$17+$AI$4)*0.6)))+T252*$B$16/($B$16-$AI$13)*(EXP(-$AI$13*(($B$17+$AI$4)*0.6))-EXP(-$B$16*(($B$17+$AI$4)*0.6)))+U252*$B$16/($B$16-$AI$14)*(EXP(-$AI$14*(($B$17+$AI$4)*0.6))-EXP(-$B$16*(($B$17+$AI$4)*0.6)))</f>
        <v/>
      </c>
      <c r="AB252" s="17">
        <f>R252*EXP(-$B$16*(($B$17+$AI$4)*0.7))+S252*$B$16/($B$16-$AI$12)*(EXP(-$AI$12*(($B$17+$AI$4)*0.7))-EXP(-$B$16*(($B$17+$AI$4)*0.7)))+T252*$B$16/($B$16-$AI$13)*(EXP(-$AI$13*(($B$17+$AI$4)*0.7))-EXP(-$B$16*(($B$17+$AI$4)*0.7)))+U252*$B$16/($B$16-$AI$14)*(EXP(-$AI$14*(($B$17+$AI$4)*0.7))-EXP(-$B$16*(($B$17+$AI$4)*0.7)))</f>
        <v/>
      </c>
      <c r="AC252" s="17">
        <f>R252*EXP(-$B$16*(($B$17+$AI$4)*0.8))+S252*$B$16/($B$16-$AI$12)*(EXP(-$AI$12*(($B$17+$AI$4)*0.8))-EXP(-$B$16*(($B$17+$AI$4)*0.8)))+T252*$B$16/($B$16-$AI$13)*(EXP(-$AI$13*(($B$17+$AI$4)*0.8))-EXP(-$B$16*(($B$17+$AI$4)*0.8)))+U252*$B$16/($B$16-$AI$14)*(EXP(-$AI$14*(($B$17+$AI$4)*0.8))-EXP(-$B$16*(($B$17+$AI$4)*0.8)))</f>
        <v/>
      </c>
      <c r="AD252" s="17">
        <f>R252*EXP(-$B$16*(($B$17+$AI$4)*0.9))+S252*$B$16/($B$16-$AI$12)*(EXP(-$AI$12*(($B$17+$AI$4)*0.9))-EXP(-$B$16*(($B$17+$AI$4)*0.9)))+T252*$B$16/($B$16-$AI$13)*(EXP(-$AI$13*(($B$17+$AI$4)*0.9))-EXP(-$B$16*(($B$17+$AI$4)*0.9)))+U252*$B$16/($B$16-$AI$14)*(EXP(-$AI$14*(($B$17+$AI$4)*0.9))-EXP(-$B$16*(($B$17+$AI$4)*0.9)))</f>
        <v/>
      </c>
      <c r="AE252" s="17">
        <f>R252*EXP(-$B$16*(($B$17+$AI$4)*1.0))+S252*$B$16/($B$16-$AI$12)*(EXP(-$AI$12*(($B$17+$AI$4)*1.0))-EXP(-$B$16*(($B$17+$AI$4)*1.0)))+T252*$B$16/($B$16-$AI$13)*(EXP(-$AI$13*(($B$17+$AI$4)*1.0))-EXP(-$B$16*(($B$17+$AI$4)*1.0)))+U252*$B$16/($B$16-$AI$14)*(EXP(-$AI$14*(($B$17+$AI$4)*1.0))-EXP(-$B$16*(($B$17+$AI$4)*1.0)))</f>
        <v/>
      </c>
      <c r="AF252" s="17">
        <f>MIN((G252-V252)/$AI$48,(G252-W252)/$AI$49,(G252-X252)/$AI$50,(G252-Y252)/$AI$51,(G252-Z252)/$AI$52,(G252-AA252)/$AI$53,(G252-AB252)/$AI$54,(G252-AC252)/$AI$55,(G252-AD252)/$AI$56,(G252-AE252)/$AI$57)</f>
        <v/>
      </c>
    </row>
    <row r="253">
      <c r="E253" s="12">
        <f>E252+$B$11</f>
        <v/>
      </c>
      <c r="F253" s="13">
        <f>E253/60</f>
        <v/>
      </c>
      <c r="G253" s="13">
        <f>IF(F253&gt;=$AI$66,$B$27,IF(F253&gt;=$AI$65,$B$26,IF(F253&gt;=$AI$64,$B$25,IF(F253&gt;=$AI$63,$B$24,IF(F253&gt;=$AI$62,$B$23,IF(F253&gt;=$AI$61,$B$22,$B$21))))))</f>
        <v/>
      </c>
      <c r="H253" s="14">
        <f>MAX(0,MIN($AI$59,IF($B$9="Plasma",(G253-(S253*$AI$18+T253*$AI$19+U253*$AI$20))/$AI$46,AF253)))</f>
        <v/>
      </c>
      <c r="I253" s="15">
        <f>H253/10*3600/$B$11</f>
        <v/>
      </c>
      <c r="J253" s="15">
        <f>J252+H253</f>
        <v/>
      </c>
      <c r="K253" s="14">
        <f>$AI$21*K252+$AI$22*L252+$AI$23*M252+$AI$30*H252</f>
        <v/>
      </c>
      <c r="L253" s="14">
        <f>$AI$24*K252+$AI$25*L252+$AI$26*M252+$AI$31*H252</f>
        <v/>
      </c>
      <c r="M253" s="14">
        <f>$AI$27*K252+$AI$28*L252+$AI$29*M252+$AI$32*H252</f>
        <v/>
      </c>
      <c r="N253" s="16">
        <f>R253*$B$38</f>
        <v/>
      </c>
      <c r="O253" s="14">
        <f>K253/$B$30</f>
        <v/>
      </c>
      <c r="P253" s="14">
        <f>L253/$B$31</f>
        <v/>
      </c>
      <c r="Q253" s="14">
        <f>M253/$B$32</f>
        <v/>
      </c>
      <c r="R253" s="14">
        <f>R252*$AI$42+S252*$AI$43+T252*$AI$44+U252*$AI$45+$AI$47*H252</f>
        <v/>
      </c>
      <c r="S253" s="17">
        <f>$AI$33*K253+$AI$34*L253+$AI$35*M253</f>
        <v/>
      </c>
      <c r="T253" s="17">
        <f>$AI$36*K253+$AI$37*L253+$AI$38*M253</f>
        <v/>
      </c>
      <c r="U253" s="17">
        <f>$AI$39*K253+$AI$40*L253+$AI$41*M253</f>
        <v/>
      </c>
      <c r="V253" s="17">
        <f>R253*EXP(-$B$16*(($B$17+$AI$4)*0.1))+S253*$B$16/($B$16-$AI$12)*(EXP(-$AI$12*(($B$17+$AI$4)*0.1))-EXP(-$B$16*(($B$17+$AI$4)*0.1)))+T253*$B$16/($B$16-$AI$13)*(EXP(-$AI$13*(($B$17+$AI$4)*0.1))-EXP(-$B$16*(($B$17+$AI$4)*0.1)))+U253*$B$16/($B$16-$AI$14)*(EXP(-$AI$14*(($B$17+$AI$4)*0.1))-EXP(-$B$16*(($B$17+$AI$4)*0.1)))</f>
        <v/>
      </c>
      <c r="W253" s="17">
        <f>R253*EXP(-$B$16*(($B$17+$AI$4)*0.2))+S253*$B$16/($B$16-$AI$12)*(EXP(-$AI$12*(($B$17+$AI$4)*0.2))-EXP(-$B$16*(($B$17+$AI$4)*0.2)))+T253*$B$16/($B$16-$AI$13)*(EXP(-$AI$13*(($B$17+$AI$4)*0.2))-EXP(-$B$16*(($B$17+$AI$4)*0.2)))+U253*$B$16/($B$16-$AI$14)*(EXP(-$AI$14*(($B$17+$AI$4)*0.2))-EXP(-$B$16*(($B$17+$AI$4)*0.2)))</f>
        <v/>
      </c>
      <c r="X253" s="17">
        <f>R253*EXP(-$B$16*(($B$17+$AI$4)*0.3))+S253*$B$16/($B$16-$AI$12)*(EXP(-$AI$12*(($B$17+$AI$4)*0.3))-EXP(-$B$16*(($B$17+$AI$4)*0.3)))+T253*$B$16/($B$16-$AI$13)*(EXP(-$AI$13*(($B$17+$AI$4)*0.3))-EXP(-$B$16*(($B$17+$AI$4)*0.3)))+U253*$B$16/($B$16-$AI$14)*(EXP(-$AI$14*(($B$17+$AI$4)*0.3))-EXP(-$B$16*(($B$17+$AI$4)*0.3)))</f>
        <v/>
      </c>
      <c r="Y253" s="17">
        <f>R253*EXP(-$B$16*(($B$17+$AI$4)*0.4))+S253*$B$16/($B$16-$AI$12)*(EXP(-$AI$12*(($B$17+$AI$4)*0.4))-EXP(-$B$16*(($B$17+$AI$4)*0.4)))+T253*$B$16/($B$16-$AI$13)*(EXP(-$AI$13*(($B$17+$AI$4)*0.4))-EXP(-$B$16*(($B$17+$AI$4)*0.4)))+U253*$B$16/($B$16-$AI$14)*(EXP(-$AI$14*(($B$17+$AI$4)*0.4))-EXP(-$B$16*(($B$17+$AI$4)*0.4)))</f>
        <v/>
      </c>
      <c r="Z253" s="17">
        <f>R253*EXP(-$B$16*(($B$17+$AI$4)*0.5))+S253*$B$16/($B$16-$AI$12)*(EXP(-$AI$12*(($B$17+$AI$4)*0.5))-EXP(-$B$16*(($B$17+$AI$4)*0.5)))+T253*$B$16/($B$16-$AI$13)*(EXP(-$AI$13*(($B$17+$AI$4)*0.5))-EXP(-$B$16*(($B$17+$AI$4)*0.5)))+U253*$B$16/($B$16-$AI$14)*(EXP(-$AI$14*(($B$17+$AI$4)*0.5))-EXP(-$B$16*(($B$17+$AI$4)*0.5)))</f>
        <v/>
      </c>
      <c r="AA253" s="17">
        <f>R253*EXP(-$B$16*(($B$17+$AI$4)*0.6))+S253*$B$16/($B$16-$AI$12)*(EXP(-$AI$12*(($B$17+$AI$4)*0.6))-EXP(-$B$16*(($B$17+$AI$4)*0.6)))+T253*$B$16/($B$16-$AI$13)*(EXP(-$AI$13*(($B$17+$AI$4)*0.6))-EXP(-$B$16*(($B$17+$AI$4)*0.6)))+U253*$B$16/($B$16-$AI$14)*(EXP(-$AI$14*(($B$17+$AI$4)*0.6))-EXP(-$B$16*(($B$17+$AI$4)*0.6)))</f>
        <v/>
      </c>
      <c r="AB253" s="17">
        <f>R253*EXP(-$B$16*(($B$17+$AI$4)*0.7))+S253*$B$16/($B$16-$AI$12)*(EXP(-$AI$12*(($B$17+$AI$4)*0.7))-EXP(-$B$16*(($B$17+$AI$4)*0.7)))+T253*$B$16/($B$16-$AI$13)*(EXP(-$AI$13*(($B$17+$AI$4)*0.7))-EXP(-$B$16*(($B$17+$AI$4)*0.7)))+U253*$B$16/($B$16-$AI$14)*(EXP(-$AI$14*(($B$17+$AI$4)*0.7))-EXP(-$B$16*(($B$17+$AI$4)*0.7)))</f>
        <v/>
      </c>
      <c r="AC253" s="17">
        <f>R253*EXP(-$B$16*(($B$17+$AI$4)*0.8))+S253*$B$16/($B$16-$AI$12)*(EXP(-$AI$12*(($B$17+$AI$4)*0.8))-EXP(-$B$16*(($B$17+$AI$4)*0.8)))+T253*$B$16/($B$16-$AI$13)*(EXP(-$AI$13*(($B$17+$AI$4)*0.8))-EXP(-$B$16*(($B$17+$AI$4)*0.8)))+U253*$B$16/($B$16-$AI$14)*(EXP(-$AI$14*(($B$17+$AI$4)*0.8))-EXP(-$B$16*(($B$17+$AI$4)*0.8)))</f>
        <v/>
      </c>
      <c r="AD253" s="17">
        <f>R253*EXP(-$B$16*(($B$17+$AI$4)*0.9))+S253*$B$16/($B$16-$AI$12)*(EXP(-$AI$12*(($B$17+$AI$4)*0.9))-EXP(-$B$16*(($B$17+$AI$4)*0.9)))+T253*$B$16/($B$16-$AI$13)*(EXP(-$AI$13*(($B$17+$AI$4)*0.9))-EXP(-$B$16*(($B$17+$AI$4)*0.9)))+U253*$B$16/($B$16-$AI$14)*(EXP(-$AI$14*(($B$17+$AI$4)*0.9))-EXP(-$B$16*(($B$17+$AI$4)*0.9)))</f>
        <v/>
      </c>
      <c r="AE253" s="17">
        <f>R253*EXP(-$B$16*(($B$17+$AI$4)*1.0))+S253*$B$16/($B$16-$AI$12)*(EXP(-$AI$12*(($B$17+$AI$4)*1.0))-EXP(-$B$16*(($B$17+$AI$4)*1.0)))+T253*$B$16/($B$16-$AI$13)*(EXP(-$AI$13*(($B$17+$AI$4)*1.0))-EXP(-$B$16*(($B$17+$AI$4)*1.0)))+U253*$B$16/($B$16-$AI$14)*(EXP(-$AI$14*(($B$17+$AI$4)*1.0))-EXP(-$B$16*(($B$17+$AI$4)*1.0)))</f>
        <v/>
      </c>
      <c r="AF253" s="17">
        <f>MIN((G253-V253)/$AI$48,(G253-W253)/$AI$49,(G253-X253)/$AI$50,(G253-Y253)/$AI$51,(G253-Z253)/$AI$52,(G253-AA253)/$AI$53,(G253-AB253)/$AI$54,(G253-AC253)/$AI$55,(G253-AD253)/$AI$56,(G253-AE253)/$AI$57)</f>
        <v/>
      </c>
    </row>
    <row r="254">
      <c r="E254" s="12">
        <f>E253+$B$11</f>
        <v/>
      </c>
      <c r="F254" s="13">
        <f>E254/60</f>
        <v/>
      </c>
      <c r="G254" s="13">
        <f>IF(F254&gt;=$AI$66,$B$27,IF(F254&gt;=$AI$65,$B$26,IF(F254&gt;=$AI$64,$B$25,IF(F254&gt;=$AI$63,$B$24,IF(F254&gt;=$AI$62,$B$23,IF(F254&gt;=$AI$61,$B$22,$B$21))))))</f>
        <v/>
      </c>
      <c r="H254" s="14">
        <f>MAX(0,MIN($AI$59,IF($B$9="Plasma",(G254-(S254*$AI$18+T254*$AI$19+U254*$AI$20))/$AI$46,AF254)))</f>
        <v/>
      </c>
      <c r="I254" s="15">
        <f>H254/10*3600/$B$11</f>
        <v/>
      </c>
      <c r="J254" s="15">
        <f>J253+H254</f>
        <v/>
      </c>
      <c r="K254" s="14">
        <f>$AI$21*K253+$AI$22*L253+$AI$23*M253+$AI$30*H253</f>
        <v/>
      </c>
      <c r="L254" s="14">
        <f>$AI$24*K253+$AI$25*L253+$AI$26*M253+$AI$31*H253</f>
        <v/>
      </c>
      <c r="M254" s="14">
        <f>$AI$27*K253+$AI$28*L253+$AI$29*M253+$AI$32*H253</f>
        <v/>
      </c>
      <c r="N254" s="16">
        <f>R254*$B$38</f>
        <v/>
      </c>
      <c r="O254" s="14">
        <f>K254/$B$30</f>
        <v/>
      </c>
      <c r="P254" s="14">
        <f>L254/$B$31</f>
        <v/>
      </c>
      <c r="Q254" s="14">
        <f>M254/$B$32</f>
        <v/>
      </c>
      <c r="R254" s="14">
        <f>R253*$AI$42+S253*$AI$43+T253*$AI$44+U253*$AI$45+$AI$47*H253</f>
        <v/>
      </c>
      <c r="S254" s="17">
        <f>$AI$33*K254+$AI$34*L254+$AI$35*M254</f>
        <v/>
      </c>
      <c r="T254" s="17">
        <f>$AI$36*K254+$AI$37*L254+$AI$38*M254</f>
        <v/>
      </c>
      <c r="U254" s="17">
        <f>$AI$39*K254+$AI$40*L254+$AI$41*M254</f>
        <v/>
      </c>
      <c r="V254" s="17">
        <f>R254*EXP(-$B$16*(($B$17+$AI$4)*0.1))+S254*$B$16/($B$16-$AI$12)*(EXP(-$AI$12*(($B$17+$AI$4)*0.1))-EXP(-$B$16*(($B$17+$AI$4)*0.1)))+T254*$B$16/($B$16-$AI$13)*(EXP(-$AI$13*(($B$17+$AI$4)*0.1))-EXP(-$B$16*(($B$17+$AI$4)*0.1)))+U254*$B$16/($B$16-$AI$14)*(EXP(-$AI$14*(($B$17+$AI$4)*0.1))-EXP(-$B$16*(($B$17+$AI$4)*0.1)))</f>
        <v/>
      </c>
      <c r="W254" s="17">
        <f>R254*EXP(-$B$16*(($B$17+$AI$4)*0.2))+S254*$B$16/($B$16-$AI$12)*(EXP(-$AI$12*(($B$17+$AI$4)*0.2))-EXP(-$B$16*(($B$17+$AI$4)*0.2)))+T254*$B$16/($B$16-$AI$13)*(EXP(-$AI$13*(($B$17+$AI$4)*0.2))-EXP(-$B$16*(($B$17+$AI$4)*0.2)))+U254*$B$16/($B$16-$AI$14)*(EXP(-$AI$14*(($B$17+$AI$4)*0.2))-EXP(-$B$16*(($B$17+$AI$4)*0.2)))</f>
        <v/>
      </c>
      <c r="X254" s="17">
        <f>R254*EXP(-$B$16*(($B$17+$AI$4)*0.3))+S254*$B$16/($B$16-$AI$12)*(EXP(-$AI$12*(($B$17+$AI$4)*0.3))-EXP(-$B$16*(($B$17+$AI$4)*0.3)))+T254*$B$16/($B$16-$AI$13)*(EXP(-$AI$13*(($B$17+$AI$4)*0.3))-EXP(-$B$16*(($B$17+$AI$4)*0.3)))+U254*$B$16/($B$16-$AI$14)*(EXP(-$AI$14*(($B$17+$AI$4)*0.3))-EXP(-$B$16*(($B$17+$AI$4)*0.3)))</f>
        <v/>
      </c>
      <c r="Y254" s="17">
        <f>R254*EXP(-$B$16*(($B$17+$AI$4)*0.4))+S254*$B$16/($B$16-$AI$12)*(EXP(-$AI$12*(($B$17+$AI$4)*0.4))-EXP(-$B$16*(($B$17+$AI$4)*0.4)))+T254*$B$16/($B$16-$AI$13)*(EXP(-$AI$13*(($B$17+$AI$4)*0.4))-EXP(-$B$16*(($B$17+$AI$4)*0.4)))+U254*$B$16/($B$16-$AI$14)*(EXP(-$AI$14*(($B$17+$AI$4)*0.4))-EXP(-$B$16*(($B$17+$AI$4)*0.4)))</f>
        <v/>
      </c>
      <c r="Z254" s="17">
        <f>R254*EXP(-$B$16*(($B$17+$AI$4)*0.5))+S254*$B$16/($B$16-$AI$12)*(EXP(-$AI$12*(($B$17+$AI$4)*0.5))-EXP(-$B$16*(($B$17+$AI$4)*0.5)))+T254*$B$16/($B$16-$AI$13)*(EXP(-$AI$13*(($B$17+$AI$4)*0.5))-EXP(-$B$16*(($B$17+$AI$4)*0.5)))+U254*$B$16/($B$16-$AI$14)*(EXP(-$AI$14*(($B$17+$AI$4)*0.5))-EXP(-$B$16*(($B$17+$AI$4)*0.5)))</f>
        <v/>
      </c>
      <c r="AA254" s="17">
        <f>R254*EXP(-$B$16*(($B$17+$AI$4)*0.6))+S254*$B$16/($B$16-$AI$12)*(EXP(-$AI$12*(($B$17+$AI$4)*0.6))-EXP(-$B$16*(($B$17+$AI$4)*0.6)))+T254*$B$16/($B$16-$AI$13)*(EXP(-$AI$13*(($B$17+$AI$4)*0.6))-EXP(-$B$16*(($B$17+$AI$4)*0.6)))+U254*$B$16/($B$16-$AI$14)*(EXP(-$AI$14*(($B$17+$AI$4)*0.6))-EXP(-$B$16*(($B$17+$AI$4)*0.6)))</f>
        <v/>
      </c>
      <c r="AB254" s="17">
        <f>R254*EXP(-$B$16*(($B$17+$AI$4)*0.7))+S254*$B$16/($B$16-$AI$12)*(EXP(-$AI$12*(($B$17+$AI$4)*0.7))-EXP(-$B$16*(($B$17+$AI$4)*0.7)))+T254*$B$16/($B$16-$AI$13)*(EXP(-$AI$13*(($B$17+$AI$4)*0.7))-EXP(-$B$16*(($B$17+$AI$4)*0.7)))+U254*$B$16/($B$16-$AI$14)*(EXP(-$AI$14*(($B$17+$AI$4)*0.7))-EXP(-$B$16*(($B$17+$AI$4)*0.7)))</f>
        <v/>
      </c>
      <c r="AC254" s="17">
        <f>R254*EXP(-$B$16*(($B$17+$AI$4)*0.8))+S254*$B$16/($B$16-$AI$12)*(EXP(-$AI$12*(($B$17+$AI$4)*0.8))-EXP(-$B$16*(($B$17+$AI$4)*0.8)))+T254*$B$16/($B$16-$AI$13)*(EXP(-$AI$13*(($B$17+$AI$4)*0.8))-EXP(-$B$16*(($B$17+$AI$4)*0.8)))+U254*$B$16/($B$16-$AI$14)*(EXP(-$AI$14*(($B$17+$AI$4)*0.8))-EXP(-$B$16*(($B$17+$AI$4)*0.8)))</f>
        <v/>
      </c>
      <c r="AD254" s="17">
        <f>R254*EXP(-$B$16*(($B$17+$AI$4)*0.9))+S254*$B$16/($B$16-$AI$12)*(EXP(-$AI$12*(($B$17+$AI$4)*0.9))-EXP(-$B$16*(($B$17+$AI$4)*0.9)))+T254*$B$16/($B$16-$AI$13)*(EXP(-$AI$13*(($B$17+$AI$4)*0.9))-EXP(-$B$16*(($B$17+$AI$4)*0.9)))+U254*$B$16/($B$16-$AI$14)*(EXP(-$AI$14*(($B$17+$AI$4)*0.9))-EXP(-$B$16*(($B$17+$AI$4)*0.9)))</f>
        <v/>
      </c>
      <c r="AE254" s="17">
        <f>R254*EXP(-$B$16*(($B$17+$AI$4)*1.0))+S254*$B$16/($B$16-$AI$12)*(EXP(-$AI$12*(($B$17+$AI$4)*1.0))-EXP(-$B$16*(($B$17+$AI$4)*1.0)))+T254*$B$16/($B$16-$AI$13)*(EXP(-$AI$13*(($B$17+$AI$4)*1.0))-EXP(-$B$16*(($B$17+$AI$4)*1.0)))+U254*$B$16/($B$16-$AI$14)*(EXP(-$AI$14*(($B$17+$AI$4)*1.0))-EXP(-$B$16*(($B$17+$AI$4)*1.0)))</f>
        <v/>
      </c>
      <c r="AF254" s="17">
        <f>MIN((G254-V254)/$AI$48,(G254-W254)/$AI$49,(G254-X254)/$AI$50,(G254-Y254)/$AI$51,(G254-Z254)/$AI$52,(G254-AA254)/$AI$53,(G254-AB254)/$AI$54,(G254-AC254)/$AI$55,(G254-AD254)/$AI$56,(G254-AE254)/$AI$57)</f>
        <v/>
      </c>
    </row>
    <row r="255">
      <c r="E255" s="12">
        <f>E254+$B$11</f>
        <v/>
      </c>
      <c r="F255" s="13">
        <f>E255/60</f>
        <v/>
      </c>
      <c r="G255" s="13">
        <f>IF(F255&gt;=$AI$66,$B$27,IF(F255&gt;=$AI$65,$B$26,IF(F255&gt;=$AI$64,$B$25,IF(F255&gt;=$AI$63,$B$24,IF(F255&gt;=$AI$62,$B$23,IF(F255&gt;=$AI$61,$B$22,$B$21))))))</f>
        <v/>
      </c>
      <c r="H255" s="14">
        <f>MAX(0,MIN($AI$59,IF($B$9="Plasma",(G255-(S255*$AI$18+T255*$AI$19+U255*$AI$20))/$AI$46,AF255)))</f>
        <v/>
      </c>
      <c r="I255" s="15">
        <f>H255/10*3600/$B$11</f>
        <v/>
      </c>
      <c r="J255" s="15">
        <f>J254+H255</f>
        <v/>
      </c>
      <c r="K255" s="14">
        <f>$AI$21*K254+$AI$22*L254+$AI$23*M254+$AI$30*H254</f>
        <v/>
      </c>
      <c r="L255" s="14">
        <f>$AI$24*K254+$AI$25*L254+$AI$26*M254+$AI$31*H254</f>
        <v/>
      </c>
      <c r="M255" s="14">
        <f>$AI$27*K254+$AI$28*L254+$AI$29*M254+$AI$32*H254</f>
        <v/>
      </c>
      <c r="N255" s="16">
        <f>R255*$B$38</f>
        <v/>
      </c>
      <c r="O255" s="14">
        <f>K255/$B$30</f>
        <v/>
      </c>
      <c r="P255" s="14">
        <f>L255/$B$31</f>
        <v/>
      </c>
      <c r="Q255" s="14">
        <f>M255/$B$32</f>
        <v/>
      </c>
      <c r="R255" s="14">
        <f>R254*$AI$42+S254*$AI$43+T254*$AI$44+U254*$AI$45+$AI$47*H254</f>
        <v/>
      </c>
      <c r="S255" s="17">
        <f>$AI$33*K255+$AI$34*L255+$AI$35*M255</f>
        <v/>
      </c>
      <c r="T255" s="17">
        <f>$AI$36*K255+$AI$37*L255+$AI$38*M255</f>
        <v/>
      </c>
      <c r="U255" s="17">
        <f>$AI$39*K255+$AI$40*L255+$AI$41*M255</f>
        <v/>
      </c>
      <c r="V255" s="17">
        <f>R255*EXP(-$B$16*(($B$17+$AI$4)*0.1))+S255*$B$16/($B$16-$AI$12)*(EXP(-$AI$12*(($B$17+$AI$4)*0.1))-EXP(-$B$16*(($B$17+$AI$4)*0.1)))+T255*$B$16/($B$16-$AI$13)*(EXP(-$AI$13*(($B$17+$AI$4)*0.1))-EXP(-$B$16*(($B$17+$AI$4)*0.1)))+U255*$B$16/($B$16-$AI$14)*(EXP(-$AI$14*(($B$17+$AI$4)*0.1))-EXP(-$B$16*(($B$17+$AI$4)*0.1)))</f>
        <v/>
      </c>
      <c r="W255" s="17">
        <f>R255*EXP(-$B$16*(($B$17+$AI$4)*0.2))+S255*$B$16/($B$16-$AI$12)*(EXP(-$AI$12*(($B$17+$AI$4)*0.2))-EXP(-$B$16*(($B$17+$AI$4)*0.2)))+T255*$B$16/($B$16-$AI$13)*(EXP(-$AI$13*(($B$17+$AI$4)*0.2))-EXP(-$B$16*(($B$17+$AI$4)*0.2)))+U255*$B$16/($B$16-$AI$14)*(EXP(-$AI$14*(($B$17+$AI$4)*0.2))-EXP(-$B$16*(($B$17+$AI$4)*0.2)))</f>
        <v/>
      </c>
      <c r="X255" s="17">
        <f>R255*EXP(-$B$16*(($B$17+$AI$4)*0.3))+S255*$B$16/($B$16-$AI$12)*(EXP(-$AI$12*(($B$17+$AI$4)*0.3))-EXP(-$B$16*(($B$17+$AI$4)*0.3)))+T255*$B$16/($B$16-$AI$13)*(EXP(-$AI$13*(($B$17+$AI$4)*0.3))-EXP(-$B$16*(($B$17+$AI$4)*0.3)))+U255*$B$16/($B$16-$AI$14)*(EXP(-$AI$14*(($B$17+$AI$4)*0.3))-EXP(-$B$16*(($B$17+$AI$4)*0.3)))</f>
        <v/>
      </c>
      <c r="Y255" s="17">
        <f>R255*EXP(-$B$16*(($B$17+$AI$4)*0.4))+S255*$B$16/($B$16-$AI$12)*(EXP(-$AI$12*(($B$17+$AI$4)*0.4))-EXP(-$B$16*(($B$17+$AI$4)*0.4)))+T255*$B$16/($B$16-$AI$13)*(EXP(-$AI$13*(($B$17+$AI$4)*0.4))-EXP(-$B$16*(($B$17+$AI$4)*0.4)))+U255*$B$16/($B$16-$AI$14)*(EXP(-$AI$14*(($B$17+$AI$4)*0.4))-EXP(-$B$16*(($B$17+$AI$4)*0.4)))</f>
        <v/>
      </c>
      <c r="Z255" s="17">
        <f>R255*EXP(-$B$16*(($B$17+$AI$4)*0.5))+S255*$B$16/($B$16-$AI$12)*(EXP(-$AI$12*(($B$17+$AI$4)*0.5))-EXP(-$B$16*(($B$17+$AI$4)*0.5)))+T255*$B$16/($B$16-$AI$13)*(EXP(-$AI$13*(($B$17+$AI$4)*0.5))-EXP(-$B$16*(($B$17+$AI$4)*0.5)))+U255*$B$16/($B$16-$AI$14)*(EXP(-$AI$14*(($B$17+$AI$4)*0.5))-EXP(-$B$16*(($B$17+$AI$4)*0.5)))</f>
        <v/>
      </c>
      <c r="AA255" s="17">
        <f>R255*EXP(-$B$16*(($B$17+$AI$4)*0.6))+S255*$B$16/($B$16-$AI$12)*(EXP(-$AI$12*(($B$17+$AI$4)*0.6))-EXP(-$B$16*(($B$17+$AI$4)*0.6)))+T255*$B$16/($B$16-$AI$13)*(EXP(-$AI$13*(($B$17+$AI$4)*0.6))-EXP(-$B$16*(($B$17+$AI$4)*0.6)))+U255*$B$16/($B$16-$AI$14)*(EXP(-$AI$14*(($B$17+$AI$4)*0.6))-EXP(-$B$16*(($B$17+$AI$4)*0.6)))</f>
        <v/>
      </c>
      <c r="AB255" s="17">
        <f>R255*EXP(-$B$16*(($B$17+$AI$4)*0.7))+S255*$B$16/($B$16-$AI$12)*(EXP(-$AI$12*(($B$17+$AI$4)*0.7))-EXP(-$B$16*(($B$17+$AI$4)*0.7)))+T255*$B$16/($B$16-$AI$13)*(EXP(-$AI$13*(($B$17+$AI$4)*0.7))-EXP(-$B$16*(($B$17+$AI$4)*0.7)))+U255*$B$16/($B$16-$AI$14)*(EXP(-$AI$14*(($B$17+$AI$4)*0.7))-EXP(-$B$16*(($B$17+$AI$4)*0.7)))</f>
        <v/>
      </c>
      <c r="AC255" s="17">
        <f>R255*EXP(-$B$16*(($B$17+$AI$4)*0.8))+S255*$B$16/($B$16-$AI$12)*(EXP(-$AI$12*(($B$17+$AI$4)*0.8))-EXP(-$B$16*(($B$17+$AI$4)*0.8)))+T255*$B$16/($B$16-$AI$13)*(EXP(-$AI$13*(($B$17+$AI$4)*0.8))-EXP(-$B$16*(($B$17+$AI$4)*0.8)))+U255*$B$16/($B$16-$AI$14)*(EXP(-$AI$14*(($B$17+$AI$4)*0.8))-EXP(-$B$16*(($B$17+$AI$4)*0.8)))</f>
        <v/>
      </c>
      <c r="AD255" s="17">
        <f>R255*EXP(-$B$16*(($B$17+$AI$4)*0.9))+S255*$B$16/($B$16-$AI$12)*(EXP(-$AI$12*(($B$17+$AI$4)*0.9))-EXP(-$B$16*(($B$17+$AI$4)*0.9)))+T255*$B$16/($B$16-$AI$13)*(EXP(-$AI$13*(($B$17+$AI$4)*0.9))-EXP(-$B$16*(($B$17+$AI$4)*0.9)))+U255*$B$16/($B$16-$AI$14)*(EXP(-$AI$14*(($B$17+$AI$4)*0.9))-EXP(-$B$16*(($B$17+$AI$4)*0.9)))</f>
        <v/>
      </c>
      <c r="AE255" s="17">
        <f>R255*EXP(-$B$16*(($B$17+$AI$4)*1.0))+S255*$B$16/($B$16-$AI$12)*(EXP(-$AI$12*(($B$17+$AI$4)*1.0))-EXP(-$B$16*(($B$17+$AI$4)*1.0)))+T255*$B$16/($B$16-$AI$13)*(EXP(-$AI$13*(($B$17+$AI$4)*1.0))-EXP(-$B$16*(($B$17+$AI$4)*1.0)))+U255*$B$16/($B$16-$AI$14)*(EXP(-$AI$14*(($B$17+$AI$4)*1.0))-EXP(-$B$16*(($B$17+$AI$4)*1.0)))</f>
        <v/>
      </c>
      <c r="AF255" s="17">
        <f>MIN((G255-V255)/$AI$48,(G255-W255)/$AI$49,(G255-X255)/$AI$50,(G255-Y255)/$AI$51,(G255-Z255)/$AI$52,(G255-AA255)/$AI$53,(G255-AB255)/$AI$54,(G255-AC255)/$AI$55,(G255-AD255)/$AI$56,(G255-AE255)/$AI$57)</f>
        <v/>
      </c>
    </row>
    <row r="256">
      <c r="E256" s="12">
        <f>E255+$B$11</f>
        <v/>
      </c>
      <c r="F256" s="13">
        <f>E256/60</f>
        <v/>
      </c>
      <c r="G256" s="13">
        <f>IF(F256&gt;=$AI$66,$B$27,IF(F256&gt;=$AI$65,$B$26,IF(F256&gt;=$AI$64,$B$25,IF(F256&gt;=$AI$63,$B$24,IF(F256&gt;=$AI$62,$B$23,IF(F256&gt;=$AI$61,$B$22,$B$21))))))</f>
        <v/>
      </c>
      <c r="H256" s="14">
        <f>MAX(0,MIN($AI$59,IF($B$9="Plasma",(G256-(S256*$AI$18+T256*$AI$19+U256*$AI$20))/$AI$46,AF256)))</f>
        <v/>
      </c>
      <c r="I256" s="15">
        <f>H256/10*3600/$B$11</f>
        <v/>
      </c>
      <c r="J256" s="15">
        <f>J255+H256</f>
        <v/>
      </c>
      <c r="K256" s="14">
        <f>$AI$21*K255+$AI$22*L255+$AI$23*M255+$AI$30*H255</f>
        <v/>
      </c>
      <c r="L256" s="14">
        <f>$AI$24*K255+$AI$25*L255+$AI$26*M255+$AI$31*H255</f>
        <v/>
      </c>
      <c r="M256" s="14">
        <f>$AI$27*K255+$AI$28*L255+$AI$29*M255+$AI$32*H255</f>
        <v/>
      </c>
      <c r="N256" s="16">
        <f>R256*$B$38</f>
        <v/>
      </c>
      <c r="O256" s="14">
        <f>K256/$B$30</f>
        <v/>
      </c>
      <c r="P256" s="14">
        <f>L256/$B$31</f>
        <v/>
      </c>
      <c r="Q256" s="14">
        <f>M256/$B$32</f>
        <v/>
      </c>
      <c r="R256" s="14">
        <f>R255*$AI$42+S255*$AI$43+T255*$AI$44+U255*$AI$45+$AI$47*H255</f>
        <v/>
      </c>
      <c r="S256" s="17">
        <f>$AI$33*K256+$AI$34*L256+$AI$35*M256</f>
        <v/>
      </c>
      <c r="T256" s="17">
        <f>$AI$36*K256+$AI$37*L256+$AI$38*M256</f>
        <v/>
      </c>
      <c r="U256" s="17">
        <f>$AI$39*K256+$AI$40*L256+$AI$41*M256</f>
        <v/>
      </c>
      <c r="V256" s="17">
        <f>R256*EXP(-$B$16*(($B$17+$AI$4)*0.1))+S256*$B$16/($B$16-$AI$12)*(EXP(-$AI$12*(($B$17+$AI$4)*0.1))-EXP(-$B$16*(($B$17+$AI$4)*0.1)))+T256*$B$16/($B$16-$AI$13)*(EXP(-$AI$13*(($B$17+$AI$4)*0.1))-EXP(-$B$16*(($B$17+$AI$4)*0.1)))+U256*$B$16/($B$16-$AI$14)*(EXP(-$AI$14*(($B$17+$AI$4)*0.1))-EXP(-$B$16*(($B$17+$AI$4)*0.1)))</f>
        <v/>
      </c>
      <c r="W256" s="17">
        <f>R256*EXP(-$B$16*(($B$17+$AI$4)*0.2))+S256*$B$16/($B$16-$AI$12)*(EXP(-$AI$12*(($B$17+$AI$4)*0.2))-EXP(-$B$16*(($B$17+$AI$4)*0.2)))+T256*$B$16/($B$16-$AI$13)*(EXP(-$AI$13*(($B$17+$AI$4)*0.2))-EXP(-$B$16*(($B$17+$AI$4)*0.2)))+U256*$B$16/($B$16-$AI$14)*(EXP(-$AI$14*(($B$17+$AI$4)*0.2))-EXP(-$B$16*(($B$17+$AI$4)*0.2)))</f>
        <v/>
      </c>
      <c r="X256" s="17">
        <f>R256*EXP(-$B$16*(($B$17+$AI$4)*0.3))+S256*$B$16/($B$16-$AI$12)*(EXP(-$AI$12*(($B$17+$AI$4)*0.3))-EXP(-$B$16*(($B$17+$AI$4)*0.3)))+T256*$B$16/($B$16-$AI$13)*(EXP(-$AI$13*(($B$17+$AI$4)*0.3))-EXP(-$B$16*(($B$17+$AI$4)*0.3)))+U256*$B$16/($B$16-$AI$14)*(EXP(-$AI$14*(($B$17+$AI$4)*0.3))-EXP(-$B$16*(($B$17+$AI$4)*0.3)))</f>
        <v/>
      </c>
      <c r="Y256" s="17">
        <f>R256*EXP(-$B$16*(($B$17+$AI$4)*0.4))+S256*$B$16/($B$16-$AI$12)*(EXP(-$AI$12*(($B$17+$AI$4)*0.4))-EXP(-$B$16*(($B$17+$AI$4)*0.4)))+T256*$B$16/($B$16-$AI$13)*(EXP(-$AI$13*(($B$17+$AI$4)*0.4))-EXP(-$B$16*(($B$17+$AI$4)*0.4)))+U256*$B$16/($B$16-$AI$14)*(EXP(-$AI$14*(($B$17+$AI$4)*0.4))-EXP(-$B$16*(($B$17+$AI$4)*0.4)))</f>
        <v/>
      </c>
      <c r="Z256" s="17">
        <f>R256*EXP(-$B$16*(($B$17+$AI$4)*0.5))+S256*$B$16/($B$16-$AI$12)*(EXP(-$AI$12*(($B$17+$AI$4)*0.5))-EXP(-$B$16*(($B$17+$AI$4)*0.5)))+T256*$B$16/($B$16-$AI$13)*(EXP(-$AI$13*(($B$17+$AI$4)*0.5))-EXP(-$B$16*(($B$17+$AI$4)*0.5)))+U256*$B$16/($B$16-$AI$14)*(EXP(-$AI$14*(($B$17+$AI$4)*0.5))-EXP(-$B$16*(($B$17+$AI$4)*0.5)))</f>
        <v/>
      </c>
      <c r="AA256" s="17">
        <f>R256*EXP(-$B$16*(($B$17+$AI$4)*0.6))+S256*$B$16/($B$16-$AI$12)*(EXP(-$AI$12*(($B$17+$AI$4)*0.6))-EXP(-$B$16*(($B$17+$AI$4)*0.6)))+T256*$B$16/($B$16-$AI$13)*(EXP(-$AI$13*(($B$17+$AI$4)*0.6))-EXP(-$B$16*(($B$17+$AI$4)*0.6)))+U256*$B$16/($B$16-$AI$14)*(EXP(-$AI$14*(($B$17+$AI$4)*0.6))-EXP(-$B$16*(($B$17+$AI$4)*0.6)))</f>
        <v/>
      </c>
      <c r="AB256" s="17">
        <f>R256*EXP(-$B$16*(($B$17+$AI$4)*0.7))+S256*$B$16/($B$16-$AI$12)*(EXP(-$AI$12*(($B$17+$AI$4)*0.7))-EXP(-$B$16*(($B$17+$AI$4)*0.7)))+T256*$B$16/($B$16-$AI$13)*(EXP(-$AI$13*(($B$17+$AI$4)*0.7))-EXP(-$B$16*(($B$17+$AI$4)*0.7)))+U256*$B$16/($B$16-$AI$14)*(EXP(-$AI$14*(($B$17+$AI$4)*0.7))-EXP(-$B$16*(($B$17+$AI$4)*0.7)))</f>
        <v/>
      </c>
      <c r="AC256" s="17">
        <f>R256*EXP(-$B$16*(($B$17+$AI$4)*0.8))+S256*$B$16/($B$16-$AI$12)*(EXP(-$AI$12*(($B$17+$AI$4)*0.8))-EXP(-$B$16*(($B$17+$AI$4)*0.8)))+T256*$B$16/($B$16-$AI$13)*(EXP(-$AI$13*(($B$17+$AI$4)*0.8))-EXP(-$B$16*(($B$17+$AI$4)*0.8)))+U256*$B$16/($B$16-$AI$14)*(EXP(-$AI$14*(($B$17+$AI$4)*0.8))-EXP(-$B$16*(($B$17+$AI$4)*0.8)))</f>
        <v/>
      </c>
      <c r="AD256" s="17">
        <f>R256*EXP(-$B$16*(($B$17+$AI$4)*0.9))+S256*$B$16/($B$16-$AI$12)*(EXP(-$AI$12*(($B$17+$AI$4)*0.9))-EXP(-$B$16*(($B$17+$AI$4)*0.9)))+T256*$B$16/($B$16-$AI$13)*(EXP(-$AI$13*(($B$17+$AI$4)*0.9))-EXP(-$B$16*(($B$17+$AI$4)*0.9)))+U256*$B$16/($B$16-$AI$14)*(EXP(-$AI$14*(($B$17+$AI$4)*0.9))-EXP(-$B$16*(($B$17+$AI$4)*0.9)))</f>
        <v/>
      </c>
      <c r="AE256" s="17">
        <f>R256*EXP(-$B$16*(($B$17+$AI$4)*1.0))+S256*$B$16/($B$16-$AI$12)*(EXP(-$AI$12*(($B$17+$AI$4)*1.0))-EXP(-$B$16*(($B$17+$AI$4)*1.0)))+T256*$B$16/($B$16-$AI$13)*(EXP(-$AI$13*(($B$17+$AI$4)*1.0))-EXP(-$B$16*(($B$17+$AI$4)*1.0)))+U256*$B$16/($B$16-$AI$14)*(EXP(-$AI$14*(($B$17+$AI$4)*1.0))-EXP(-$B$16*(($B$17+$AI$4)*1.0)))</f>
        <v/>
      </c>
      <c r="AF256" s="17">
        <f>MIN((G256-V256)/$AI$48,(G256-W256)/$AI$49,(G256-X256)/$AI$50,(G256-Y256)/$AI$51,(G256-Z256)/$AI$52,(G256-AA256)/$AI$53,(G256-AB256)/$AI$54,(G256-AC256)/$AI$55,(G256-AD256)/$AI$56,(G256-AE256)/$AI$57)</f>
        <v/>
      </c>
    </row>
    <row r="257">
      <c r="E257" s="12">
        <f>E256+$B$11</f>
        <v/>
      </c>
      <c r="F257" s="13">
        <f>E257/60</f>
        <v/>
      </c>
      <c r="G257" s="13">
        <f>IF(F257&gt;=$AI$66,$B$27,IF(F257&gt;=$AI$65,$B$26,IF(F257&gt;=$AI$64,$B$25,IF(F257&gt;=$AI$63,$B$24,IF(F257&gt;=$AI$62,$B$23,IF(F257&gt;=$AI$61,$B$22,$B$21))))))</f>
        <v/>
      </c>
      <c r="H257" s="14">
        <f>MAX(0,MIN($AI$59,IF($B$9="Plasma",(G257-(S257*$AI$18+T257*$AI$19+U257*$AI$20))/$AI$46,AF257)))</f>
        <v/>
      </c>
      <c r="I257" s="15">
        <f>H257/10*3600/$B$11</f>
        <v/>
      </c>
      <c r="J257" s="15">
        <f>J256+H257</f>
        <v/>
      </c>
      <c r="K257" s="14">
        <f>$AI$21*K256+$AI$22*L256+$AI$23*M256+$AI$30*H256</f>
        <v/>
      </c>
      <c r="L257" s="14">
        <f>$AI$24*K256+$AI$25*L256+$AI$26*M256+$AI$31*H256</f>
        <v/>
      </c>
      <c r="M257" s="14">
        <f>$AI$27*K256+$AI$28*L256+$AI$29*M256+$AI$32*H256</f>
        <v/>
      </c>
      <c r="N257" s="16">
        <f>R257*$B$38</f>
        <v/>
      </c>
      <c r="O257" s="14">
        <f>K257/$B$30</f>
        <v/>
      </c>
      <c r="P257" s="14">
        <f>L257/$B$31</f>
        <v/>
      </c>
      <c r="Q257" s="14">
        <f>M257/$B$32</f>
        <v/>
      </c>
      <c r="R257" s="14">
        <f>R256*$AI$42+S256*$AI$43+T256*$AI$44+U256*$AI$45+$AI$47*H256</f>
        <v/>
      </c>
      <c r="S257" s="17">
        <f>$AI$33*K257+$AI$34*L257+$AI$35*M257</f>
        <v/>
      </c>
      <c r="T257" s="17">
        <f>$AI$36*K257+$AI$37*L257+$AI$38*M257</f>
        <v/>
      </c>
      <c r="U257" s="17">
        <f>$AI$39*K257+$AI$40*L257+$AI$41*M257</f>
        <v/>
      </c>
      <c r="V257" s="17">
        <f>R257*EXP(-$B$16*(($B$17+$AI$4)*0.1))+S257*$B$16/($B$16-$AI$12)*(EXP(-$AI$12*(($B$17+$AI$4)*0.1))-EXP(-$B$16*(($B$17+$AI$4)*0.1)))+T257*$B$16/($B$16-$AI$13)*(EXP(-$AI$13*(($B$17+$AI$4)*0.1))-EXP(-$B$16*(($B$17+$AI$4)*0.1)))+U257*$B$16/($B$16-$AI$14)*(EXP(-$AI$14*(($B$17+$AI$4)*0.1))-EXP(-$B$16*(($B$17+$AI$4)*0.1)))</f>
        <v/>
      </c>
      <c r="W257" s="17">
        <f>R257*EXP(-$B$16*(($B$17+$AI$4)*0.2))+S257*$B$16/($B$16-$AI$12)*(EXP(-$AI$12*(($B$17+$AI$4)*0.2))-EXP(-$B$16*(($B$17+$AI$4)*0.2)))+T257*$B$16/($B$16-$AI$13)*(EXP(-$AI$13*(($B$17+$AI$4)*0.2))-EXP(-$B$16*(($B$17+$AI$4)*0.2)))+U257*$B$16/($B$16-$AI$14)*(EXP(-$AI$14*(($B$17+$AI$4)*0.2))-EXP(-$B$16*(($B$17+$AI$4)*0.2)))</f>
        <v/>
      </c>
      <c r="X257" s="17">
        <f>R257*EXP(-$B$16*(($B$17+$AI$4)*0.3))+S257*$B$16/($B$16-$AI$12)*(EXP(-$AI$12*(($B$17+$AI$4)*0.3))-EXP(-$B$16*(($B$17+$AI$4)*0.3)))+T257*$B$16/($B$16-$AI$13)*(EXP(-$AI$13*(($B$17+$AI$4)*0.3))-EXP(-$B$16*(($B$17+$AI$4)*0.3)))+U257*$B$16/($B$16-$AI$14)*(EXP(-$AI$14*(($B$17+$AI$4)*0.3))-EXP(-$B$16*(($B$17+$AI$4)*0.3)))</f>
        <v/>
      </c>
      <c r="Y257" s="17">
        <f>R257*EXP(-$B$16*(($B$17+$AI$4)*0.4))+S257*$B$16/($B$16-$AI$12)*(EXP(-$AI$12*(($B$17+$AI$4)*0.4))-EXP(-$B$16*(($B$17+$AI$4)*0.4)))+T257*$B$16/($B$16-$AI$13)*(EXP(-$AI$13*(($B$17+$AI$4)*0.4))-EXP(-$B$16*(($B$17+$AI$4)*0.4)))+U257*$B$16/($B$16-$AI$14)*(EXP(-$AI$14*(($B$17+$AI$4)*0.4))-EXP(-$B$16*(($B$17+$AI$4)*0.4)))</f>
        <v/>
      </c>
      <c r="Z257" s="17">
        <f>R257*EXP(-$B$16*(($B$17+$AI$4)*0.5))+S257*$B$16/($B$16-$AI$12)*(EXP(-$AI$12*(($B$17+$AI$4)*0.5))-EXP(-$B$16*(($B$17+$AI$4)*0.5)))+T257*$B$16/($B$16-$AI$13)*(EXP(-$AI$13*(($B$17+$AI$4)*0.5))-EXP(-$B$16*(($B$17+$AI$4)*0.5)))+U257*$B$16/($B$16-$AI$14)*(EXP(-$AI$14*(($B$17+$AI$4)*0.5))-EXP(-$B$16*(($B$17+$AI$4)*0.5)))</f>
        <v/>
      </c>
      <c r="AA257" s="17">
        <f>R257*EXP(-$B$16*(($B$17+$AI$4)*0.6))+S257*$B$16/($B$16-$AI$12)*(EXP(-$AI$12*(($B$17+$AI$4)*0.6))-EXP(-$B$16*(($B$17+$AI$4)*0.6)))+T257*$B$16/($B$16-$AI$13)*(EXP(-$AI$13*(($B$17+$AI$4)*0.6))-EXP(-$B$16*(($B$17+$AI$4)*0.6)))+U257*$B$16/($B$16-$AI$14)*(EXP(-$AI$14*(($B$17+$AI$4)*0.6))-EXP(-$B$16*(($B$17+$AI$4)*0.6)))</f>
        <v/>
      </c>
      <c r="AB257" s="17">
        <f>R257*EXP(-$B$16*(($B$17+$AI$4)*0.7))+S257*$B$16/($B$16-$AI$12)*(EXP(-$AI$12*(($B$17+$AI$4)*0.7))-EXP(-$B$16*(($B$17+$AI$4)*0.7)))+T257*$B$16/($B$16-$AI$13)*(EXP(-$AI$13*(($B$17+$AI$4)*0.7))-EXP(-$B$16*(($B$17+$AI$4)*0.7)))+U257*$B$16/($B$16-$AI$14)*(EXP(-$AI$14*(($B$17+$AI$4)*0.7))-EXP(-$B$16*(($B$17+$AI$4)*0.7)))</f>
        <v/>
      </c>
      <c r="AC257" s="17">
        <f>R257*EXP(-$B$16*(($B$17+$AI$4)*0.8))+S257*$B$16/($B$16-$AI$12)*(EXP(-$AI$12*(($B$17+$AI$4)*0.8))-EXP(-$B$16*(($B$17+$AI$4)*0.8)))+T257*$B$16/($B$16-$AI$13)*(EXP(-$AI$13*(($B$17+$AI$4)*0.8))-EXP(-$B$16*(($B$17+$AI$4)*0.8)))+U257*$B$16/($B$16-$AI$14)*(EXP(-$AI$14*(($B$17+$AI$4)*0.8))-EXP(-$B$16*(($B$17+$AI$4)*0.8)))</f>
        <v/>
      </c>
      <c r="AD257" s="17">
        <f>R257*EXP(-$B$16*(($B$17+$AI$4)*0.9))+S257*$B$16/($B$16-$AI$12)*(EXP(-$AI$12*(($B$17+$AI$4)*0.9))-EXP(-$B$16*(($B$17+$AI$4)*0.9)))+T257*$B$16/($B$16-$AI$13)*(EXP(-$AI$13*(($B$17+$AI$4)*0.9))-EXP(-$B$16*(($B$17+$AI$4)*0.9)))+U257*$B$16/($B$16-$AI$14)*(EXP(-$AI$14*(($B$17+$AI$4)*0.9))-EXP(-$B$16*(($B$17+$AI$4)*0.9)))</f>
        <v/>
      </c>
      <c r="AE257" s="17">
        <f>R257*EXP(-$B$16*(($B$17+$AI$4)*1.0))+S257*$B$16/($B$16-$AI$12)*(EXP(-$AI$12*(($B$17+$AI$4)*1.0))-EXP(-$B$16*(($B$17+$AI$4)*1.0)))+T257*$B$16/($B$16-$AI$13)*(EXP(-$AI$13*(($B$17+$AI$4)*1.0))-EXP(-$B$16*(($B$17+$AI$4)*1.0)))+U257*$B$16/($B$16-$AI$14)*(EXP(-$AI$14*(($B$17+$AI$4)*1.0))-EXP(-$B$16*(($B$17+$AI$4)*1.0)))</f>
        <v/>
      </c>
      <c r="AF257" s="17">
        <f>MIN((G257-V257)/$AI$48,(G257-W257)/$AI$49,(G257-X257)/$AI$50,(G257-Y257)/$AI$51,(G257-Z257)/$AI$52,(G257-AA257)/$AI$53,(G257-AB257)/$AI$54,(G257-AC257)/$AI$55,(G257-AD257)/$AI$56,(G257-AE257)/$AI$57)</f>
        <v/>
      </c>
    </row>
    <row r="258">
      <c r="E258" s="12">
        <f>E257+$B$11</f>
        <v/>
      </c>
      <c r="F258" s="13">
        <f>E258/60</f>
        <v/>
      </c>
      <c r="G258" s="13">
        <f>IF(F258&gt;=$AI$66,$B$27,IF(F258&gt;=$AI$65,$B$26,IF(F258&gt;=$AI$64,$B$25,IF(F258&gt;=$AI$63,$B$24,IF(F258&gt;=$AI$62,$B$23,IF(F258&gt;=$AI$61,$B$22,$B$21))))))</f>
        <v/>
      </c>
      <c r="H258" s="14">
        <f>MAX(0,MIN($AI$59,IF($B$9="Plasma",(G258-(S258*$AI$18+T258*$AI$19+U258*$AI$20))/$AI$46,AF258)))</f>
        <v/>
      </c>
      <c r="I258" s="15">
        <f>H258/10*3600/$B$11</f>
        <v/>
      </c>
      <c r="J258" s="15">
        <f>J257+H258</f>
        <v/>
      </c>
      <c r="K258" s="14">
        <f>$AI$21*K257+$AI$22*L257+$AI$23*M257+$AI$30*H257</f>
        <v/>
      </c>
      <c r="L258" s="14">
        <f>$AI$24*K257+$AI$25*L257+$AI$26*M257+$AI$31*H257</f>
        <v/>
      </c>
      <c r="M258" s="14">
        <f>$AI$27*K257+$AI$28*L257+$AI$29*M257+$AI$32*H257</f>
        <v/>
      </c>
      <c r="N258" s="16">
        <f>R258*$B$38</f>
        <v/>
      </c>
      <c r="O258" s="14">
        <f>K258/$B$30</f>
        <v/>
      </c>
      <c r="P258" s="14">
        <f>L258/$B$31</f>
        <v/>
      </c>
      <c r="Q258" s="14">
        <f>M258/$B$32</f>
        <v/>
      </c>
      <c r="R258" s="14">
        <f>R257*$AI$42+S257*$AI$43+T257*$AI$44+U257*$AI$45+$AI$47*H257</f>
        <v/>
      </c>
      <c r="S258" s="17">
        <f>$AI$33*K258+$AI$34*L258+$AI$35*M258</f>
        <v/>
      </c>
      <c r="T258" s="17">
        <f>$AI$36*K258+$AI$37*L258+$AI$38*M258</f>
        <v/>
      </c>
      <c r="U258" s="17">
        <f>$AI$39*K258+$AI$40*L258+$AI$41*M258</f>
        <v/>
      </c>
      <c r="V258" s="17">
        <f>R258*EXP(-$B$16*(($B$17+$AI$4)*0.1))+S258*$B$16/($B$16-$AI$12)*(EXP(-$AI$12*(($B$17+$AI$4)*0.1))-EXP(-$B$16*(($B$17+$AI$4)*0.1)))+T258*$B$16/($B$16-$AI$13)*(EXP(-$AI$13*(($B$17+$AI$4)*0.1))-EXP(-$B$16*(($B$17+$AI$4)*0.1)))+U258*$B$16/($B$16-$AI$14)*(EXP(-$AI$14*(($B$17+$AI$4)*0.1))-EXP(-$B$16*(($B$17+$AI$4)*0.1)))</f>
        <v/>
      </c>
      <c r="W258" s="17">
        <f>R258*EXP(-$B$16*(($B$17+$AI$4)*0.2))+S258*$B$16/($B$16-$AI$12)*(EXP(-$AI$12*(($B$17+$AI$4)*0.2))-EXP(-$B$16*(($B$17+$AI$4)*0.2)))+T258*$B$16/($B$16-$AI$13)*(EXP(-$AI$13*(($B$17+$AI$4)*0.2))-EXP(-$B$16*(($B$17+$AI$4)*0.2)))+U258*$B$16/($B$16-$AI$14)*(EXP(-$AI$14*(($B$17+$AI$4)*0.2))-EXP(-$B$16*(($B$17+$AI$4)*0.2)))</f>
        <v/>
      </c>
      <c r="X258" s="17">
        <f>R258*EXP(-$B$16*(($B$17+$AI$4)*0.3))+S258*$B$16/($B$16-$AI$12)*(EXP(-$AI$12*(($B$17+$AI$4)*0.3))-EXP(-$B$16*(($B$17+$AI$4)*0.3)))+T258*$B$16/($B$16-$AI$13)*(EXP(-$AI$13*(($B$17+$AI$4)*0.3))-EXP(-$B$16*(($B$17+$AI$4)*0.3)))+U258*$B$16/($B$16-$AI$14)*(EXP(-$AI$14*(($B$17+$AI$4)*0.3))-EXP(-$B$16*(($B$17+$AI$4)*0.3)))</f>
        <v/>
      </c>
      <c r="Y258" s="17">
        <f>R258*EXP(-$B$16*(($B$17+$AI$4)*0.4))+S258*$B$16/($B$16-$AI$12)*(EXP(-$AI$12*(($B$17+$AI$4)*0.4))-EXP(-$B$16*(($B$17+$AI$4)*0.4)))+T258*$B$16/($B$16-$AI$13)*(EXP(-$AI$13*(($B$17+$AI$4)*0.4))-EXP(-$B$16*(($B$17+$AI$4)*0.4)))+U258*$B$16/($B$16-$AI$14)*(EXP(-$AI$14*(($B$17+$AI$4)*0.4))-EXP(-$B$16*(($B$17+$AI$4)*0.4)))</f>
        <v/>
      </c>
      <c r="Z258" s="17">
        <f>R258*EXP(-$B$16*(($B$17+$AI$4)*0.5))+S258*$B$16/($B$16-$AI$12)*(EXP(-$AI$12*(($B$17+$AI$4)*0.5))-EXP(-$B$16*(($B$17+$AI$4)*0.5)))+T258*$B$16/($B$16-$AI$13)*(EXP(-$AI$13*(($B$17+$AI$4)*0.5))-EXP(-$B$16*(($B$17+$AI$4)*0.5)))+U258*$B$16/($B$16-$AI$14)*(EXP(-$AI$14*(($B$17+$AI$4)*0.5))-EXP(-$B$16*(($B$17+$AI$4)*0.5)))</f>
        <v/>
      </c>
      <c r="AA258" s="17">
        <f>R258*EXP(-$B$16*(($B$17+$AI$4)*0.6))+S258*$B$16/($B$16-$AI$12)*(EXP(-$AI$12*(($B$17+$AI$4)*0.6))-EXP(-$B$16*(($B$17+$AI$4)*0.6)))+T258*$B$16/($B$16-$AI$13)*(EXP(-$AI$13*(($B$17+$AI$4)*0.6))-EXP(-$B$16*(($B$17+$AI$4)*0.6)))+U258*$B$16/($B$16-$AI$14)*(EXP(-$AI$14*(($B$17+$AI$4)*0.6))-EXP(-$B$16*(($B$17+$AI$4)*0.6)))</f>
        <v/>
      </c>
      <c r="AB258" s="17">
        <f>R258*EXP(-$B$16*(($B$17+$AI$4)*0.7))+S258*$B$16/($B$16-$AI$12)*(EXP(-$AI$12*(($B$17+$AI$4)*0.7))-EXP(-$B$16*(($B$17+$AI$4)*0.7)))+T258*$B$16/($B$16-$AI$13)*(EXP(-$AI$13*(($B$17+$AI$4)*0.7))-EXP(-$B$16*(($B$17+$AI$4)*0.7)))+U258*$B$16/($B$16-$AI$14)*(EXP(-$AI$14*(($B$17+$AI$4)*0.7))-EXP(-$B$16*(($B$17+$AI$4)*0.7)))</f>
        <v/>
      </c>
      <c r="AC258" s="17">
        <f>R258*EXP(-$B$16*(($B$17+$AI$4)*0.8))+S258*$B$16/($B$16-$AI$12)*(EXP(-$AI$12*(($B$17+$AI$4)*0.8))-EXP(-$B$16*(($B$17+$AI$4)*0.8)))+T258*$B$16/($B$16-$AI$13)*(EXP(-$AI$13*(($B$17+$AI$4)*0.8))-EXP(-$B$16*(($B$17+$AI$4)*0.8)))+U258*$B$16/($B$16-$AI$14)*(EXP(-$AI$14*(($B$17+$AI$4)*0.8))-EXP(-$B$16*(($B$17+$AI$4)*0.8)))</f>
        <v/>
      </c>
      <c r="AD258" s="17">
        <f>R258*EXP(-$B$16*(($B$17+$AI$4)*0.9))+S258*$B$16/($B$16-$AI$12)*(EXP(-$AI$12*(($B$17+$AI$4)*0.9))-EXP(-$B$16*(($B$17+$AI$4)*0.9)))+T258*$B$16/($B$16-$AI$13)*(EXP(-$AI$13*(($B$17+$AI$4)*0.9))-EXP(-$B$16*(($B$17+$AI$4)*0.9)))+U258*$B$16/($B$16-$AI$14)*(EXP(-$AI$14*(($B$17+$AI$4)*0.9))-EXP(-$B$16*(($B$17+$AI$4)*0.9)))</f>
        <v/>
      </c>
      <c r="AE258" s="17">
        <f>R258*EXP(-$B$16*(($B$17+$AI$4)*1.0))+S258*$B$16/($B$16-$AI$12)*(EXP(-$AI$12*(($B$17+$AI$4)*1.0))-EXP(-$B$16*(($B$17+$AI$4)*1.0)))+T258*$B$16/($B$16-$AI$13)*(EXP(-$AI$13*(($B$17+$AI$4)*1.0))-EXP(-$B$16*(($B$17+$AI$4)*1.0)))+U258*$B$16/($B$16-$AI$14)*(EXP(-$AI$14*(($B$17+$AI$4)*1.0))-EXP(-$B$16*(($B$17+$AI$4)*1.0)))</f>
        <v/>
      </c>
      <c r="AF258" s="17">
        <f>MIN((G258-V258)/$AI$48,(G258-W258)/$AI$49,(G258-X258)/$AI$50,(G258-Y258)/$AI$51,(G258-Z258)/$AI$52,(G258-AA258)/$AI$53,(G258-AB258)/$AI$54,(G258-AC258)/$AI$55,(G258-AD258)/$AI$56,(G258-AE258)/$AI$57)</f>
        <v/>
      </c>
    </row>
    <row r="259">
      <c r="E259" s="12">
        <f>E258+$B$11</f>
        <v/>
      </c>
      <c r="F259" s="13">
        <f>E259/60</f>
        <v/>
      </c>
      <c r="G259" s="13">
        <f>IF(F259&gt;=$AI$66,$B$27,IF(F259&gt;=$AI$65,$B$26,IF(F259&gt;=$AI$64,$B$25,IF(F259&gt;=$AI$63,$B$24,IF(F259&gt;=$AI$62,$B$23,IF(F259&gt;=$AI$61,$B$22,$B$21))))))</f>
        <v/>
      </c>
      <c r="H259" s="14">
        <f>MAX(0,MIN($AI$59,IF($B$9="Plasma",(G259-(S259*$AI$18+T259*$AI$19+U259*$AI$20))/$AI$46,AF259)))</f>
        <v/>
      </c>
      <c r="I259" s="15">
        <f>H259/10*3600/$B$11</f>
        <v/>
      </c>
      <c r="J259" s="15">
        <f>J258+H259</f>
        <v/>
      </c>
      <c r="K259" s="14">
        <f>$AI$21*K258+$AI$22*L258+$AI$23*M258+$AI$30*H258</f>
        <v/>
      </c>
      <c r="L259" s="14">
        <f>$AI$24*K258+$AI$25*L258+$AI$26*M258+$AI$31*H258</f>
        <v/>
      </c>
      <c r="M259" s="14">
        <f>$AI$27*K258+$AI$28*L258+$AI$29*M258+$AI$32*H258</f>
        <v/>
      </c>
      <c r="N259" s="16">
        <f>R259*$B$38</f>
        <v/>
      </c>
      <c r="O259" s="14">
        <f>K259/$B$30</f>
        <v/>
      </c>
      <c r="P259" s="14">
        <f>L259/$B$31</f>
        <v/>
      </c>
      <c r="Q259" s="14">
        <f>M259/$B$32</f>
        <v/>
      </c>
      <c r="R259" s="14">
        <f>R258*$AI$42+S258*$AI$43+T258*$AI$44+U258*$AI$45+$AI$47*H258</f>
        <v/>
      </c>
      <c r="S259" s="17">
        <f>$AI$33*K259+$AI$34*L259+$AI$35*M259</f>
        <v/>
      </c>
      <c r="T259" s="17">
        <f>$AI$36*K259+$AI$37*L259+$AI$38*M259</f>
        <v/>
      </c>
      <c r="U259" s="17">
        <f>$AI$39*K259+$AI$40*L259+$AI$41*M259</f>
        <v/>
      </c>
      <c r="V259" s="17">
        <f>R259*EXP(-$B$16*(($B$17+$AI$4)*0.1))+S259*$B$16/($B$16-$AI$12)*(EXP(-$AI$12*(($B$17+$AI$4)*0.1))-EXP(-$B$16*(($B$17+$AI$4)*0.1)))+T259*$B$16/($B$16-$AI$13)*(EXP(-$AI$13*(($B$17+$AI$4)*0.1))-EXP(-$B$16*(($B$17+$AI$4)*0.1)))+U259*$B$16/($B$16-$AI$14)*(EXP(-$AI$14*(($B$17+$AI$4)*0.1))-EXP(-$B$16*(($B$17+$AI$4)*0.1)))</f>
        <v/>
      </c>
      <c r="W259" s="17">
        <f>R259*EXP(-$B$16*(($B$17+$AI$4)*0.2))+S259*$B$16/($B$16-$AI$12)*(EXP(-$AI$12*(($B$17+$AI$4)*0.2))-EXP(-$B$16*(($B$17+$AI$4)*0.2)))+T259*$B$16/($B$16-$AI$13)*(EXP(-$AI$13*(($B$17+$AI$4)*0.2))-EXP(-$B$16*(($B$17+$AI$4)*0.2)))+U259*$B$16/($B$16-$AI$14)*(EXP(-$AI$14*(($B$17+$AI$4)*0.2))-EXP(-$B$16*(($B$17+$AI$4)*0.2)))</f>
        <v/>
      </c>
      <c r="X259" s="17">
        <f>R259*EXP(-$B$16*(($B$17+$AI$4)*0.3))+S259*$B$16/($B$16-$AI$12)*(EXP(-$AI$12*(($B$17+$AI$4)*0.3))-EXP(-$B$16*(($B$17+$AI$4)*0.3)))+T259*$B$16/($B$16-$AI$13)*(EXP(-$AI$13*(($B$17+$AI$4)*0.3))-EXP(-$B$16*(($B$17+$AI$4)*0.3)))+U259*$B$16/($B$16-$AI$14)*(EXP(-$AI$14*(($B$17+$AI$4)*0.3))-EXP(-$B$16*(($B$17+$AI$4)*0.3)))</f>
        <v/>
      </c>
      <c r="Y259" s="17">
        <f>R259*EXP(-$B$16*(($B$17+$AI$4)*0.4))+S259*$B$16/($B$16-$AI$12)*(EXP(-$AI$12*(($B$17+$AI$4)*0.4))-EXP(-$B$16*(($B$17+$AI$4)*0.4)))+T259*$B$16/($B$16-$AI$13)*(EXP(-$AI$13*(($B$17+$AI$4)*0.4))-EXP(-$B$16*(($B$17+$AI$4)*0.4)))+U259*$B$16/($B$16-$AI$14)*(EXP(-$AI$14*(($B$17+$AI$4)*0.4))-EXP(-$B$16*(($B$17+$AI$4)*0.4)))</f>
        <v/>
      </c>
      <c r="Z259" s="17">
        <f>R259*EXP(-$B$16*(($B$17+$AI$4)*0.5))+S259*$B$16/($B$16-$AI$12)*(EXP(-$AI$12*(($B$17+$AI$4)*0.5))-EXP(-$B$16*(($B$17+$AI$4)*0.5)))+T259*$B$16/($B$16-$AI$13)*(EXP(-$AI$13*(($B$17+$AI$4)*0.5))-EXP(-$B$16*(($B$17+$AI$4)*0.5)))+U259*$B$16/($B$16-$AI$14)*(EXP(-$AI$14*(($B$17+$AI$4)*0.5))-EXP(-$B$16*(($B$17+$AI$4)*0.5)))</f>
        <v/>
      </c>
      <c r="AA259" s="17">
        <f>R259*EXP(-$B$16*(($B$17+$AI$4)*0.6))+S259*$B$16/($B$16-$AI$12)*(EXP(-$AI$12*(($B$17+$AI$4)*0.6))-EXP(-$B$16*(($B$17+$AI$4)*0.6)))+T259*$B$16/($B$16-$AI$13)*(EXP(-$AI$13*(($B$17+$AI$4)*0.6))-EXP(-$B$16*(($B$17+$AI$4)*0.6)))+U259*$B$16/($B$16-$AI$14)*(EXP(-$AI$14*(($B$17+$AI$4)*0.6))-EXP(-$B$16*(($B$17+$AI$4)*0.6)))</f>
        <v/>
      </c>
      <c r="AB259" s="17">
        <f>R259*EXP(-$B$16*(($B$17+$AI$4)*0.7))+S259*$B$16/($B$16-$AI$12)*(EXP(-$AI$12*(($B$17+$AI$4)*0.7))-EXP(-$B$16*(($B$17+$AI$4)*0.7)))+T259*$B$16/($B$16-$AI$13)*(EXP(-$AI$13*(($B$17+$AI$4)*0.7))-EXP(-$B$16*(($B$17+$AI$4)*0.7)))+U259*$B$16/($B$16-$AI$14)*(EXP(-$AI$14*(($B$17+$AI$4)*0.7))-EXP(-$B$16*(($B$17+$AI$4)*0.7)))</f>
        <v/>
      </c>
      <c r="AC259" s="17">
        <f>R259*EXP(-$B$16*(($B$17+$AI$4)*0.8))+S259*$B$16/($B$16-$AI$12)*(EXP(-$AI$12*(($B$17+$AI$4)*0.8))-EXP(-$B$16*(($B$17+$AI$4)*0.8)))+T259*$B$16/($B$16-$AI$13)*(EXP(-$AI$13*(($B$17+$AI$4)*0.8))-EXP(-$B$16*(($B$17+$AI$4)*0.8)))+U259*$B$16/($B$16-$AI$14)*(EXP(-$AI$14*(($B$17+$AI$4)*0.8))-EXP(-$B$16*(($B$17+$AI$4)*0.8)))</f>
        <v/>
      </c>
      <c r="AD259" s="17">
        <f>R259*EXP(-$B$16*(($B$17+$AI$4)*0.9))+S259*$B$16/($B$16-$AI$12)*(EXP(-$AI$12*(($B$17+$AI$4)*0.9))-EXP(-$B$16*(($B$17+$AI$4)*0.9)))+T259*$B$16/($B$16-$AI$13)*(EXP(-$AI$13*(($B$17+$AI$4)*0.9))-EXP(-$B$16*(($B$17+$AI$4)*0.9)))+U259*$B$16/($B$16-$AI$14)*(EXP(-$AI$14*(($B$17+$AI$4)*0.9))-EXP(-$B$16*(($B$17+$AI$4)*0.9)))</f>
        <v/>
      </c>
      <c r="AE259" s="17">
        <f>R259*EXP(-$B$16*(($B$17+$AI$4)*1.0))+S259*$B$16/($B$16-$AI$12)*(EXP(-$AI$12*(($B$17+$AI$4)*1.0))-EXP(-$B$16*(($B$17+$AI$4)*1.0)))+T259*$B$16/($B$16-$AI$13)*(EXP(-$AI$13*(($B$17+$AI$4)*1.0))-EXP(-$B$16*(($B$17+$AI$4)*1.0)))+U259*$B$16/($B$16-$AI$14)*(EXP(-$AI$14*(($B$17+$AI$4)*1.0))-EXP(-$B$16*(($B$17+$AI$4)*1.0)))</f>
        <v/>
      </c>
      <c r="AF259" s="17">
        <f>MIN((G259-V259)/$AI$48,(G259-W259)/$AI$49,(G259-X259)/$AI$50,(G259-Y259)/$AI$51,(G259-Z259)/$AI$52,(G259-AA259)/$AI$53,(G259-AB259)/$AI$54,(G259-AC259)/$AI$55,(G259-AD259)/$AI$56,(G259-AE259)/$AI$57)</f>
        <v/>
      </c>
    </row>
    <row r="260">
      <c r="E260" s="12">
        <f>E259+$B$11</f>
        <v/>
      </c>
      <c r="F260" s="13">
        <f>E260/60</f>
        <v/>
      </c>
      <c r="G260" s="13">
        <f>IF(F260&gt;=$AI$66,$B$27,IF(F260&gt;=$AI$65,$B$26,IF(F260&gt;=$AI$64,$B$25,IF(F260&gt;=$AI$63,$B$24,IF(F260&gt;=$AI$62,$B$23,IF(F260&gt;=$AI$61,$B$22,$B$21))))))</f>
        <v/>
      </c>
      <c r="H260" s="14">
        <f>MAX(0,MIN($AI$59,IF($B$9="Plasma",(G260-(S260*$AI$18+T260*$AI$19+U260*$AI$20))/$AI$46,AF260)))</f>
        <v/>
      </c>
      <c r="I260" s="15">
        <f>H260/10*3600/$B$11</f>
        <v/>
      </c>
      <c r="J260" s="15">
        <f>J259+H260</f>
        <v/>
      </c>
      <c r="K260" s="14">
        <f>$AI$21*K259+$AI$22*L259+$AI$23*M259+$AI$30*H259</f>
        <v/>
      </c>
      <c r="L260" s="14">
        <f>$AI$24*K259+$AI$25*L259+$AI$26*M259+$AI$31*H259</f>
        <v/>
      </c>
      <c r="M260" s="14">
        <f>$AI$27*K259+$AI$28*L259+$AI$29*M259+$AI$32*H259</f>
        <v/>
      </c>
      <c r="N260" s="16">
        <f>R260*$B$38</f>
        <v/>
      </c>
      <c r="O260" s="14">
        <f>K260/$B$30</f>
        <v/>
      </c>
      <c r="P260" s="14">
        <f>L260/$B$31</f>
        <v/>
      </c>
      <c r="Q260" s="14">
        <f>M260/$B$32</f>
        <v/>
      </c>
      <c r="R260" s="14">
        <f>R259*$AI$42+S259*$AI$43+T259*$AI$44+U259*$AI$45+$AI$47*H259</f>
        <v/>
      </c>
      <c r="S260" s="17">
        <f>$AI$33*K260+$AI$34*L260+$AI$35*M260</f>
        <v/>
      </c>
      <c r="T260" s="17">
        <f>$AI$36*K260+$AI$37*L260+$AI$38*M260</f>
        <v/>
      </c>
      <c r="U260" s="17">
        <f>$AI$39*K260+$AI$40*L260+$AI$41*M260</f>
        <v/>
      </c>
      <c r="V260" s="17">
        <f>R260*EXP(-$B$16*(($B$17+$AI$4)*0.1))+S260*$B$16/($B$16-$AI$12)*(EXP(-$AI$12*(($B$17+$AI$4)*0.1))-EXP(-$B$16*(($B$17+$AI$4)*0.1)))+T260*$B$16/($B$16-$AI$13)*(EXP(-$AI$13*(($B$17+$AI$4)*0.1))-EXP(-$B$16*(($B$17+$AI$4)*0.1)))+U260*$B$16/($B$16-$AI$14)*(EXP(-$AI$14*(($B$17+$AI$4)*0.1))-EXP(-$B$16*(($B$17+$AI$4)*0.1)))</f>
        <v/>
      </c>
      <c r="W260" s="17">
        <f>R260*EXP(-$B$16*(($B$17+$AI$4)*0.2))+S260*$B$16/($B$16-$AI$12)*(EXP(-$AI$12*(($B$17+$AI$4)*0.2))-EXP(-$B$16*(($B$17+$AI$4)*0.2)))+T260*$B$16/($B$16-$AI$13)*(EXP(-$AI$13*(($B$17+$AI$4)*0.2))-EXP(-$B$16*(($B$17+$AI$4)*0.2)))+U260*$B$16/($B$16-$AI$14)*(EXP(-$AI$14*(($B$17+$AI$4)*0.2))-EXP(-$B$16*(($B$17+$AI$4)*0.2)))</f>
        <v/>
      </c>
      <c r="X260" s="17">
        <f>R260*EXP(-$B$16*(($B$17+$AI$4)*0.3))+S260*$B$16/($B$16-$AI$12)*(EXP(-$AI$12*(($B$17+$AI$4)*0.3))-EXP(-$B$16*(($B$17+$AI$4)*0.3)))+T260*$B$16/($B$16-$AI$13)*(EXP(-$AI$13*(($B$17+$AI$4)*0.3))-EXP(-$B$16*(($B$17+$AI$4)*0.3)))+U260*$B$16/($B$16-$AI$14)*(EXP(-$AI$14*(($B$17+$AI$4)*0.3))-EXP(-$B$16*(($B$17+$AI$4)*0.3)))</f>
        <v/>
      </c>
      <c r="Y260" s="17">
        <f>R260*EXP(-$B$16*(($B$17+$AI$4)*0.4))+S260*$B$16/($B$16-$AI$12)*(EXP(-$AI$12*(($B$17+$AI$4)*0.4))-EXP(-$B$16*(($B$17+$AI$4)*0.4)))+T260*$B$16/($B$16-$AI$13)*(EXP(-$AI$13*(($B$17+$AI$4)*0.4))-EXP(-$B$16*(($B$17+$AI$4)*0.4)))+U260*$B$16/($B$16-$AI$14)*(EXP(-$AI$14*(($B$17+$AI$4)*0.4))-EXP(-$B$16*(($B$17+$AI$4)*0.4)))</f>
        <v/>
      </c>
      <c r="Z260" s="17">
        <f>R260*EXP(-$B$16*(($B$17+$AI$4)*0.5))+S260*$B$16/($B$16-$AI$12)*(EXP(-$AI$12*(($B$17+$AI$4)*0.5))-EXP(-$B$16*(($B$17+$AI$4)*0.5)))+T260*$B$16/($B$16-$AI$13)*(EXP(-$AI$13*(($B$17+$AI$4)*0.5))-EXP(-$B$16*(($B$17+$AI$4)*0.5)))+U260*$B$16/($B$16-$AI$14)*(EXP(-$AI$14*(($B$17+$AI$4)*0.5))-EXP(-$B$16*(($B$17+$AI$4)*0.5)))</f>
        <v/>
      </c>
      <c r="AA260" s="17">
        <f>R260*EXP(-$B$16*(($B$17+$AI$4)*0.6))+S260*$B$16/($B$16-$AI$12)*(EXP(-$AI$12*(($B$17+$AI$4)*0.6))-EXP(-$B$16*(($B$17+$AI$4)*0.6)))+T260*$B$16/($B$16-$AI$13)*(EXP(-$AI$13*(($B$17+$AI$4)*0.6))-EXP(-$B$16*(($B$17+$AI$4)*0.6)))+U260*$B$16/($B$16-$AI$14)*(EXP(-$AI$14*(($B$17+$AI$4)*0.6))-EXP(-$B$16*(($B$17+$AI$4)*0.6)))</f>
        <v/>
      </c>
      <c r="AB260" s="17">
        <f>R260*EXP(-$B$16*(($B$17+$AI$4)*0.7))+S260*$B$16/($B$16-$AI$12)*(EXP(-$AI$12*(($B$17+$AI$4)*0.7))-EXP(-$B$16*(($B$17+$AI$4)*0.7)))+T260*$B$16/($B$16-$AI$13)*(EXP(-$AI$13*(($B$17+$AI$4)*0.7))-EXP(-$B$16*(($B$17+$AI$4)*0.7)))+U260*$B$16/($B$16-$AI$14)*(EXP(-$AI$14*(($B$17+$AI$4)*0.7))-EXP(-$B$16*(($B$17+$AI$4)*0.7)))</f>
        <v/>
      </c>
      <c r="AC260" s="17">
        <f>R260*EXP(-$B$16*(($B$17+$AI$4)*0.8))+S260*$B$16/($B$16-$AI$12)*(EXP(-$AI$12*(($B$17+$AI$4)*0.8))-EXP(-$B$16*(($B$17+$AI$4)*0.8)))+T260*$B$16/($B$16-$AI$13)*(EXP(-$AI$13*(($B$17+$AI$4)*0.8))-EXP(-$B$16*(($B$17+$AI$4)*0.8)))+U260*$B$16/($B$16-$AI$14)*(EXP(-$AI$14*(($B$17+$AI$4)*0.8))-EXP(-$B$16*(($B$17+$AI$4)*0.8)))</f>
        <v/>
      </c>
      <c r="AD260" s="17">
        <f>R260*EXP(-$B$16*(($B$17+$AI$4)*0.9))+S260*$B$16/($B$16-$AI$12)*(EXP(-$AI$12*(($B$17+$AI$4)*0.9))-EXP(-$B$16*(($B$17+$AI$4)*0.9)))+T260*$B$16/($B$16-$AI$13)*(EXP(-$AI$13*(($B$17+$AI$4)*0.9))-EXP(-$B$16*(($B$17+$AI$4)*0.9)))+U260*$B$16/($B$16-$AI$14)*(EXP(-$AI$14*(($B$17+$AI$4)*0.9))-EXP(-$B$16*(($B$17+$AI$4)*0.9)))</f>
        <v/>
      </c>
      <c r="AE260" s="17">
        <f>R260*EXP(-$B$16*(($B$17+$AI$4)*1.0))+S260*$B$16/($B$16-$AI$12)*(EXP(-$AI$12*(($B$17+$AI$4)*1.0))-EXP(-$B$16*(($B$17+$AI$4)*1.0)))+T260*$B$16/($B$16-$AI$13)*(EXP(-$AI$13*(($B$17+$AI$4)*1.0))-EXP(-$B$16*(($B$17+$AI$4)*1.0)))+U260*$B$16/($B$16-$AI$14)*(EXP(-$AI$14*(($B$17+$AI$4)*1.0))-EXP(-$B$16*(($B$17+$AI$4)*1.0)))</f>
        <v/>
      </c>
      <c r="AF260" s="17">
        <f>MIN((G260-V260)/$AI$48,(G260-W260)/$AI$49,(G260-X260)/$AI$50,(G260-Y260)/$AI$51,(G260-Z260)/$AI$52,(G260-AA260)/$AI$53,(G260-AB260)/$AI$54,(G260-AC260)/$AI$55,(G260-AD260)/$AI$56,(G260-AE260)/$AI$57)</f>
        <v/>
      </c>
    </row>
    <row r="261">
      <c r="E261" s="12">
        <f>E260+$B$11</f>
        <v/>
      </c>
      <c r="F261" s="13">
        <f>E261/60</f>
        <v/>
      </c>
      <c r="G261" s="13">
        <f>IF(F261&gt;=$AI$66,$B$27,IF(F261&gt;=$AI$65,$B$26,IF(F261&gt;=$AI$64,$B$25,IF(F261&gt;=$AI$63,$B$24,IF(F261&gt;=$AI$62,$B$23,IF(F261&gt;=$AI$61,$B$22,$B$21))))))</f>
        <v/>
      </c>
      <c r="H261" s="14">
        <f>MAX(0,MIN($AI$59,IF($B$9="Plasma",(G261-(S261*$AI$18+T261*$AI$19+U261*$AI$20))/$AI$46,AF261)))</f>
        <v/>
      </c>
      <c r="I261" s="15">
        <f>H261/10*3600/$B$11</f>
        <v/>
      </c>
      <c r="J261" s="15">
        <f>J260+H261</f>
        <v/>
      </c>
      <c r="K261" s="14">
        <f>$AI$21*K260+$AI$22*L260+$AI$23*M260+$AI$30*H260</f>
        <v/>
      </c>
      <c r="L261" s="14">
        <f>$AI$24*K260+$AI$25*L260+$AI$26*M260+$AI$31*H260</f>
        <v/>
      </c>
      <c r="M261" s="14">
        <f>$AI$27*K260+$AI$28*L260+$AI$29*M260+$AI$32*H260</f>
        <v/>
      </c>
      <c r="N261" s="16">
        <f>R261*$B$38</f>
        <v/>
      </c>
      <c r="O261" s="14">
        <f>K261/$B$30</f>
        <v/>
      </c>
      <c r="P261" s="14">
        <f>L261/$B$31</f>
        <v/>
      </c>
      <c r="Q261" s="14">
        <f>M261/$B$32</f>
        <v/>
      </c>
      <c r="R261" s="14">
        <f>R260*$AI$42+S260*$AI$43+T260*$AI$44+U260*$AI$45+$AI$47*H260</f>
        <v/>
      </c>
      <c r="S261" s="17">
        <f>$AI$33*K261+$AI$34*L261+$AI$35*M261</f>
        <v/>
      </c>
      <c r="T261" s="17">
        <f>$AI$36*K261+$AI$37*L261+$AI$38*M261</f>
        <v/>
      </c>
      <c r="U261" s="17">
        <f>$AI$39*K261+$AI$40*L261+$AI$41*M261</f>
        <v/>
      </c>
      <c r="V261" s="17">
        <f>R261*EXP(-$B$16*(($B$17+$AI$4)*0.1))+S261*$B$16/($B$16-$AI$12)*(EXP(-$AI$12*(($B$17+$AI$4)*0.1))-EXP(-$B$16*(($B$17+$AI$4)*0.1)))+T261*$B$16/($B$16-$AI$13)*(EXP(-$AI$13*(($B$17+$AI$4)*0.1))-EXP(-$B$16*(($B$17+$AI$4)*0.1)))+U261*$B$16/($B$16-$AI$14)*(EXP(-$AI$14*(($B$17+$AI$4)*0.1))-EXP(-$B$16*(($B$17+$AI$4)*0.1)))</f>
        <v/>
      </c>
      <c r="W261" s="17">
        <f>R261*EXP(-$B$16*(($B$17+$AI$4)*0.2))+S261*$B$16/($B$16-$AI$12)*(EXP(-$AI$12*(($B$17+$AI$4)*0.2))-EXP(-$B$16*(($B$17+$AI$4)*0.2)))+T261*$B$16/($B$16-$AI$13)*(EXP(-$AI$13*(($B$17+$AI$4)*0.2))-EXP(-$B$16*(($B$17+$AI$4)*0.2)))+U261*$B$16/($B$16-$AI$14)*(EXP(-$AI$14*(($B$17+$AI$4)*0.2))-EXP(-$B$16*(($B$17+$AI$4)*0.2)))</f>
        <v/>
      </c>
      <c r="X261" s="17">
        <f>R261*EXP(-$B$16*(($B$17+$AI$4)*0.3))+S261*$B$16/($B$16-$AI$12)*(EXP(-$AI$12*(($B$17+$AI$4)*0.3))-EXP(-$B$16*(($B$17+$AI$4)*0.3)))+T261*$B$16/($B$16-$AI$13)*(EXP(-$AI$13*(($B$17+$AI$4)*0.3))-EXP(-$B$16*(($B$17+$AI$4)*0.3)))+U261*$B$16/($B$16-$AI$14)*(EXP(-$AI$14*(($B$17+$AI$4)*0.3))-EXP(-$B$16*(($B$17+$AI$4)*0.3)))</f>
        <v/>
      </c>
      <c r="Y261" s="17">
        <f>R261*EXP(-$B$16*(($B$17+$AI$4)*0.4))+S261*$B$16/($B$16-$AI$12)*(EXP(-$AI$12*(($B$17+$AI$4)*0.4))-EXP(-$B$16*(($B$17+$AI$4)*0.4)))+T261*$B$16/($B$16-$AI$13)*(EXP(-$AI$13*(($B$17+$AI$4)*0.4))-EXP(-$B$16*(($B$17+$AI$4)*0.4)))+U261*$B$16/($B$16-$AI$14)*(EXP(-$AI$14*(($B$17+$AI$4)*0.4))-EXP(-$B$16*(($B$17+$AI$4)*0.4)))</f>
        <v/>
      </c>
      <c r="Z261" s="17">
        <f>R261*EXP(-$B$16*(($B$17+$AI$4)*0.5))+S261*$B$16/($B$16-$AI$12)*(EXP(-$AI$12*(($B$17+$AI$4)*0.5))-EXP(-$B$16*(($B$17+$AI$4)*0.5)))+T261*$B$16/($B$16-$AI$13)*(EXP(-$AI$13*(($B$17+$AI$4)*0.5))-EXP(-$B$16*(($B$17+$AI$4)*0.5)))+U261*$B$16/($B$16-$AI$14)*(EXP(-$AI$14*(($B$17+$AI$4)*0.5))-EXP(-$B$16*(($B$17+$AI$4)*0.5)))</f>
        <v/>
      </c>
      <c r="AA261" s="17">
        <f>R261*EXP(-$B$16*(($B$17+$AI$4)*0.6))+S261*$B$16/($B$16-$AI$12)*(EXP(-$AI$12*(($B$17+$AI$4)*0.6))-EXP(-$B$16*(($B$17+$AI$4)*0.6)))+T261*$B$16/($B$16-$AI$13)*(EXP(-$AI$13*(($B$17+$AI$4)*0.6))-EXP(-$B$16*(($B$17+$AI$4)*0.6)))+U261*$B$16/($B$16-$AI$14)*(EXP(-$AI$14*(($B$17+$AI$4)*0.6))-EXP(-$B$16*(($B$17+$AI$4)*0.6)))</f>
        <v/>
      </c>
      <c r="AB261" s="17">
        <f>R261*EXP(-$B$16*(($B$17+$AI$4)*0.7))+S261*$B$16/($B$16-$AI$12)*(EXP(-$AI$12*(($B$17+$AI$4)*0.7))-EXP(-$B$16*(($B$17+$AI$4)*0.7)))+T261*$B$16/($B$16-$AI$13)*(EXP(-$AI$13*(($B$17+$AI$4)*0.7))-EXP(-$B$16*(($B$17+$AI$4)*0.7)))+U261*$B$16/($B$16-$AI$14)*(EXP(-$AI$14*(($B$17+$AI$4)*0.7))-EXP(-$B$16*(($B$17+$AI$4)*0.7)))</f>
        <v/>
      </c>
      <c r="AC261" s="17">
        <f>R261*EXP(-$B$16*(($B$17+$AI$4)*0.8))+S261*$B$16/($B$16-$AI$12)*(EXP(-$AI$12*(($B$17+$AI$4)*0.8))-EXP(-$B$16*(($B$17+$AI$4)*0.8)))+T261*$B$16/($B$16-$AI$13)*(EXP(-$AI$13*(($B$17+$AI$4)*0.8))-EXP(-$B$16*(($B$17+$AI$4)*0.8)))+U261*$B$16/($B$16-$AI$14)*(EXP(-$AI$14*(($B$17+$AI$4)*0.8))-EXP(-$B$16*(($B$17+$AI$4)*0.8)))</f>
        <v/>
      </c>
      <c r="AD261" s="17">
        <f>R261*EXP(-$B$16*(($B$17+$AI$4)*0.9))+S261*$B$16/($B$16-$AI$12)*(EXP(-$AI$12*(($B$17+$AI$4)*0.9))-EXP(-$B$16*(($B$17+$AI$4)*0.9)))+T261*$B$16/($B$16-$AI$13)*(EXP(-$AI$13*(($B$17+$AI$4)*0.9))-EXP(-$B$16*(($B$17+$AI$4)*0.9)))+U261*$B$16/($B$16-$AI$14)*(EXP(-$AI$14*(($B$17+$AI$4)*0.9))-EXP(-$B$16*(($B$17+$AI$4)*0.9)))</f>
        <v/>
      </c>
      <c r="AE261" s="17">
        <f>R261*EXP(-$B$16*(($B$17+$AI$4)*1.0))+S261*$B$16/($B$16-$AI$12)*(EXP(-$AI$12*(($B$17+$AI$4)*1.0))-EXP(-$B$16*(($B$17+$AI$4)*1.0)))+T261*$B$16/($B$16-$AI$13)*(EXP(-$AI$13*(($B$17+$AI$4)*1.0))-EXP(-$B$16*(($B$17+$AI$4)*1.0)))+U261*$B$16/($B$16-$AI$14)*(EXP(-$AI$14*(($B$17+$AI$4)*1.0))-EXP(-$B$16*(($B$17+$AI$4)*1.0)))</f>
        <v/>
      </c>
      <c r="AF261" s="17">
        <f>MIN((G261-V261)/$AI$48,(G261-W261)/$AI$49,(G261-X261)/$AI$50,(G261-Y261)/$AI$51,(G261-Z261)/$AI$52,(G261-AA261)/$AI$53,(G261-AB261)/$AI$54,(G261-AC261)/$AI$55,(G261-AD261)/$AI$56,(G261-AE261)/$AI$57)</f>
        <v/>
      </c>
    </row>
    <row r="262">
      <c r="E262" s="12">
        <f>E261+$B$11</f>
        <v/>
      </c>
      <c r="F262" s="13">
        <f>E262/60</f>
        <v/>
      </c>
      <c r="G262" s="13">
        <f>IF(F262&gt;=$AI$66,$B$27,IF(F262&gt;=$AI$65,$B$26,IF(F262&gt;=$AI$64,$B$25,IF(F262&gt;=$AI$63,$B$24,IF(F262&gt;=$AI$62,$B$23,IF(F262&gt;=$AI$61,$B$22,$B$21))))))</f>
        <v/>
      </c>
      <c r="H262" s="14">
        <f>MAX(0,MIN($AI$59,IF($B$9="Plasma",(G262-(S262*$AI$18+T262*$AI$19+U262*$AI$20))/$AI$46,AF262)))</f>
        <v/>
      </c>
      <c r="I262" s="15">
        <f>H262/10*3600/$B$11</f>
        <v/>
      </c>
      <c r="J262" s="15">
        <f>J261+H262</f>
        <v/>
      </c>
      <c r="K262" s="14">
        <f>$AI$21*K261+$AI$22*L261+$AI$23*M261+$AI$30*H261</f>
        <v/>
      </c>
      <c r="L262" s="14">
        <f>$AI$24*K261+$AI$25*L261+$AI$26*M261+$AI$31*H261</f>
        <v/>
      </c>
      <c r="M262" s="14">
        <f>$AI$27*K261+$AI$28*L261+$AI$29*M261+$AI$32*H261</f>
        <v/>
      </c>
      <c r="N262" s="16">
        <f>R262*$B$38</f>
        <v/>
      </c>
      <c r="O262" s="14">
        <f>K262/$B$30</f>
        <v/>
      </c>
      <c r="P262" s="14">
        <f>L262/$B$31</f>
        <v/>
      </c>
      <c r="Q262" s="14">
        <f>M262/$B$32</f>
        <v/>
      </c>
      <c r="R262" s="14">
        <f>R261*$AI$42+S261*$AI$43+T261*$AI$44+U261*$AI$45+$AI$47*H261</f>
        <v/>
      </c>
      <c r="S262" s="17">
        <f>$AI$33*K262+$AI$34*L262+$AI$35*M262</f>
        <v/>
      </c>
      <c r="T262" s="17">
        <f>$AI$36*K262+$AI$37*L262+$AI$38*M262</f>
        <v/>
      </c>
      <c r="U262" s="17">
        <f>$AI$39*K262+$AI$40*L262+$AI$41*M262</f>
        <v/>
      </c>
      <c r="V262" s="17">
        <f>R262*EXP(-$B$16*(($B$17+$AI$4)*0.1))+S262*$B$16/($B$16-$AI$12)*(EXP(-$AI$12*(($B$17+$AI$4)*0.1))-EXP(-$B$16*(($B$17+$AI$4)*0.1)))+T262*$B$16/($B$16-$AI$13)*(EXP(-$AI$13*(($B$17+$AI$4)*0.1))-EXP(-$B$16*(($B$17+$AI$4)*0.1)))+U262*$B$16/($B$16-$AI$14)*(EXP(-$AI$14*(($B$17+$AI$4)*0.1))-EXP(-$B$16*(($B$17+$AI$4)*0.1)))</f>
        <v/>
      </c>
      <c r="W262" s="17">
        <f>R262*EXP(-$B$16*(($B$17+$AI$4)*0.2))+S262*$B$16/($B$16-$AI$12)*(EXP(-$AI$12*(($B$17+$AI$4)*0.2))-EXP(-$B$16*(($B$17+$AI$4)*0.2)))+T262*$B$16/($B$16-$AI$13)*(EXP(-$AI$13*(($B$17+$AI$4)*0.2))-EXP(-$B$16*(($B$17+$AI$4)*0.2)))+U262*$B$16/($B$16-$AI$14)*(EXP(-$AI$14*(($B$17+$AI$4)*0.2))-EXP(-$B$16*(($B$17+$AI$4)*0.2)))</f>
        <v/>
      </c>
      <c r="X262" s="17">
        <f>R262*EXP(-$B$16*(($B$17+$AI$4)*0.3))+S262*$B$16/($B$16-$AI$12)*(EXP(-$AI$12*(($B$17+$AI$4)*0.3))-EXP(-$B$16*(($B$17+$AI$4)*0.3)))+T262*$B$16/($B$16-$AI$13)*(EXP(-$AI$13*(($B$17+$AI$4)*0.3))-EXP(-$B$16*(($B$17+$AI$4)*0.3)))+U262*$B$16/($B$16-$AI$14)*(EXP(-$AI$14*(($B$17+$AI$4)*0.3))-EXP(-$B$16*(($B$17+$AI$4)*0.3)))</f>
        <v/>
      </c>
      <c r="Y262" s="17">
        <f>R262*EXP(-$B$16*(($B$17+$AI$4)*0.4))+S262*$B$16/($B$16-$AI$12)*(EXP(-$AI$12*(($B$17+$AI$4)*0.4))-EXP(-$B$16*(($B$17+$AI$4)*0.4)))+T262*$B$16/($B$16-$AI$13)*(EXP(-$AI$13*(($B$17+$AI$4)*0.4))-EXP(-$B$16*(($B$17+$AI$4)*0.4)))+U262*$B$16/($B$16-$AI$14)*(EXP(-$AI$14*(($B$17+$AI$4)*0.4))-EXP(-$B$16*(($B$17+$AI$4)*0.4)))</f>
        <v/>
      </c>
      <c r="Z262" s="17">
        <f>R262*EXP(-$B$16*(($B$17+$AI$4)*0.5))+S262*$B$16/($B$16-$AI$12)*(EXP(-$AI$12*(($B$17+$AI$4)*0.5))-EXP(-$B$16*(($B$17+$AI$4)*0.5)))+T262*$B$16/($B$16-$AI$13)*(EXP(-$AI$13*(($B$17+$AI$4)*0.5))-EXP(-$B$16*(($B$17+$AI$4)*0.5)))+U262*$B$16/($B$16-$AI$14)*(EXP(-$AI$14*(($B$17+$AI$4)*0.5))-EXP(-$B$16*(($B$17+$AI$4)*0.5)))</f>
        <v/>
      </c>
      <c r="AA262" s="17">
        <f>R262*EXP(-$B$16*(($B$17+$AI$4)*0.6))+S262*$B$16/($B$16-$AI$12)*(EXP(-$AI$12*(($B$17+$AI$4)*0.6))-EXP(-$B$16*(($B$17+$AI$4)*0.6)))+T262*$B$16/($B$16-$AI$13)*(EXP(-$AI$13*(($B$17+$AI$4)*0.6))-EXP(-$B$16*(($B$17+$AI$4)*0.6)))+U262*$B$16/($B$16-$AI$14)*(EXP(-$AI$14*(($B$17+$AI$4)*0.6))-EXP(-$B$16*(($B$17+$AI$4)*0.6)))</f>
        <v/>
      </c>
      <c r="AB262" s="17">
        <f>R262*EXP(-$B$16*(($B$17+$AI$4)*0.7))+S262*$B$16/($B$16-$AI$12)*(EXP(-$AI$12*(($B$17+$AI$4)*0.7))-EXP(-$B$16*(($B$17+$AI$4)*0.7)))+T262*$B$16/($B$16-$AI$13)*(EXP(-$AI$13*(($B$17+$AI$4)*0.7))-EXP(-$B$16*(($B$17+$AI$4)*0.7)))+U262*$B$16/($B$16-$AI$14)*(EXP(-$AI$14*(($B$17+$AI$4)*0.7))-EXP(-$B$16*(($B$17+$AI$4)*0.7)))</f>
        <v/>
      </c>
      <c r="AC262" s="17">
        <f>R262*EXP(-$B$16*(($B$17+$AI$4)*0.8))+S262*$B$16/($B$16-$AI$12)*(EXP(-$AI$12*(($B$17+$AI$4)*0.8))-EXP(-$B$16*(($B$17+$AI$4)*0.8)))+T262*$B$16/($B$16-$AI$13)*(EXP(-$AI$13*(($B$17+$AI$4)*0.8))-EXP(-$B$16*(($B$17+$AI$4)*0.8)))+U262*$B$16/($B$16-$AI$14)*(EXP(-$AI$14*(($B$17+$AI$4)*0.8))-EXP(-$B$16*(($B$17+$AI$4)*0.8)))</f>
        <v/>
      </c>
      <c r="AD262" s="17">
        <f>R262*EXP(-$B$16*(($B$17+$AI$4)*0.9))+S262*$B$16/($B$16-$AI$12)*(EXP(-$AI$12*(($B$17+$AI$4)*0.9))-EXP(-$B$16*(($B$17+$AI$4)*0.9)))+T262*$B$16/($B$16-$AI$13)*(EXP(-$AI$13*(($B$17+$AI$4)*0.9))-EXP(-$B$16*(($B$17+$AI$4)*0.9)))+U262*$B$16/($B$16-$AI$14)*(EXP(-$AI$14*(($B$17+$AI$4)*0.9))-EXP(-$B$16*(($B$17+$AI$4)*0.9)))</f>
        <v/>
      </c>
      <c r="AE262" s="17">
        <f>R262*EXP(-$B$16*(($B$17+$AI$4)*1.0))+S262*$B$16/($B$16-$AI$12)*(EXP(-$AI$12*(($B$17+$AI$4)*1.0))-EXP(-$B$16*(($B$17+$AI$4)*1.0)))+T262*$B$16/($B$16-$AI$13)*(EXP(-$AI$13*(($B$17+$AI$4)*1.0))-EXP(-$B$16*(($B$17+$AI$4)*1.0)))+U262*$B$16/($B$16-$AI$14)*(EXP(-$AI$14*(($B$17+$AI$4)*1.0))-EXP(-$B$16*(($B$17+$AI$4)*1.0)))</f>
        <v/>
      </c>
      <c r="AF262" s="17">
        <f>MIN((G262-V262)/$AI$48,(G262-W262)/$AI$49,(G262-X262)/$AI$50,(G262-Y262)/$AI$51,(G262-Z262)/$AI$52,(G262-AA262)/$AI$53,(G262-AB262)/$AI$54,(G262-AC262)/$AI$55,(G262-AD262)/$AI$56,(G262-AE262)/$AI$57)</f>
        <v/>
      </c>
    </row>
    <row r="263">
      <c r="E263" s="12">
        <f>E262+$B$11</f>
        <v/>
      </c>
      <c r="F263" s="13">
        <f>E263/60</f>
        <v/>
      </c>
      <c r="G263" s="13">
        <f>IF(F263&gt;=$AI$66,$B$27,IF(F263&gt;=$AI$65,$B$26,IF(F263&gt;=$AI$64,$B$25,IF(F263&gt;=$AI$63,$B$24,IF(F263&gt;=$AI$62,$B$23,IF(F263&gt;=$AI$61,$B$22,$B$21))))))</f>
        <v/>
      </c>
      <c r="H263" s="14">
        <f>MAX(0,MIN($AI$59,IF($B$9="Plasma",(G263-(S263*$AI$18+T263*$AI$19+U263*$AI$20))/$AI$46,AF263)))</f>
        <v/>
      </c>
      <c r="I263" s="15">
        <f>H263/10*3600/$B$11</f>
        <v/>
      </c>
      <c r="J263" s="15">
        <f>J262+H263</f>
        <v/>
      </c>
      <c r="K263" s="14">
        <f>$AI$21*K262+$AI$22*L262+$AI$23*M262+$AI$30*H262</f>
        <v/>
      </c>
      <c r="L263" s="14">
        <f>$AI$24*K262+$AI$25*L262+$AI$26*M262+$AI$31*H262</f>
        <v/>
      </c>
      <c r="M263" s="14">
        <f>$AI$27*K262+$AI$28*L262+$AI$29*M262+$AI$32*H262</f>
        <v/>
      </c>
      <c r="N263" s="16">
        <f>R263*$B$38</f>
        <v/>
      </c>
      <c r="O263" s="14">
        <f>K263/$B$30</f>
        <v/>
      </c>
      <c r="P263" s="14">
        <f>L263/$B$31</f>
        <v/>
      </c>
      <c r="Q263" s="14">
        <f>M263/$B$32</f>
        <v/>
      </c>
      <c r="R263" s="14">
        <f>R262*$AI$42+S262*$AI$43+T262*$AI$44+U262*$AI$45+$AI$47*H262</f>
        <v/>
      </c>
      <c r="S263" s="17">
        <f>$AI$33*K263+$AI$34*L263+$AI$35*M263</f>
        <v/>
      </c>
      <c r="T263" s="17">
        <f>$AI$36*K263+$AI$37*L263+$AI$38*M263</f>
        <v/>
      </c>
      <c r="U263" s="17">
        <f>$AI$39*K263+$AI$40*L263+$AI$41*M263</f>
        <v/>
      </c>
      <c r="V263" s="17">
        <f>R263*EXP(-$B$16*(($B$17+$AI$4)*0.1))+S263*$B$16/($B$16-$AI$12)*(EXP(-$AI$12*(($B$17+$AI$4)*0.1))-EXP(-$B$16*(($B$17+$AI$4)*0.1)))+T263*$B$16/($B$16-$AI$13)*(EXP(-$AI$13*(($B$17+$AI$4)*0.1))-EXP(-$B$16*(($B$17+$AI$4)*0.1)))+U263*$B$16/($B$16-$AI$14)*(EXP(-$AI$14*(($B$17+$AI$4)*0.1))-EXP(-$B$16*(($B$17+$AI$4)*0.1)))</f>
        <v/>
      </c>
      <c r="W263" s="17">
        <f>R263*EXP(-$B$16*(($B$17+$AI$4)*0.2))+S263*$B$16/($B$16-$AI$12)*(EXP(-$AI$12*(($B$17+$AI$4)*0.2))-EXP(-$B$16*(($B$17+$AI$4)*0.2)))+T263*$B$16/($B$16-$AI$13)*(EXP(-$AI$13*(($B$17+$AI$4)*0.2))-EXP(-$B$16*(($B$17+$AI$4)*0.2)))+U263*$B$16/($B$16-$AI$14)*(EXP(-$AI$14*(($B$17+$AI$4)*0.2))-EXP(-$B$16*(($B$17+$AI$4)*0.2)))</f>
        <v/>
      </c>
      <c r="X263" s="17">
        <f>R263*EXP(-$B$16*(($B$17+$AI$4)*0.3))+S263*$B$16/($B$16-$AI$12)*(EXP(-$AI$12*(($B$17+$AI$4)*0.3))-EXP(-$B$16*(($B$17+$AI$4)*0.3)))+T263*$B$16/($B$16-$AI$13)*(EXP(-$AI$13*(($B$17+$AI$4)*0.3))-EXP(-$B$16*(($B$17+$AI$4)*0.3)))+U263*$B$16/($B$16-$AI$14)*(EXP(-$AI$14*(($B$17+$AI$4)*0.3))-EXP(-$B$16*(($B$17+$AI$4)*0.3)))</f>
        <v/>
      </c>
      <c r="Y263" s="17">
        <f>R263*EXP(-$B$16*(($B$17+$AI$4)*0.4))+S263*$B$16/($B$16-$AI$12)*(EXP(-$AI$12*(($B$17+$AI$4)*0.4))-EXP(-$B$16*(($B$17+$AI$4)*0.4)))+T263*$B$16/($B$16-$AI$13)*(EXP(-$AI$13*(($B$17+$AI$4)*0.4))-EXP(-$B$16*(($B$17+$AI$4)*0.4)))+U263*$B$16/($B$16-$AI$14)*(EXP(-$AI$14*(($B$17+$AI$4)*0.4))-EXP(-$B$16*(($B$17+$AI$4)*0.4)))</f>
        <v/>
      </c>
      <c r="Z263" s="17">
        <f>R263*EXP(-$B$16*(($B$17+$AI$4)*0.5))+S263*$B$16/($B$16-$AI$12)*(EXP(-$AI$12*(($B$17+$AI$4)*0.5))-EXP(-$B$16*(($B$17+$AI$4)*0.5)))+T263*$B$16/($B$16-$AI$13)*(EXP(-$AI$13*(($B$17+$AI$4)*0.5))-EXP(-$B$16*(($B$17+$AI$4)*0.5)))+U263*$B$16/($B$16-$AI$14)*(EXP(-$AI$14*(($B$17+$AI$4)*0.5))-EXP(-$B$16*(($B$17+$AI$4)*0.5)))</f>
        <v/>
      </c>
      <c r="AA263" s="17">
        <f>R263*EXP(-$B$16*(($B$17+$AI$4)*0.6))+S263*$B$16/($B$16-$AI$12)*(EXP(-$AI$12*(($B$17+$AI$4)*0.6))-EXP(-$B$16*(($B$17+$AI$4)*0.6)))+T263*$B$16/($B$16-$AI$13)*(EXP(-$AI$13*(($B$17+$AI$4)*0.6))-EXP(-$B$16*(($B$17+$AI$4)*0.6)))+U263*$B$16/($B$16-$AI$14)*(EXP(-$AI$14*(($B$17+$AI$4)*0.6))-EXP(-$B$16*(($B$17+$AI$4)*0.6)))</f>
        <v/>
      </c>
      <c r="AB263" s="17">
        <f>R263*EXP(-$B$16*(($B$17+$AI$4)*0.7))+S263*$B$16/($B$16-$AI$12)*(EXP(-$AI$12*(($B$17+$AI$4)*0.7))-EXP(-$B$16*(($B$17+$AI$4)*0.7)))+T263*$B$16/($B$16-$AI$13)*(EXP(-$AI$13*(($B$17+$AI$4)*0.7))-EXP(-$B$16*(($B$17+$AI$4)*0.7)))+U263*$B$16/($B$16-$AI$14)*(EXP(-$AI$14*(($B$17+$AI$4)*0.7))-EXP(-$B$16*(($B$17+$AI$4)*0.7)))</f>
        <v/>
      </c>
      <c r="AC263" s="17">
        <f>R263*EXP(-$B$16*(($B$17+$AI$4)*0.8))+S263*$B$16/($B$16-$AI$12)*(EXP(-$AI$12*(($B$17+$AI$4)*0.8))-EXP(-$B$16*(($B$17+$AI$4)*0.8)))+T263*$B$16/($B$16-$AI$13)*(EXP(-$AI$13*(($B$17+$AI$4)*0.8))-EXP(-$B$16*(($B$17+$AI$4)*0.8)))+U263*$B$16/($B$16-$AI$14)*(EXP(-$AI$14*(($B$17+$AI$4)*0.8))-EXP(-$B$16*(($B$17+$AI$4)*0.8)))</f>
        <v/>
      </c>
      <c r="AD263" s="17">
        <f>R263*EXP(-$B$16*(($B$17+$AI$4)*0.9))+S263*$B$16/($B$16-$AI$12)*(EXP(-$AI$12*(($B$17+$AI$4)*0.9))-EXP(-$B$16*(($B$17+$AI$4)*0.9)))+T263*$B$16/($B$16-$AI$13)*(EXP(-$AI$13*(($B$17+$AI$4)*0.9))-EXP(-$B$16*(($B$17+$AI$4)*0.9)))+U263*$B$16/($B$16-$AI$14)*(EXP(-$AI$14*(($B$17+$AI$4)*0.9))-EXP(-$B$16*(($B$17+$AI$4)*0.9)))</f>
        <v/>
      </c>
      <c r="AE263" s="17">
        <f>R263*EXP(-$B$16*(($B$17+$AI$4)*1.0))+S263*$B$16/($B$16-$AI$12)*(EXP(-$AI$12*(($B$17+$AI$4)*1.0))-EXP(-$B$16*(($B$17+$AI$4)*1.0)))+T263*$B$16/($B$16-$AI$13)*(EXP(-$AI$13*(($B$17+$AI$4)*1.0))-EXP(-$B$16*(($B$17+$AI$4)*1.0)))+U263*$B$16/($B$16-$AI$14)*(EXP(-$AI$14*(($B$17+$AI$4)*1.0))-EXP(-$B$16*(($B$17+$AI$4)*1.0)))</f>
        <v/>
      </c>
      <c r="AF263" s="17">
        <f>MIN((G263-V263)/$AI$48,(G263-W263)/$AI$49,(G263-X263)/$AI$50,(G263-Y263)/$AI$51,(G263-Z263)/$AI$52,(G263-AA263)/$AI$53,(G263-AB263)/$AI$54,(G263-AC263)/$AI$55,(G263-AD263)/$AI$56,(G263-AE263)/$AI$57)</f>
        <v/>
      </c>
    </row>
    <row r="264">
      <c r="E264" s="12">
        <f>E263+$B$11</f>
        <v/>
      </c>
      <c r="F264" s="13">
        <f>E264/60</f>
        <v/>
      </c>
      <c r="G264" s="13">
        <f>IF(F264&gt;=$AI$66,$B$27,IF(F264&gt;=$AI$65,$B$26,IF(F264&gt;=$AI$64,$B$25,IF(F264&gt;=$AI$63,$B$24,IF(F264&gt;=$AI$62,$B$23,IF(F264&gt;=$AI$61,$B$22,$B$21))))))</f>
        <v/>
      </c>
      <c r="H264" s="14">
        <f>MAX(0,MIN($AI$59,IF($B$9="Plasma",(G264-(S264*$AI$18+T264*$AI$19+U264*$AI$20))/$AI$46,AF264)))</f>
        <v/>
      </c>
      <c r="I264" s="15">
        <f>H264/10*3600/$B$11</f>
        <v/>
      </c>
      <c r="J264" s="15">
        <f>J263+H264</f>
        <v/>
      </c>
      <c r="K264" s="14">
        <f>$AI$21*K263+$AI$22*L263+$AI$23*M263+$AI$30*H263</f>
        <v/>
      </c>
      <c r="L264" s="14">
        <f>$AI$24*K263+$AI$25*L263+$AI$26*M263+$AI$31*H263</f>
        <v/>
      </c>
      <c r="M264" s="14">
        <f>$AI$27*K263+$AI$28*L263+$AI$29*M263+$AI$32*H263</f>
        <v/>
      </c>
      <c r="N264" s="16">
        <f>R264*$B$38</f>
        <v/>
      </c>
      <c r="O264" s="14">
        <f>K264/$B$30</f>
        <v/>
      </c>
      <c r="P264" s="14">
        <f>L264/$B$31</f>
        <v/>
      </c>
      <c r="Q264" s="14">
        <f>M264/$B$32</f>
        <v/>
      </c>
      <c r="R264" s="14">
        <f>R263*$AI$42+S263*$AI$43+T263*$AI$44+U263*$AI$45+$AI$47*H263</f>
        <v/>
      </c>
      <c r="S264" s="17">
        <f>$AI$33*K264+$AI$34*L264+$AI$35*M264</f>
        <v/>
      </c>
      <c r="T264" s="17">
        <f>$AI$36*K264+$AI$37*L264+$AI$38*M264</f>
        <v/>
      </c>
      <c r="U264" s="17">
        <f>$AI$39*K264+$AI$40*L264+$AI$41*M264</f>
        <v/>
      </c>
      <c r="V264" s="17">
        <f>R264*EXP(-$B$16*(($B$17+$AI$4)*0.1))+S264*$B$16/($B$16-$AI$12)*(EXP(-$AI$12*(($B$17+$AI$4)*0.1))-EXP(-$B$16*(($B$17+$AI$4)*0.1)))+T264*$B$16/($B$16-$AI$13)*(EXP(-$AI$13*(($B$17+$AI$4)*0.1))-EXP(-$B$16*(($B$17+$AI$4)*0.1)))+U264*$B$16/($B$16-$AI$14)*(EXP(-$AI$14*(($B$17+$AI$4)*0.1))-EXP(-$B$16*(($B$17+$AI$4)*0.1)))</f>
        <v/>
      </c>
      <c r="W264" s="17">
        <f>R264*EXP(-$B$16*(($B$17+$AI$4)*0.2))+S264*$B$16/($B$16-$AI$12)*(EXP(-$AI$12*(($B$17+$AI$4)*0.2))-EXP(-$B$16*(($B$17+$AI$4)*0.2)))+T264*$B$16/($B$16-$AI$13)*(EXP(-$AI$13*(($B$17+$AI$4)*0.2))-EXP(-$B$16*(($B$17+$AI$4)*0.2)))+U264*$B$16/($B$16-$AI$14)*(EXP(-$AI$14*(($B$17+$AI$4)*0.2))-EXP(-$B$16*(($B$17+$AI$4)*0.2)))</f>
        <v/>
      </c>
      <c r="X264" s="17">
        <f>R264*EXP(-$B$16*(($B$17+$AI$4)*0.3))+S264*$B$16/($B$16-$AI$12)*(EXP(-$AI$12*(($B$17+$AI$4)*0.3))-EXP(-$B$16*(($B$17+$AI$4)*0.3)))+T264*$B$16/($B$16-$AI$13)*(EXP(-$AI$13*(($B$17+$AI$4)*0.3))-EXP(-$B$16*(($B$17+$AI$4)*0.3)))+U264*$B$16/($B$16-$AI$14)*(EXP(-$AI$14*(($B$17+$AI$4)*0.3))-EXP(-$B$16*(($B$17+$AI$4)*0.3)))</f>
        <v/>
      </c>
      <c r="Y264" s="17">
        <f>R264*EXP(-$B$16*(($B$17+$AI$4)*0.4))+S264*$B$16/($B$16-$AI$12)*(EXP(-$AI$12*(($B$17+$AI$4)*0.4))-EXP(-$B$16*(($B$17+$AI$4)*0.4)))+T264*$B$16/($B$16-$AI$13)*(EXP(-$AI$13*(($B$17+$AI$4)*0.4))-EXP(-$B$16*(($B$17+$AI$4)*0.4)))+U264*$B$16/($B$16-$AI$14)*(EXP(-$AI$14*(($B$17+$AI$4)*0.4))-EXP(-$B$16*(($B$17+$AI$4)*0.4)))</f>
        <v/>
      </c>
      <c r="Z264" s="17">
        <f>R264*EXP(-$B$16*(($B$17+$AI$4)*0.5))+S264*$B$16/($B$16-$AI$12)*(EXP(-$AI$12*(($B$17+$AI$4)*0.5))-EXP(-$B$16*(($B$17+$AI$4)*0.5)))+T264*$B$16/($B$16-$AI$13)*(EXP(-$AI$13*(($B$17+$AI$4)*0.5))-EXP(-$B$16*(($B$17+$AI$4)*0.5)))+U264*$B$16/($B$16-$AI$14)*(EXP(-$AI$14*(($B$17+$AI$4)*0.5))-EXP(-$B$16*(($B$17+$AI$4)*0.5)))</f>
        <v/>
      </c>
      <c r="AA264" s="17">
        <f>R264*EXP(-$B$16*(($B$17+$AI$4)*0.6))+S264*$B$16/($B$16-$AI$12)*(EXP(-$AI$12*(($B$17+$AI$4)*0.6))-EXP(-$B$16*(($B$17+$AI$4)*0.6)))+T264*$B$16/($B$16-$AI$13)*(EXP(-$AI$13*(($B$17+$AI$4)*0.6))-EXP(-$B$16*(($B$17+$AI$4)*0.6)))+U264*$B$16/($B$16-$AI$14)*(EXP(-$AI$14*(($B$17+$AI$4)*0.6))-EXP(-$B$16*(($B$17+$AI$4)*0.6)))</f>
        <v/>
      </c>
      <c r="AB264" s="17">
        <f>R264*EXP(-$B$16*(($B$17+$AI$4)*0.7))+S264*$B$16/($B$16-$AI$12)*(EXP(-$AI$12*(($B$17+$AI$4)*0.7))-EXP(-$B$16*(($B$17+$AI$4)*0.7)))+T264*$B$16/($B$16-$AI$13)*(EXP(-$AI$13*(($B$17+$AI$4)*0.7))-EXP(-$B$16*(($B$17+$AI$4)*0.7)))+U264*$B$16/($B$16-$AI$14)*(EXP(-$AI$14*(($B$17+$AI$4)*0.7))-EXP(-$B$16*(($B$17+$AI$4)*0.7)))</f>
        <v/>
      </c>
      <c r="AC264" s="17">
        <f>R264*EXP(-$B$16*(($B$17+$AI$4)*0.8))+S264*$B$16/($B$16-$AI$12)*(EXP(-$AI$12*(($B$17+$AI$4)*0.8))-EXP(-$B$16*(($B$17+$AI$4)*0.8)))+T264*$B$16/($B$16-$AI$13)*(EXP(-$AI$13*(($B$17+$AI$4)*0.8))-EXP(-$B$16*(($B$17+$AI$4)*0.8)))+U264*$B$16/($B$16-$AI$14)*(EXP(-$AI$14*(($B$17+$AI$4)*0.8))-EXP(-$B$16*(($B$17+$AI$4)*0.8)))</f>
        <v/>
      </c>
      <c r="AD264" s="17">
        <f>R264*EXP(-$B$16*(($B$17+$AI$4)*0.9))+S264*$B$16/($B$16-$AI$12)*(EXP(-$AI$12*(($B$17+$AI$4)*0.9))-EXP(-$B$16*(($B$17+$AI$4)*0.9)))+T264*$B$16/($B$16-$AI$13)*(EXP(-$AI$13*(($B$17+$AI$4)*0.9))-EXP(-$B$16*(($B$17+$AI$4)*0.9)))+U264*$B$16/($B$16-$AI$14)*(EXP(-$AI$14*(($B$17+$AI$4)*0.9))-EXP(-$B$16*(($B$17+$AI$4)*0.9)))</f>
        <v/>
      </c>
      <c r="AE264" s="17">
        <f>R264*EXP(-$B$16*(($B$17+$AI$4)*1.0))+S264*$B$16/($B$16-$AI$12)*(EXP(-$AI$12*(($B$17+$AI$4)*1.0))-EXP(-$B$16*(($B$17+$AI$4)*1.0)))+T264*$B$16/($B$16-$AI$13)*(EXP(-$AI$13*(($B$17+$AI$4)*1.0))-EXP(-$B$16*(($B$17+$AI$4)*1.0)))+U264*$B$16/($B$16-$AI$14)*(EXP(-$AI$14*(($B$17+$AI$4)*1.0))-EXP(-$B$16*(($B$17+$AI$4)*1.0)))</f>
        <v/>
      </c>
      <c r="AF264" s="17">
        <f>MIN((G264-V264)/$AI$48,(G264-W264)/$AI$49,(G264-X264)/$AI$50,(G264-Y264)/$AI$51,(G264-Z264)/$AI$52,(G264-AA264)/$AI$53,(G264-AB264)/$AI$54,(G264-AC264)/$AI$55,(G264-AD264)/$AI$56,(G264-AE264)/$AI$57)</f>
        <v/>
      </c>
    </row>
    <row r="265">
      <c r="E265" s="12">
        <f>E264+$B$11</f>
        <v/>
      </c>
      <c r="F265" s="13">
        <f>E265/60</f>
        <v/>
      </c>
      <c r="G265" s="13">
        <f>IF(F265&gt;=$AI$66,$B$27,IF(F265&gt;=$AI$65,$B$26,IF(F265&gt;=$AI$64,$B$25,IF(F265&gt;=$AI$63,$B$24,IF(F265&gt;=$AI$62,$B$23,IF(F265&gt;=$AI$61,$B$22,$B$21))))))</f>
        <v/>
      </c>
      <c r="H265" s="14">
        <f>MAX(0,MIN($AI$59,IF($B$9="Plasma",(G265-(S265*$AI$18+T265*$AI$19+U265*$AI$20))/$AI$46,AF265)))</f>
        <v/>
      </c>
      <c r="I265" s="15">
        <f>H265/10*3600/$B$11</f>
        <v/>
      </c>
      <c r="J265" s="15">
        <f>J264+H265</f>
        <v/>
      </c>
      <c r="K265" s="14">
        <f>$AI$21*K264+$AI$22*L264+$AI$23*M264+$AI$30*H264</f>
        <v/>
      </c>
      <c r="L265" s="14">
        <f>$AI$24*K264+$AI$25*L264+$AI$26*M264+$AI$31*H264</f>
        <v/>
      </c>
      <c r="M265" s="14">
        <f>$AI$27*K264+$AI$28*L264+$AI$29*M264+$AI$32*H264</f>
        <v/>
      </c>
      <c r="N265" s="16">
        <f>R265*$B$38</f>
        <v/>
      </c>
      <c r="O265" s="14">
        <f>K265/$B$30</f>
        <v/>
      </c>
      <c r="P265" s="14">
        <f>L265/$B$31</f>
        <v/>
      </c>
      <c r="Q265" s="14">
        <f>M265/$B$32</f>
        <v/>
      </c>
      <c r="R265" s="14">
        <f>R264*$AI$42+S264*$AI$43+T264*$AI$44+U264*$AI$45+$AI$47*H264</f>
        <v/>
      </c>
      <c r="S265" s="17">
        <f>$AI$33*K265+$AI$34*L265+$AI$35*M265</f>
        <v/>
      </c>
      <c r="T265" s="17">
        <f>$AI$36*K265+$AI$37*L265+$AI$38*M265</f>
        <v/>
      </c>
      <c r="U265" s="17">
        <f>$AI$39*K265+$AI$40*L265+$AI$41*M265</f>
        <v/>
      </c>
      <c r="V265" s="17">
        <f>R265*EXP(-$B$16*(($B$17+$AI$4)*0.1))+S265*$B$16/($B$16-$AI$12)*(EXP(-$AI$12*(($B$17+$AI$4)*0.1))-EXP(-$B$16*(($B$17+$AI$4)*0.1)))+T265*$B$16/($B$16-$AI$13)*(EXP(-$AI$13*(($B$17+$AI$4)*0.1))-EXP(-$B$16*(($B$17+$AI$4)*0.1)))+U265*$B$16/($B$16-$AI$14)*(EXP(-$AI$14*(($B$17+$AI$4)*0.1))-EXP(-$B$16*(($B$17+$AI$4)*0.1)))</f>
        <v/>
      </c>
      <c r="W265" s="17">
        <f>R265*EXP(-$B$16*(($B$17+$AI$4)*0.2))+S265*$B$16/($B$16-$AI$12)*(EXP(-$AI$12*(($B$17+$AI$4)*0.2))-EXP(-$B$16*(($B$17+$AI$4)*0.2)))+T265*$B$16/($B$16-$AI$13)*(EXP(-$AI$13*(($B$17+$AI$4)*0.2))-EXP(-$B$16*(($B$17+$AI$4)*0.2)))+U265*$B$16/($B$16-$AI$14)*(EXP(-$AI$14*(($B$17+$AI$4)*0.2))-EXP(-$B$16*(($B$17+$AI$4)*0.2)))</f>
        <v/>
      </c>
      <c r="X265" s="17">
        <f>R265*EXP(-$B$16*(($B$17+$AI$4)*0.3))+S265*$B$16/($B$16-$AI$12)*(EXP(-$AI$12*(($B$17+$AI$4)*0.3))-EXP(-$B$16*(($B$17+$AI$4)*0.3)))+T265*$B$16/($B$16-$AI$13)*(EXP(-$AI$13*(($B$17+$AI$4)*0.3))-EXP(-$B$16*(($B$17+$AI$4)*0.3)))+U265*$B$16/($B$16-$AI$14)*(EXP(-$AI$14*(($B$17+$AI$4)*0.3))-EXP(-$B$16*(($B$17+$AI$4)*0.3)))</f>
        <v/>
      </c>
      <c r="Y265" s="17">
        <f>R265*EXP(-$B$16*(($B$17+$AI$4)*0.4))+S265*$B$16/($B$16-$AI$12)*(EXP(-$AI$12*(($B$17+$AI$4)*0.4))-EXP(-$B$16*(($B$17+$AI$4)*0.4)))+T265*$B$16/($B$16-$AI$13)*(EXP(-$AI$13*(($B$17+$AI$4)*0.4))-EXP(-$B$16*(($B$17+$AI$4)*0.4)))+U265*$B$16/($B$16-$AI$14)*(EXP(-$AI$14*(($B$17+$AI$4)*0.4))-EXP(-$B$16*(($B$17+$AI$4)*0.4)))</f>
        <v/>
      </c>
      <c r="Z265" s="17">
        <f>R265*EXP(-$B$16*(($B$17+$AI$4)*0.5))+S265*$B$16/($B$16-$AI$12)*(EXP(-$AI$12*(($B$17+$AI$4)*0.5))-EXP(-$B$16*(($B$17+$AI$4)*0.5)))+T265*$B$16/($B$16-$AI$13)*(EXP(-$AI$13*(($B$17+$AI$4)*0.5))-EXP(-$B$16*(($B$17+$AI$4)*0.5)))+U265*$B$16/($B$16-$AI$14)*(EXP(-$AI$14*(($B$17+$AI$4)*0.5))-EXP(-$B$16*(($B$17+$AI$4)*0.5)))</f>
        <v/>
      </c>
      <c r="AA265" s="17">
        <f>R265*EXP(-$B$16*(($B$17+$AI$4)*0.6))+S265*$B$16/($B$16-$AI$12)*(EXP(-$AI$12*(($B$17+$AI$4)*0.6))-EXP(-$B$16*(($B$17+$AI$4)*0.6)))+T265*$B$16/($B$16-$AI$13)*(EXP(-$AI$13*(($B$17+$AI$4)*0.6))-EXP(-$B$16*(($B$17+$AI$4)*0.6)))+U265*$B$16/($B$16-$AI$14)*(EXP(-$AI$14*(($B$17+$AI$4)*0.6))-EXP(-$B$16*(($B$17+$AI$4)*0.6)))</f>
        <v/>
      </c>
      <c r="AB265" s="17">
        <f>R265*EXP(-$B$16*(($B$17+$AI$4)*0.7))+S265*$B$16/($B$16-$AI$12)*(EXP(-$AI$12*(($B$17+$AI$4)*0.7))-EXP(-$B$16*(($B$17+$AI$4)*0.7)))+T265*$B$16/($B$16-$AI$13)*(EXP(-$AI$13*(($B$17+$AI$4)*0.7))-EXP(-$B$16*(($B$17+$AI$4)*0.7)))+U265*$B$16/($B$16-$AI$14)*(EXP(-$AI$14*(($B$17+$AI$4)*0.7))-EXP(-$B$16*(($B$17+$AI$4)*0.7)))</f>
        <v/>
      </c>
      <c r="AC265" s="17">
        <f>R265*EXP(-$B$16*(($B$17+$AI$4)*0.8))+S265*$B$16/($B$16-$AI$12)*(EXP(-$AI$12*(($B$17+$AI$4)*0.8))-EXP(-$B$16*(($B$17+$AI$4)*0.8)))+T265*$B$16/($B$16-$AI$13)*(EXP(-$AI$13*(($B$17+$AI$4)*0.8))-EXP(-$B$16*(($B$17+$AI$4)*0.8)))+U265*$B$16/($B$16-$AI$14)*(EXP(-$AI$14*(($B$17+$AI$4)*0.8))-EXP(-$B$16*(($B$17+$AI$4)*0.8)))</f>
        <v/>
      </c>
      <c r="AD265" s="17">
        <f>R265*EXP(-$B$16*(($B$17+$AI$4)*0.9))+S265*$B$16/($B$16-$AI$12)*(EXP(-$AI$12*(($B$17+$AI$4)*0.9))-EXP(-$B$16*(($B$17+$AI$4)*0.9)))+T265*$B$16/($B$16-$AI$13)*(EXP(-$AI$13*(($B$17+$AI$4)*0.9))-EXP(-$B$16*(($B$17+$AI$4)*0.9)))+U265*$B$16/($B$16-$AI$14)*(EXP(-$AI$14*(($B$17+$AI$4)*0.9))-EXP(-$B$16*(($B$17+$AI$4)*0.9)))</f>
        <v/>
      </c>
      <c r="AE265" s="17">
        <f>R265*EXP(-$B$16*(($B$17+$AI$4)*1.0))+S265*$B$16/($B$16-$AI$12)*(EXP(-$AI$12*(($B$17+$AI$4)*1.0))-EXP(-$B$16*(($B$17+$AI$4)*1.0)))+T265*$B$16/($B$16-$AI$13)*(EXP(-$AI$13*(($B$17+$AI$4)*1.0))-EXP(-$B$16*(($B$17+$AI$4)*1.0)))+U265*$B$16/($B$16-$AI$14)*(EXP(-$AI$14*(($B$17+$AI$4)*1.0))-EXP(-$B$16*(($B$17+$AI$4)*1.0)))</f>
        <v/>
      </c>
      <c r="AF265" s="17">
        <f>MIN((G265-V265)/$AI$48,(G265-W265)/$AI$49,(G265-X265)/$AI$50,(G265-Y265)/$AI$51,(G265-Z265)/$AI$52,(G265-AA265)/$AI$53,(G265-AB265)/$AI$54,(G265-AC265)/$AI$55,(G265-AD265)/$AI$56,(G265-AE265)/$AI$57)</f>
        <v/>
      </c>
    </row>
    <row r="266">
      <c r="E266" s="12">
        <f>E265+$B$11</f>
        <v/>
      </c>
      <c r="F266" s="13">
        <f>E266/60</f>
        <v/>
      </c>
      <c r="G266" s="13">
        <f>IF(F266&gt;=$AI$66,$B$27,IF(F266&gt;=$AI$65,$B$26,IF(F266&gt;=$AI$64,$B$25,IF(F266&gt;=$AI$63,$B$24,IF(F266&gt;=$AI$62,$B$23,IF(F266&gt;=$AI$61,$B$22,$B$21))))))</f>
        <v/>
      </c>
      <c r="H266" s="14">
        <f>MAX(0,MIN($AI$59,IF($B$9="Plasma",(G266-(S266*$AI$18+T266*$AI$19+U266*$AI$20))/$AI$46,AF266)))</f>
        <v/>
      </c>
      <c r="I266" s="15">
        <f>H266/10*3600/$B$11</f>
        <v/>
      </c>
      <c r="J266" s="15">
        <f>J265+H266</f>
        <v/>
      </c>
      <c r="K266" s="14">
        <f>$AI$21*K265+$AI$22*L265+$AI$23*M265+$AI$30*H265</f>
        <v/>
      </c>
      <c r="L266" s="14">
        <f>$AI$24*K265+$AI$25*L265+$AI$26*M265+$AI$31*H265</f>
        <v/>
      </c>
      <c r="M266" s="14">
        <f>$AI$27*K265+$AI$28*L265+$AI$29*M265+$AI$32*H265</f>
        <v/>
      </c>
      <c r="N266" s="16">
        <f>R266*$B$38</f>
        <v/>
      </c>
      <c r="O266" s="14">
        <f>K266/$B$30</f>
        <v/>
      </c>
      <c r="P266" s="14">
        <f>L266/$B$31</f>
        <v/>
      </c>
      <c r="Q266" s="14">
        <f>M266/$B$32</f>
        <v/>
      </c>
      <c r="R266" s="14">
        <f>R265*$AI$42+S265*$AI$43+T265*$AI$44+U265*$AI$45+$AI$47*H265</f>
        <v/>
      </c>
      <c r="S266" s="17">
        <f>$AI$33*K266+$AI$34*L266+$AI$35*M266</f>
        <v/>
      </c>
      <c r="T266" s="17">
        <f>$AI$36*K266+$AI$37*L266+$AI$38*M266</f>
        <v/>
      </c>
      <c r="U266" s="17">
        <f>$AI$39*K266+$AI$40*L266+$AI$41*M266</f>
        <v/>
      </c>
      <c r="V266" s="17">
        <f>R266*EXP(-$B$16*(($B$17+$AI$4)*0.1))+S266*$B$16/($B$16-$AI$12)*(EXP(-$AI$12*(($B$17+$AI$4)*0.1))-EXP(-$B$16*(($B$17+$AI$4)*0.1)))+T266*$B$16/($B$16-$AI$13)*(EXP(-$AI$13*(($B$17+$AI$4)*0.1))-EXP(-$B$16*(($B$17+$AI$4)*0.1)))+U266*$B$16/($B$16-$AI$14)*(EXP(-$AI$14*(($B$17+$AI$4)*0.1))-EXP(-$B$16*(($B$17+$AI$4)*0.1)))</f>
        <v/>
      </c>
      <c r="W266" s="17">
        <f>R266*EXP(-$B$16*(($B$17+$AI$4)*0.2))+S266*$B$16/($B$16-$AI$12)*(EXP(-$AI$12*(($B$17+$AI$4)*0.2))-EXP(-$B$16*(($B$17+$AI$4)*0.2)))+T266*$B$16/($B$16-$AI$13)*(EXP(-$AI$13*(($B$17+$AI$4)*0.2))-EXP(-$B$16*(($B$17+$AI$4)*0.2)))+U266*$B$16/($B$16-$AI$14)*(EXP(-$AI$14*(($B$17+$AI$4)*0.2))-EXP(-$B$16*(($B$17+$AI$4)*0.2)))</f>
        <v/>
      </c>
      <c r="X266" s="17">
        <f>R266*EXP(-$B$16*(($B$17+$AI$4)*0.3))+S266*$B$16/($B$16-$AI$12)*(EXP(-$AI$12*(($B$17+$AI$4)*0.3))-EXP(-$B$16*(($B$17+$AI$4)*0.3)))+T266*$B$16/($B$16-$AI$13)*(EXP(-$AI$13*(($B$17+$AI$4)*0.3))-EXP(-$B$16*(($B$17+$AI$4)*0.3)))+U266*$B$16/($B$16-$AI$14)*(EXP(-$AI$14*(($B$17+$AI$4)*0.3))-EXP(-$B$16*(($B$17+$AI$4)*0.3)))</f>
        <v/>
      </c>
      <c r="Y266" s="17">
        <f>R266*EXP(-$B$16*(($B$17+$AI$4)*0.4))+S266*$B$16/($B$16-$AI$12)*(EXP(-$AI$12*(($B$17+$AI$4)*0.4))-EXP(-$B$16*(($B$17+$AI$4)*0.4)))+T266*$B$16/($B$16-$AI$13)*(EXP(-$AI$13*(($B$17+$AI$4)*0.4))-EXP(-$B$16*(($B$17+$AI$4)*0.4)))+U266*$B$16/($B$16-$AI$14)*(EXP(-$AI$14*(($B$17+$AI$4)*0.4))-EXP(-$B$16*(($B$17+$AI$4)*0.4)))</f>
        <v/>
      </c>
      <c r="Z266" s="17">
        <f>R266*EXP(-$B$16*(($B$17+$AI$4)*0.5))+S266*$B$16/($B$16-$AI$12)*(EXP(-$AI$12*(($B$17+$AI$4)*0.5))-EXP(-$B$16*(($B$17+$AI$4)*0.5)))+T266*$B$16/($B$16-$AI$13)*(EXP(-$AI$13*(($B$17+$AI$4)*0.5))-EXP(-$B$16*(($B$17+$AI$4)*0.5)))+U266*$B$16/($B$16-$AI$14)*(EXP(-$AI$14*(($B$17+$AI$4)*0.5))-EXP(-$B$16*(($B$17+$AI$4)*0.5)))</f>
        <v/>
      </c>
      <c r="AA266" s="17">
        <f>R266*EXP(-$B$16*(($B$17+$AI$4)*0.6))+S266*$B$16/($B$16-$AI$12)*(EXP(-$AI$12*(($B$17+$AI$4)*0.6))-EXP(-$B$16*(($B$17+$AI$4)*0.6)))+T266*$B$16/($B$16-$AI$13)*(EXP(-$AI$13*(($B$17+$AI$4)*0.6))-EXP(-$B$16*(($B$17+$AI$4)*0.6)))+U266*$B$16/($B$16-$AI$14)*(EXP(-$AI$14*(($B$17+$AI$4)*0.6))-EXP(-$B$16*(($B$17+$AI$4)*0.6)))</f>
        <v/>
      </c>
      <c r="AB266" s="17">
        <f>R266*EXP(-$B$16*(($B$17+$AI$4)*0.7))+S266*$B$16/($B$16-$AI$12)*(EXP(-$AI$12*(($B$17+$AI$4)*0.7))-EXP(-$B$16*(($B$17+$AI$4)*0.7)))+T266*$B$16/($B$16-$AI$13)*(EXP(-$AI$13*(($B$17+$AI$4)*0.7))-EXP(-$B$16*(($B$17+$AI$4)*0.7)))+U266*$B$16/($B$16-$AI$14)*(EXP(-$AI$14*(($B$17+$AI$4)*0.7))-EXP(-$B$16*(($B$17+$AI$4)*0.7)))</f>
        <v/>
      </c>
      <c r="AC266" s="17">
        <f>R266*EXP(-$B$16*(($B$17+$AI$4)*0.8))+S266*$B$16/($B$16-$AI$12)*(EXP(-$AI$12*(($B$17+$AI$4)*0.8))-EXP(-$B$16*(($B$17+$AI$4)*0.8)))+T266*$B$16/($B$16-$AI$13)*(EXP(-$AI$13*(($B$17+$AI$4)*0.8))-EXP(-$B$16*(($B$17+$AI$4)*0.8)))+U266*$B$16/($B$16-$AI$14)*(EXP(-$AI$14*(($B$17+$AI$4)*0.8))-EXP(-$B$16*(($B$17+$AI$4)*0.8)))</f>
        <v/>
      </c>
      <c r="AD266" s="17">
        <f>R266*EXP(-$B$16*(($B$17+$AI$4)*0.9))+S266*$B$16/($B$16-$AI$12)*(EXP(-$AI$12*(($B$17+$AI$4)*0.9))-EXP(-$B$16*(($B$17+$AI$4)*0.9)))+T266*$B$16/($B$16-$AI$13)*(EXP(-$AI$13*(($B$17+$AI$4)*0.9))-EXP(-$B$16*(($B$17+$AI$4)*0.9)))+U266*$B$16/($B$16-$AI$14)*(EXP(-$AI$14*(($B$17+$AI$4)*0.9))-EXP(-$B$16*(($B$17+$AI$4)*0.9)))</f>
        <v/>
      </c>
      <c r="AE266" s="17">
        <f>R266*EXP(-$B$16*(($B$17+$AI$4)*1.0))+S266*$B$16/($B$16-$AI$12)*(EXP(-$AI$12*(($B$17+$AI$4)*1.0))-EXP(-$B$16*(($B$17+$AI$4)*1.0)))+T266*$B$16/($B$16-$AI$13)*(EXP(-$AI$13*(($B$17+$AI$4)*1.0))-EXP(-$B$16*(($B$17+$AI$4)*1.0)))+U266*$B$16/($B$16-$AI$14)*(EXP(-$AI$14*(($B$17+$AI$4)*1.0))-EXP(-$B$16*(($B$17+$AI$4)*1.0)))</f>
        <v/>
      </c>
      <c r="AF266" s="17">
        <f>MIN((G266-V266)/$AI$48,(G266-W266)/$AI$49,(G266-X266)/$AI$50,(G266-Y266)/$AI$51,(G266-Z266)/$AI$52,(G266-AA266)/$AI$53,(G266-AB266)/$AI$54,(G266-AC266)/$AI$55,(G266-AD266)/$AI$56,(G266-AE266)/$AI$57)</f>
        <v/>
      </c>
    </row>
    <row r="267">
      <c r="E267" s="12">
        <f>E266+$B$11</f>
        <v/>
      </c>
      <c r="F267" s="13">
        <f>E267/60</f>
        <v/>
      </c>
      <c r="G267" s="13">
        <f>IF(F267&gt;=$AI$66,$B$27,IF(F267&gt;=$AI$65,$B$26,IF(F267&gt;=$AI$64,$B$25,IF(F267&gt;=$AI$63,$B$24,IF(F267&gt;=$AI$62,$B$23,IF(F267&gt;=$AI$61,$B$22,$B$21))))))</f>
        <v/>
      </c>
      <c r="H267" s="14">
        <f>MAX(0,MIN($AI$59,IF($B$9="Plasma",(G267-(S267*$AI$18+T267*$AI$19+U267*$AI$20))/$AI$46,AF267)))</f>
        <v/>
      </c>
      <c r="I267" s="15">
        <f>H267/10*3600/$B$11</f>
        <v/>
      </c>
      <c r="J267" s="15">
        <f>J266+H267</f>
        <v/>
      </c>
      <c r="K267" s="14">
        <f>$AI$21*K266+$AI$22*L266+$AI$23*M266+$AI$30*H266</f>
        <v/>
      </c>
      <c r="L267" s="14">
        <f>$AI$24*K266+$AI$25*L266+$AI$26*M266+$AI$31*H266</f>
        <v/>
      </c>
      <c r="M267" s="14">
        <f>$AI$27*K266+$AI$28*L266+$AI$29*M266+$AI$32*H266</f>
        <v/>
      </c>
      <c r="N267" s="16">
        <f>R267*$B$38</f>
        <v/>
      </c>
      <c r="O267" s="14">
        <f>K267/$B$30</f>
        <v/>
      </c>
      <c r="P267" s="14">
        <f>L267/$B$31</f>
        <v/>
      </c>
      <c r="Q267" s="14">
        <f>M267/$B$32</f>
        <v/>
      </c>
      <c r="R267" s="14">
        <f>R266*$AI$42+S266*$AI$43+T266*$AI$44+U266*$AI$45+$AI$47*H266</f>
        <v/>
      </c>
      <c r="S267" s="17">
        <f>$AI$33*K267+$AI$34*L267+$AI$35*M267</f>
        <v/>
      </c>
      <c r="T267" s="17">
        <f>$AI$36*K267+$AI$37*L267+$AI$38*M267</f>
        <v/>
      </c>
      <c r="U267" s="17">
        <f>$AI$39*K267+$AI$40*L267+$AI$41*M267</f>
        <v/>
      </c>
      <c r="V267" s="17">
        <f>R267*EXP(-$B$16*(($B$17+$AI$4)*0.1))+S267*$B$16/($B$16-$AI$12)*(EXP(-$AI$12*(($B$17+$AI$4)*0.1))-EXP(-$B$16*(($B$17+$AI$4)*0.1)))+T267*$B$16/($B$16-$AI$13)*(EXP(-$AI$13*(($B$17+$AI$4)*0.1))-EXP(-$B$16*(($B$17+$AI$4)*0.1)))+U267*$B$16/($B$16-$AI$14)*(EXP(-$AI$14*(($B$17+$AI$4)*0.1))-EXP(-$B$16*(($B$17+$AI$4)*0.1)))</f>
        <v/>
      </c>
      <c r="W267" s="17">
        <f>R267*EXP(-$B$16*(($B$17+$AI$4)*0.2))+S267*$B$16/($B$16-$AI$12)*(EXP(-$AI$12*(($B$17+$AI$4)*0.2))-EXP(-$B$16*(($B$17+$AI$4)*0.2)))+T267*$B$16/($B$16-$AI$13)*(EXP(-$AI$13*(($B$17+$AI$4)*0.2))-EXP(-$B$16*(($B$17+$AI$4)*0.2)))+U267*$B$16/($B$16-$AI$14)*(EXP(-$AI$14*(($B$17+$AI$4)*0.2))-EXP(-$B$16*(($B$17+$AI$4)*0.2)))</f>
        <v/>
      </c>
      <c r="X267" s="17">
        <f>R267*EXP(-$B$16*(($B$17+$AI$4)*0.3))+S267*$B$16/($B$16-$AI$12)*(EXP(-$AI$12*(($B$17+$AI$4)*0.3))-EXP(-$B$16*(($B$17+$AI$4)*0.3)))+T267*$B$16/($B$16-$AI$13)*(EXP(-$AI$13*(($B$17+$AI$4)*0.3))-EXP(-$B$16*(($B$17+$AI$4)*0.3)))+U267*$B$16/($B$16-$AI$14)*(EXP(-$AI$14*(($B$17+$AI$4)*0.3))-EXP(-$B$16*(($B$17+$AI$4)*0.3)))</f>
        <v/>
      </c>
      <c r="Y267" s="17">
        <f>R267*EXP(-$B$16*(($B$17+$AI$4)*0.4))+S267*$B$16/($B$16-$AI$12)*(EXP(-$AI$12*(($B$17+$AI$4)*0.4))-EXP(-$B$16*(($B$17+$AI$4)*0.4)))+T267*$B$16/($B$16-$AI$13)*(EXP(-$AI$13*(($B$17+$AI$4)*0.4))-EXP(-$B$16*(($B$17+$AI$4)*0.4)))+U267*$B$16/($B$16-$AI$14)*(EXP(-$AI$14*(($B$17+$AI$4)*0.4))-EXP(-$B$16*(($B$17+$AI$4)*0.4)))</f>
        <v/>
      </c>
      <c r="Z267" s="17">
        <f>R267*EXP(-$B$16*(($B$17+$AI$4)*0.5))+S267*$B$16/($B$16-$AI$12)*(EXP(-$AI$12*(($B$17+$AI$4)*0.5))-EXP(-$B$16*(($B$17+$AI$4)*0.5)))+T267*$B$16/($B$16-$AI$13)*(EXP(-$AI$13*(($B$17+$AI$4)*0.5))-EXP(-$B$16*(($B$17+$AI$4)*0.5)))+U267*$B$16/($B$16-$AI$14)*(EXP(-$AI$14*(($B$17+$AI$4)*0.5))-EXP(-$B$16*(($B$17+$AI$4)*0.5)))</f>
        <v/>
      </c>
      <c r="AA267" s="17">
        <f>R267*EXP(-$B$16*(($B$17+$AI$4)*0.6))+S267*$B$16/($B$16-$AI$12)*(EXP(-$AI$12*(($B$17+$AI$4)*0.6))-EXP(-$B$16*(($B$17+$AI$4)*0.6)))+T267*$B$16/($B$16-$AI$13)*(EXP(-$AI$13*(($B$17+$AI$4)*0.6))-EXP(-$B$16*(($B$17+$AI$4)*0.6)))+U267*$B$16/($B$16-$AI$14)*(EXP(-$AI$14*(($B$17+$AI$4)*0.6))-EXP(-$B$16*(($B$17+$AI$4)*0.6)))</f>
        <v/>
      </c>
      <c r="AB267" s="17">
        <f>R267*EXP(-$B$16*(($B$17+$AI$4)*0.7))+S267*$B$16/($B$16-$AI$12)*(EXP(-$AI$12*(($B$17+$AI$4)*0.7))-EXP(-$B$16*(($B$17+$AI$4)*0.7)))+T267*$B$16/($B$16-$AI$13)*(EXP(-$AI$13*(($B$17+$AI$4)*0.7))-EXP(-$B$16*(($B$17+$AI$4)*0.7)))+U267*$B$16/($B$16-$AI$14)*(EXP(-$AI$14*(($B$17+$AI$4)*0.7))-EXP(-$B$16*(($B$17+$AI$4)*0.7)))</f>
        <v/>
      </c>
      <c r="AC267" s="17">
        <f>R267*EXP(-$B$16*(($B$17+$AI$4)*0.8))+S267*$B$16/($B$16-$AI$12)*(EXP(-$AI$12*(($B$17+$AI$4)*0.8))-EXP(-$B$16*(($B$17+$AI$4)*0.8)))+T267*$B$16/($B$16-$AI$13)*(EXP(-$AI$13*(($B$17+$AI$4)*0.8))-EXP(-$B$16*(($B$17+$AI$4)*0.8)))+U267*$B$16/($B$16-$AI$14)*(EXP(-$AI$14*(($B$17+$AI$4)*0.8))-EXP(-$B$16*(($B$17+$AI$4)*0.8)))</f>
        <v/>
      </c>
      <c r="AD267" s="17">
        <f>R267*EXP(-$B$16*(($B$17+$AI$4)*0.9))+S267*$B$16/($B$16-$AI$12)*(EXP(-$AI$12*(($B$17+$AI$4)*0.9))-EXP(-$B$16*(($B$17+$AI$4)*0.9)))+T267*$B$16/($B$16-$AI$13)*(EXP(-$AI$13*(($B$17+$AI$4)*0.9))-EXP(-$B$16*(($B$17+$AI$4)*0.9)))+U267*$B$16/($B$16-$AI$14)*(EXP(-$AI$14*(($B$17+$AI$4)*0.9))-EXP(-$B$16*(($B$17+$AI$4)*0.9)))</f>
        <v/>
      </c>
      <c r="AE267" s="17">
        <f>R267*EXP(-$B$16*(($B$17+$AI$4)*1.0))+S267*$B$16/($B$16-$AI$12)*(EXP(-$AI$12*(($B$17+$AI$4)*1.0))-EXP(-$B$16*(($B$17+$AI$4)*1.0)))+T267*$B$16/($B$16-$AI$13)*(EXP(-$AI$13*(($B$17+$AI$4)*1.0))-EXP(-$B$16*(($B$17+$AI$4)*1.0)))+U267*$B$16/($B$16-$AI$14)*(EXP(-$AI$14*(($B$17+$AI$4)*1.0))-EXP(-$B$16*(($B$17+$AI$4)*1.0)))</f>
        <v/>
      </c>
      <c r="AF267" s="17">
        <f>MIN((G267-V267)/$AI$48,(G267-W267)/$AI$49,(G267-X267)/$AI$50,(G267-Y267)/$AI$51,(G267-Z267)/$AI$52,(G267-AA267)/$AI$53,(G267-AB267)/$AI$54,(G267-AC267)/$AI$55,(G267-AD267)/$AI$56,(G267-AE267)/$AI$57)</f>
        <v/>
      </c>
    </row>
    <row r="268">
      <c r="E268" s="12">
        <f>E267+$B$11</f>
        <v/>
      </c>
      <c r="F268" s="13">
        <f>E268/60</f>
        <v/>
      </c>
      <c r="G268" s="13">
        <f>IF(F268&gt;=$AI$66,$B$27,IF(F268&gt;=$AI$65,$B$26,IF(F268&gt;=$AI$64,$B$25,IF(F268&gt;=$AI$63,$B$24,IF(F268&gt;=$AI$62,$B$23,IF(F268&gt;=$AI$61,$B$22,$B$21))))))</f>
        <v/>
      </c>
      <c r="H268" s="14">
        <f>MAX(0,MIN($AI$59,IF($B$9="Plasma",(G268-(S268*$AI$18+T268*$AI$19+U268*$AI$20))/$AI$46,AF268)))</f>
        <v/>
      </c>
      <c r="I268" s="15">
        <f>H268/10*3600/$B$11</f>
        <v/>
      </c>
      <c r="J268" s="15">
        <f>J267+H268</f>
        <v/>
      </c>
      <c r="K268" s="14">
        <f>$AI$21*K267+$AI$22*L267+$AI$23*M267+$AI$30*H267</f>
        <v/>
      </c>
      <c r="L268" s="14">
        <f>$AI$24*K267+$AI$25*L267+$AI$26*M267+$AI$31*H267</f>
        <v/>
      </c>
      <c r="M268" s="14">
        <f>$AI$27*K267+$AI$28*L267+$AI$29*M267+$AI$32*H267</f>
        <v/>
      </c>
      <c r="N268" s="16">
        <f>R268*$B$38</f>
        <v/>
      </c>
      <c r="O268" s="14">
        <f>K268/$B$30</f>
        <v/>
      </c>
      <c r="P268" s="14">
        <f>L268/$B$31</f>
        <v/>
      </c>
      <c r="Q268" s="14">
        <f>M268/$B$32</f>
        <v/>
      </c>
      <c r="R268" s="14">
        <f>R267*$AI$42+S267*$AI$43+T267*$AI$44+U267*$AI$45+$AI$47*H267</f>
        <v/>
      </c>
      <c r="S268" s="17">
        <f>$AI$33*K268+$AI$34*L268+$AI$35*M268</f>
        <v/>
      </c>
      <c r="T268" s="17">
        <f>$AI$36*K268+$AI$37*L268+$AI$38*M268</f>
        <v/>
      </c>
      <c r="U268" s="17">
        <f>$AI$39*K268+$AI$40*L268+$AI$41*M268</f>
        <v/>
      </c>
      <c r="V268" s="17">
        <f>R268*EXP(-$B$16*(($B$17+$AI$4)*0.1))+S268*$B$16/($B$16-$AI$12)*(EXP(-$AI$12*(($B$17+$AI$4)*0.1))-EXP(-$B$16*(($B$17+$AI$4)*0.1)))+T268*$B$16/($B$16-$AI$13)*(EXP(-$AI$13*(($B$17+$AI$4)*0.1))-EXP(-$B$16*(($B$17+$AI$4)*0.1)))+U268*$B$16/($B$16-$AI$14)*(EXP(-$AI$14*(($B$17+$AI$4)*0.1))-EXP(-$B$16*(($B$17+$AI$4)*0.1)))</f>
        <v/>
      </c>
      <c r="W268" s="17">
        <f>R268*EXP(-$B$16*(($B$17+$AI$4)*0.2))+S268*$B$16/($B$16-$AI$12)*(EXP(-$AI$12*(($B$17+$AI$4)*0.2))-EXP(-$B$16*(($B$17+$AI$4)*0.2)))+T268*$B$16/($B$16-$AI$13)*(EXP(-$AI$13*(($B$17+$AI$4)*0.2))-EXP(-$B$16*(($B$17+$AI$4)*0.2)))+U268*$B$16/($B$16-$AI$14)*(EXP(-$AI$14*(($B$17+$AI$4)*0.2))-EXP(-$B$16*(($B$17+$AI$4)*0.2)))</f>
        <v/>
      </c>
      <c r="X268" s="17">
        <f>R268*EXP(-$B$16*(($B$17+$AI$4)*0.3))+S268*$B$16/($B$16-$AI$12)*(EXP(-$AI$12*(($B$17+$AI$4)*0.3))-EXP(-$B$16*(($B$17+$AI$4)*0.3)))+T268*$B$16/($B$16-$AI$13)*(EXP(-$AI$13*(($B$17+$AI$4)*0.3))-EXP(-$B$16*(($B$17+$AI$4)*0.3)))+U268*$B$16/($B$16-$AI$14)*(EXP(-$AI$14*(($B$17+$AI$4)*0.3))-EXP(-$B$16*(($B$17+$AI$4)*0.3)))</f>
        <v/>
      </c>
      <c r="Y268" s="17">
        <f>R268*EXP(-$B$16*(($B$17+$AI$4)*0.4))+S268*$B$16/($B$16-$AI$12)*(EXP(-$AI$12*(($B$17+$AI$4)*0.4))-EXP(-$B$16*(($B$17+$AI$4)*0.4)))+T268*$B$16/($B$16-$AI$13)*(EXP(-$AI$13*(($B$17+$AI$4)*0.4))-EXP(-$B$16*(($B$17+$AI$4)*0.4)))+U268*$B$16/($B$16-$AI$14)*(EXP(-$AI$14*(($B$17+$AI$4)*0.4))-EXP(-$B$16*(($B$17+$AI$4)*0.4)))</f>
        <v/>
      </c>
      <c r="Z268" s="17">
        <f>R268*EXP(-$B$16*(($B$17+$AI$4)*0.5))+S268*$B$16/($B$16-$AI$12)*(EXP(-$AI$12*(($B$17+$AI$4)*0.5))-EXP(-$B$16*(($B$17+$AI$4)*0.5)))+T268*$B$16/($B$16-$AI$13)*(EXP(-$AI$13*(($B$17+$AI$4)*0.5))-EXP(-$B$16*(($B$17+$AI$4)*0.5)))+U268*$B$16/($B$16-$AI$14)*(EXP(-$AI$14*(($B$17+$AI$4)*0.5))-EXP(-$B$16*(($B$17+$AI$4)*0.5)))</f>
        <v/>
      </c>
      <c r="AA268" s="17">
        <f>R268*EXP(-$B$16*(($B$17+$AI$4)*0.6))+S268*$B$16/($B$16-$AI$12)*(EXP(-$AI$12*(($B$17+$AI$4)*0.6))-EXP(-$B$16*(($B$17+$AI$4)*0.6)))+T268*$B$16/($B$16-$AI$13)*(EXP(-$AI$13*(($B$17+$AI$4)*0.6))-EXP(-$B$16*(($B$17+$AI$4)*0.6)))+U268*$B$16/($B$16-$AI$14)*(EXP(-$AI$14*(($B$17+$AI$4)*0.6))-EXP(-$B$16*(($B$17+$AI$4)*0.6)))</f>
        <v/>
      </c>
      <c r="AB268" s="17">
        <f>R268*EXP(-$B$16*(($B$17+$AI$4)*0.7))+S268*$B$16/($B$16-$AI$12)*(EXP(-$AI$12*(($B$17+$AI$4)*0.7))-EXP(-$B$16*(($B$17+$AI$4)*0.7)))+T268*$B$16/($B$16-$AI$13)*(EXP(-$AI$13*(($B$17+$AI$4)*0.7))-EXP(-$B$16*(($B$17+$AI$4)*0.7)))+U268*$B$16/($B$16-$AI$14)*(EXP(-$AI$14*(($B$17+$AI$4)*0.7))-EXP(-$B$16*(($B$17+$AI$4)*0.7)))</f>
        <v/>
      </c>
      <c r="AC268" s="17">
        <f>R268*EXP(-$B$16*(($B$17+$AI$4)*0.8))+S268*$B$16/($B$16-$AI$12)*(EXP(-$AI$12*(($B$17+$AI$4)*0.8))-EXP(-$B$16*(($B$17+$AI$4)*0.8)))+T268*$B$16/($B$16-$AI$13)*(EXP(-$AI$13*(($B$17+$AI$4)*0.8))-EXP(-$B$16*(($B$17+$AI$4)*0.8)))+U268*$B$16/($B$16-$AI$14)*(EXP(-$AI$14*(($B$17+$AI$4)*0.8))-EXP(-$B$16*(($B$17+$AI$4)*0.8)))</f>
        <v/>
      </c>
      <c r="AD268" s="17">
        <f>R268*EXP(-$B$16*(($B$17+$AI$4)*0.9))+S268*$B$16/($B$16-$AI$12)*(EXP(-$AI$12*(($B$17+$AI$4)*0.9))-EXP(-$B$16*(($B$17+$AI$4)*0.9)))+T268*$B$16/($B$16-$AI$13)*(EXP(-$AI$13*(($B$17+$AI$4)*0.9))-EXP(-$B$16*(($B$17+$AI$4)*0.9)))+U268*$B$16/($B$16-$AI$14)*(EXP(-$AI$14*(($B$17+$AI$4)*0.9))-EXP(-$B$16*(($B$17+$AI$4)*0.9)))</f>
        <v/>
      </c>
      <c r="AE268" s="17">
        <f>R268*EXP(-$B$16*(($B$17+$AI$4)*1.0))+S268*$B$16/($B$16-$AI$12)*(EXP(-$AI$12*(($B$17+$AI$4)*1.0))-EXP(-$B$16*(($B$17+$AI$4)*1.0)))+T268*$B$16/($B$16-$AI$13)*(EXP(-$AI$13*(($B$17+$AI$4)*1.0))-EXP(-$B$16*(($B$17+$AI$4)*1.0)))+U268*$B$16/($B$16-$AI$14)*(EXP(-$AI$14*(($B$17+$AI$4)*1.0))-EXP(-$B$16*(($B$17+$AI$4)*1.0)))</f>
        <v/>
      </c>
      <c r="AF268" s="17">
        <f>MIN((G268-V268)/$AI$48,(G268-W268)/$AI$49,(G268-X268)/$AI$50,(G268-Y268)/$AI$51,(G268-Z268)/$AI$52,(G268-AA268)/$AI$53,(G268-AB268)/$AI$54,(G268-AC268)/$AI$55,(G268-AD268)/$AI$56,(G268-AE268)/$AI$57)</f>
        <v/>
      </c>
    </row>
    <row r="269">
      <c r="E269" s="12">
        <f>E268+$B$11</f>
        <v/>
      </c>
      <c r="F269" s="13">
        <f>E269/60</f>
        <v/>
      </c>
      <c r="G269" s="13">
        <f>IF(F269&gt;=$AI$66,$B$27,IF(F269&gt;=$AI$65,$B$26,IF(F269&gt;=$AI$64,$B$25,IF(F269&gt;=$AI$63,$B$24,IF(F269&gt;=$AI$62,$B$23,IF(F269&gt;=$AI$61,$B$22,$B$21))))))</f>
        <v/>
      </c>
      <c r="H269" s="14">
        <f>MAX(0,MIN($AI$59,IF($B$9="Plasma",(G269-(S269*$AI$18+T269*$AI$19+U269*$AI$20))/$AI$46,AF269)))</f>
        <v/>
      </c>
      <c r="I269" s="15">
        <f>H269/10*3600/$B$11</f>
        <v/>
      </c>
      <c r="J269" s="15">
        <f>J268+H269</f>
        <v/>
      </c>
      <c r="K269" s="14">
        <f>$AI$21*K268+$AI$22*L268+$AI$23*M268+$AI$30*H268</f>
        <v/>
      </c>
      <c r="L269" s="14">
        <f>$AI$24*K268+$AI$25*L268+$AI$26*M268+$AI$31*H268</f>
        <v/>
      </c>
      <c r="M269" s="14">
        <f>$AI$27*K268+$AI$28*L268+$AI$29*M268+$AI$32*H268</f>
        <v/>
      </c>
      <c r="N269" s="16">
        <f>R269*$B$38</f>
        <v/>
      </c>
      <c r="O269" s="14">
        <f>K269/$B$30</f>
        <v/>
      </c>
      <c r="P269" s="14">
        <f>L269/$B$31</f>
        <v/>
      </c>
      <c r="Q269" s="14">
        <f>M269/$B$32</f>
        <v/>
      </c>
      <c r="R269" s="14">
        <f>R268*$AI$42+S268*$AI$43+T268*$AI$44+U268*$AI$45+$AI$47*H268</f>
        <v/>
      </c>
      <c r="S269" s="17">
        <f>$AI$33*K269+$AI$34*L269+$AI$35*M269</f>
        <v/>
      </c>
      <c r="T269" s="17">
        <f>$AI$36*K269+$AI$37*L269+$AI$38*M269</f>
        <v/>
      </c>
      <c r="U269" s="17">
        <f>$AI$39*K269+$AI$40*L269+$AI$41*M269</f>
        <v/>
      </c>
      <c r="V269" s="17">
        <f>R269*EXP(-$B$16*(($B$17+$AI$4)*0.1))+S269*$B$16/($B$16-$AI$12)*(EXP(-$AI$12*(($B$17+$AI$4)*0.1))-EXP(-$B$16*(($B$17+$AI$4)*0.1)))+T269*$B$16/($B$16-$AI$13)*(EXP(-$AI$13*(($B$17+$AI$4)*0.1))-EXP(-$B$16*(($B$17+$AI$4)*0.1)))+U269*$B$16/($B$16-$AI$14)*(EXP(-$AI$14*(($B$17+$AI$4)*0.1))-EXP(-$B$16*(($B$17+$AI$4)*0.1)))</f>
        <v/>
      </c>
      <c r="W269" s="17">
        <f>R269*EXP(-$B$16*(($B$17+$AI$4)*0.2))+S269*$B$16/($B$16-$AI$12)*(EXP(-$AI$12*(($B$17+$AI$4)*0.2))-EXP(-$B$16*(($B$17+$AI$4)*0.2)))+T269*$B$16/($B$16-$AI$13)*(EXP(-$AI$13*(($B$17+$AI$4)*0.2))-EXP(-$B$16*(($B$17+$AI$4)*0.2)))+U269*$B$16/($B$16-$AI$14)*(EXP(-$AI$14*(($B$17+$AI$4)*0.2))-EXP(-$B$16*(($B$17+$AI$4)*0.2)))</f>
        <v/>
      </c>
      <c r="X269" s="17">
        <f>R269*EXP(-$B$16*(($B$17+$AI$4)*0.3))+S269*$B$16/($B$16-$AI$12)*(EXP(-$AI$12*(($B$17+$AI$4)*0.3))-EXP(-$B$16*(($B$17+$AI$4)*0.3)))+T269*$B$16/($B$16-$AI$13)*(EXP(-$AI$13*(($B$17+$AI$4)*0.3))-EXP(-$B$16*(($B$17+$AI$4)*0.3)))+U269*$B$16/($B$16-$AI$14)*(EXP(-$AI$14*(($B$17+$AI$4)*0.3))-EXP(-$B$16*(($B$17+$AI$4)*0.3)))</f>
        <v/>
      </c>
      <c r="Y269" s="17">
        <f>R269*EXP(-$B$16*(($B$17+$AI$4)*0.4))+S269*$B$16/($B$16-$AI$12)*(EXP(-$AI$12*(($B$17+$AI$4)*0.4))-EXP(-$B$16*(($B$17+$AI$4)*0.4)))+T269*$B$16/($B$16-$AI$13)*(EXP(-$AI$13*(($B$17+$AI$4)*0.4))-EXP(-$B$16*(($B$17+$AI$4)*0.4)))+U269*$B$16/($B$16-$AI$14)*(EXP(-$AI$14*(($B$17+$AI$4)*0.4))-EXP(-$B$16*(($B$17+$AI$4)*0.4)))</f>
        <v/>
      </c>
      <c r="Z269" s="17">
        <f>R269*EXP(-$B$16*(($B$17+$AI$4)*0.5))+S269*$B$16/($B$16-$AI$12)*(EXP(-$AI$12*(($B$17+$AI$4)*0.5))-EXP(-$B$16*(($B$17+$AI$4)*0.5)))+T269*$B$16/($B$16-$AI$13)*(EXP(-$AI$13*(($B$17+$AI$4)*0.5))-EXP(-$B$16*(($B$17+$AI$4)*0.5)))+U269*$B$16/($B$16-$AI$14)*(EXP(-$AI$14*(($B$17+$AI$4)*0.5))-EXP(-$B$16*(($B$17+$AI$4)*0.5)))</f>
        <v/>
      </c>
      <c r="AA269" s="17">
        <f>R269*EXP(-$B$16*(($B$17+$AI$4)*0.6))+S269*$B$16/($B$16-$AI$12)*(EXP(-$AI$12*(($B$17+$AI$4)*0.6))-EXP(-$B$16*(($B$17+$AI$4)*0.6)))+T269*$B$16/($B$16-$AI$13)*(EXP(-$AI$13*(($B$17+$AI$4)*0.6))-EXP(-$B$16*(($B$17+$AI$4)*0.6)))+U269*$B$16/($B$16-$AI$14)*(EXP(-$AI$14*(($B$17+$AI$4)*0.6))-EXP(-$B$16*(($B$17+$AI$4)*0.6)))</f>
        <v/>
      </c>
      <c r="AB269" s="17">
        <f>R269*EXP(-$B$16*(($B$17+$AI$4)*0.7))+S269*$B$16/($B$16-$AI$12)*(EXP(-$AI$12*(($B$17+$AI$4)*0.7))-EXP(-$B$16*(($B$17+$AI$4)*0.7)))+T269*$B$16/($B$16-$AI$13)*(EXP(-$AI$13*(($B$17+$AI$4)*0.7))-EXP(-$B$16*(($B$17+$AI$4)*0.7)))+U269*$B$16/($B$16-$AI$14)*(EXP(-$AI$14*(($B$17+$AI$4)*0.7))-EXP(-$B$16*(($B$17+$AI$4)*0.7)))</f>
        <v/>
      </c>
      <c r="AC269" s="17">
        <f>R269*EXP(-$B$16*(($B$17+$AI$4)*0.8))+S269*$B$16/($B$16-$AI$12)*(EXP(-$AI$12*(($B$17+$AI$4)*0.8))-EXP(-$B$16*(($B$17+$AI$4)*0.8)))+T269*$B$16/($B$16-$AI$13)*(EXP(-$AI$13*(($B$17+$AI$4)*0.8))-EXP(-$B$16*(($B$17+$AI$4)*0.8)))+U269*$B$16/($B$16-$AI$14)*(EXP(-$AI$14*(($B$17+$AI$4)*0.8))-EXP(-$B$16*(($B$17+$AI$4)*0.8)))</f>
        <v/>
      </c>
      <c r="AD269" s="17">
        <f>R269*EXP(-$B$16*(($B$17+$AI$4)*0.9))+S269*$B$16/($B$16-$AI$12)*(EXP(-$AI$12*(($B$17+$AI$4)*0.9))-EXP(-$B$16*(($B$17+$AI$4)*0.9)))+T269*$B$16/($B$16-$AI$13)*(EXP(-$AI$13*(($B$17+$AI$4)*0.9))-EXP(-$B$16*(($B$17+$AI$4)*0.9)))+U269*$B$16/($B$16-$AI$14)*(EXP(-$AI$14*(($B$17+$AI$4)*0.9))-EXP(-$B$16*(($B$17+$AI$4)*0.9)))</f>
        <v/>
      </c>
      <c r="AE269" s="17">
        <f>R269*EXP(-$B$16*(($B$17+$AI$4)*1.0))+S269*$B$16/($B$16-$AI$12)*(EXP(-$AI$12*(($B$17+$AI$4)*1.0))-EXP(-$B$16*(($B$17+$AI$4)*1.0)))+T269*$B$16/($B$16-$AI$13)*(EXP(-$AI$13*(($B$17+$AI$4)*1.0))-EXP(-$B$16*(($B$17+$AI$4)*1.0)))+U269*$B$16/($B$16-$AI$14)*(EXP(-$AI$14*(($B$17+$AI$4)*1.0))-EXP(-$B$16*(($B$17+$AI$4)*1.0)))</f>
        <v/>
      </c>
      <c r="AF269" s="17">
        <f>MIN((G269-V269)/$AI$48,(G269-W269)/$AI$49,(G269-X269)/$AI$50,(G269-Y269)/$AI$51,(G269-Z269)/$AI$52,(G269-AA269)/$AI$53,(G269-AB269)/$AI$54,(G269-AC269)/$AI$55,(G269-AD269)/$AI$56,(G269-AE269)/$AI$57)</f>
        <v/>
      </c>
    </row>
    <row r="270">
      <c r="E270" s="12">
        <f>E269+$B$11</f>
        <v/>
      </c>
      <c r="F270" s="13">
        <f>E270/60</f>
        <v/>
      </c>
      <c r="G270" s="13">
        <f>IF(F270&gt;=$AI$66,$B$27,IF(F270&gt;=$AI$65,$B$26,IF(F270&gt;=$AI$64,$B$25,IF(F270&gt;=$AI$63,$B$24,IF(F270&gt;=$AI$62,$B$23,IF(F270&gt;=$AI$61,$B$22,$B$21))))))</f>
        <v/>
      </c>
      <c r="H270" s="14">
        <f>MAX(0,MIN($AI$59,IF($B$9="Plasma",(G270-(S270*$AI$18+T270*$AI$19+U270*$AI$20))/$AI$46,AF270)))</f>
        <v/>
      </c>
      <c r="I270" s="15">
        <f>H270/10*3600/$B$11</f>
        <v/>
      </c>
      <c r="J270" s="15">
        <f>J269+H270</f>
        <v/>
      </c>
      <c r="K270" s="14">
        <f>$AI$21*K269+$AI$22*L269+$AI$23*M269+$AI$30*H269</f>
        <v/>
      </c>
      <c r="L270" s="14">
        <f>$AI$24*K269+$AI$25*L269+$AI$26*M269+$AI$31*H269</f>
        <v/>
      </c>
      <c r="M270" s="14">
        <f>$AI$27*K269+$AI$28*L269+$AI$29*M269+$AI$32*H269</f>
        <v/>
      </c>
      <c r="N270" s="16">
        <f>R270*$B$38</f>
        <v/>
      </c>
      <c r="O270" s="14">
        <f>K270/$B$30</f>
        <v/>
      </c>
      <c r="P270" s="14">
        <f>L270/$B$31</f>
        <v/>
      </c>
      <c r="Q270" s="14">
        <f>M270/$B$32</f>
        <v/>
      </c>
      <c r="R270" s="14">
        <f>R269*$AI$42+S269*$AI$43+T269*$AI$44+U269*$AI$45+$AI$47*H269</f>
        <v/>
      </c>
      <c r="S270" s="17">
        <f>$AI$33*K270+$AI$34*L270+$AI$35*M270</f>
        <v/>
      </c>
      <c r="T270" s="17">
        <f>$AI$36*K270+$AI$37*L270+$AI$38*M270</f>
        <v/>
      </c>
      <c r="U270" s="17">
        <f>$AI$39*K270+$AI$40*L270+$AI$41*M270</f>
        <v/>
      </c>
      <c r="V270" s="17">
        <f>R270*EXP(-$B$16*(($B$17+$AI$4)*0.1))+S270*$B$16/($B$16-$AI$12)*(EXP(-$AI$12*(($B$17+$AI$4)*0.1))-EXP(-$B$16*(($B$17+$AI$4)*0.1)))+T270*$B$16/($B$16-$AI$13)*(EXP(-$AI$13*(($B$17+$AI$4)*0.1))-EXP(-$B$16*(($B$17+$AI$4)*0.1)))+U270*$B$16/($B$16-$AI$14)*(EXP(-$AI$14*(($B$17+$AI$4)*0.1))-EXP(-$B$16*(($B$17+$AI$4)*0.1)))</f>
        <v/>
      </c>
      <c r="W270" s="17">
        <f>R270*EXP(-$B$16*(($B$17+$AI$4)*0.2))+S270*$B$16/($B$16-$AI$12)*(EXP(-$AI$12*(($B$17+$AI$4)*0.2))-EXP(-$B$16*(($B$17+$AI$4)*0.2)))+T270*$B$16/($B$16-$AI$13)*(EXP(-$AI$13*(($B$17+$AI$4)*0.2))-EXP(-$B$16*(($B$17+$AI$4)*0.2)))+U270*$B$16/($B$16-$AI$14)*(EXP(-$AI$14*(($B$17+$AI$4)*0.2))-EXP(-$B$16*(($B$17+$AI$4)*0.2)))</f>
        <v/>
      </c>
      <c r="X270" s="17">
        <f>R270*EXP(-$B$16*(($B$17+$AI$4)*0.3))+S270*$B$16/($B$16-$AI$12)*(EXP(-$AI$12*(($B$17+$AI$4)*0.3))-EXP(-$B$16*(($B$17+$AI$4)*0.3)))+T270*$B$16/($B$16-$AI$13)*(EXP(-$AI$13*(($B$17+$AI$4)*0.3))-EXP(-$B$16*(($B$17+$AI$4)*0.3)))+U270*$B$16/($B$16-$AI$14)*(EXP(-$AI$14*(($B$17+$AI$4)*0.3))-EXP(-$B$16*(($B$17+$AI$4)*0.3)))</f>
        <v/>
      </c>
      <c r="Y270" s="17">
        <f>R270*EXP(-$B$16*(($B$17+$AI$4)*0.4))+S270*$B$16/($B$16-$AI$12)*(EXP(-$AI$12*(($B$17+$AI$4)*0.4))-EXP(-$B$16*(($B$17+$AI$4)*0.4)))+T270*$B$16/($B$16-$AI$13)*(EXP(-$AI$13*(($B$17+$AI$4)*0.4))-EXP(-$B$16*(($B$17+$AI$4)*0.4)))+U270*$B$16/($B$16-$AI$14)*(EXP(-$AI$14*(($B$17+$AI$4)*0.4))-EXP(-$B$16*(($B$17+$AI$4)*0.4)))</f>
        <v/>
      </c>
      <c r="Z270" s="17">
        <f>R270*EXP(-$B$16*(($B$17+$AI$4)*0.5))+S270*$B$16/($B$16-$AI$12)*(EXP(-$AI$12*(($B$17+$AI$4)*0.5))-EXP(-$B$16*(($B$17+$AI$4)*0.5)))+T270*$B$16/($B$16-$AI$13)*(EXP(-$AI$13*(($B$17+$AI$4)*0.5))-EXP(-$B$16*(($B$17+$AI$4)*0.5)))+U270*$B$16/($B$16-$AI$14)*(EXP(-$AI$14*(($B$17+$AI$4)*0.5))-EXP(-$B$16*(($B$17+$AI$4)*0.5)))</f>
        <v/>
      </c>
      <c r="AA270" s="17">
        <f>R270*EXP(-$B$16*(($B$17+$AI$4)*0.6))+S270*$B$16/($B$16-$AI$12)*(EXP(-$AI$12*(($B$17+$AI$4)*0.6))-EXP(-$B$16*(($B$17+$AI$4)*0.6)))+T270*$B$16/($B$16-$AI$13)*(EXP(-$AI$13*(($B$17+$AI$4)*0.6))-EXP(-$B$16*(($B$17+$AI$4)*0.6)))+U270*$B$16/($B$16-$AI$14)*(EXP(-$AI$14*(($B$17+$AI$4)*0.6))-EXP(-$B$16*(($B$17+$AI$4)*0.6)))</f>
        <v/>
      </c>
      <c r="AB270" s="17">
        <f>R270*EXP(-$B$16*(($B$17+$AI$4)*0.7))+S270*$B$16/($B$16-$AI$12)*(EXP(-$AI$12*(($B$17+$AI$4)*0.7))-EXP(-$B$16*(($B$17+$AI$4)*0.7)))+T270*$B$16/($B$16-$AI$13)*(EXP(-$AI$13*(($B$17+$AI$4)*0.7))-EXP(-$B$16*(($B$17+$AI$4)*0.7)))+U270*$B$16/($B$16-$AI$14)*(EXP(-$AI$14*(($B$17+$AI$4)*0.7))-EXP(-$B$16*(($B$17+$AI$4)*0.7)))</f>
        <v/>
      </c>
      <c r="AC270" s="17">
        <f>R270*EXP(-$B$16*(($B$17+$AI$4)*0.8))+S270*$B$16/($B$16-$AI$12)*(EXP(-$AI$12*(($B$17+$AI$4)*0.8))-EXP(-$B$16*(($B$17+$AI$4)*0.8)))+T270*$B$16/($B$16-$AI$13)*(EXP(-$AI$13*(($B$17+$AI$4)*0.8))-EXP(-$B$16*(($B$17+$AI$4)*0.8)))+U270*$B$16/($B$16-$AI$14)*(EXP(-$AI$14*(($B$17+$AI$4)*0.8))-EXP(-$B$16*(($B$17+$AI$4)*0.8)))</f>
        <v/>
      </c>
      <c r="AD270" s="17">
        <f>R270*EXP(-$B$16*(($B$17+$AI$4)*0.9))+S270*$B$16/($B$16-$AI$12)*(EXP(-$AI$12*(($B$17+$AI$4)*0.9))-EXP(-$B$16*(($B$17+$AI$4)*0.9)))+T270*$B$16/($B$16-$AI$13)*(EXP(-$AI$13*(($B$17+$AI$4)*0.9))-EXP(-$B$16*(($B$17+$AI$4)*0.9)))+U270*$B$16/($B$16-$AI$14)*(EXP(-$AI$14*(($B$17+$AI$4)*0.9))-EXP(-$B$16*(($B$17+$AI$4)*0.9)))</f>
        <v/>
      </c>
      <c r="AE270" s="17">
        <f>R270*EXP(-$B$16*(($B$17+$AI$4)*1.0))+S270*$B$16/($B$16-$AI$12)*(EXP(-$AI$12*(($B$17+$AI$4)*1.0))-EXP(-$B$16*(($B$17+$AI$4)*1.0)))+T270*$B$16/($B$16-$AI$13)*(EXP(-$AI$13*(($B$17+$AI$4)*1.0))-EXP(-$B$16*(($B$17+$AI$4)*1.0)))+U270*$B$16/($B$16-$AI$14)*(EXP(-$AI$14*(($B$17+$AI$4)*1.0))-EXP(-$B$16*(($B$17+$AI$4)*1.0)))</f>
        <v/>
      </c>
      <c r="AF270" s="17">
        <f>MIN((G270-V270)/$AI$48,(G270-W270)/$AI$49,(G270-X270)/$AI$50,(G270-Y270)/$AI$51,(G270-Z270)/$AI$52,(G270-AA270)/$AI$53,(G270-AB270)/$AI$54,(G270-AC270)/$AI$55,(G270-AD270)/$AI$56,(G270-AE270)/$AI$57)</f>
        <v/>
      </c>
    </row>
    <row r="271">
      <c r="E271" s="12">
        <f>E270+$B$11</f>
        <v/>
      </c>
      <c r="F271" s="13">
        <f>E271/60</f>
        <v/>
      </c>
      <c r="G271" s="13">
        <f>IF(F271&gt;=$AI$66,$B$27,IF(F271&gt;=$AI$65,$B$26,IF(F271&gt;=$AI$64,$B$25,IF(F271&gt;=$AI$63,$B$24,IF(F271&gt;=$AI$62,$B$23,IF(F271&gt;=$AI$61,$B$22,$B$21))))))</f>
        <v/>
      </c>
      <c r="H271" s="14">
        <f>MAX(0,MIN($AI$59,IF($B$9="Plasma",(G271-(S271*$AI$18+T271*$AI$19+U271*$AI$20))/$AI$46,AF271)))</f>
        <v/>
      </c>
      <c r="I271" s="15">
        <f>H271/10*3600/$B$11</f>
        <v/>
      </c>
      <c r="J271" s="15">
        <f>J270+H271</f>
        <v/>
      </c>
      <c r="K271" s="14">
        <f>$AI$21*K270+$AI$22*L270+$AI$23*M270+$AI$30*H270</f>
        <v/>
      </c>
      <c r="L271" s="14">
        <f>$AI$24*K270+$AI$25*L270+$AI$26*M270+$AI$31*H270</f>
        <v/>
      </c>
      <c r="M271" s="14">
        <f>$AI$27*K270+$AI$28*L270+$AI$29*M270+$AI$32*H270</f>
        <v/>
      </c>
      <c r="N271" s="16">
        <f>R271*$B$38</f>
        <v/>
      </c>
      <c r="O271" s="14">
        <f>K271/$B$30</f>
        <v/>
      </c>
      <c r="P271" s="14">
        <f>L271/$B$31</f>
        <v/>
      </c>
      <c r="Q271" s="14">
        <f>M271/$B$32</f>
        <v/>
      </c>
      <c r="R271" s="14">
        <f>R270*$AI$42+S270*$AI$43+T270*$AI$44+U270*$AI$45+$AI$47*H270</f>
        <v/>
      </c>
      <c r="S271" s="17">
        <f>$AI$33*K271+$AI$34*L271+$AI$35*M271</f>
        <v/>
      </c>
      <c r="T271" s="17">
        <f>$AI$36*K271+$AI$37*L271+$AI$38*M271</f>
        <v/>
      </c>
      <c r="U271" s="17">
        <f>$AI$39*K271+$AI$40*L271+$AI$41*M271</f>
        <v/>
      </c>
      <c r="V271" s="17">
        <f>R271*EXP(-$B$16*(($B$17+$AI$4)*0.1))+S271*$B$16/($B$16-$AI$12)*(EXP(-$AI$12*(($B$17+$AI$4)*0.1))-EXP(-$B$16*(($B$17+$AI$4)*0.1)))+T271*$B$16/($B$16-$AI$13)*(EXP(-$AI$13*(($B$17+$AI$4)*0.1))-EXP(-$B$16*(($B$17+$AI$4)*0.1)))+U271*$B$16/($B$16-$AI$14)*(EXP(-$AI$14*(($B$17+$AI$4)*0.1))-EXP(-$B$16*(($B$17+$AI$4)*0.1)))</f>
        <v/>
      </c>
      <c r="W271" s="17">
        <f>R271*EXP(-$B$16*(($B$17+$AI$4)*0.2))+S271*$B$16/($B$16-$AI$12)*(EXP(-$AI$12*(($B$17+$AI$4)*0.2))-EXP(-$B$16*(($B$17+$AI$4)*0.2)))+T271*$B$16/($B$16-$AI$13)*(EXP(-$AI$13*(($B$17+$AI$4)*0.2))-EXP(-$B$16*(($B$17+$AI$4)*0.2)))+U271*$B$16/($B$16-$AI$14)*(EXP(-$AI$14*(($B$17+$AI$4)*0.2))-EXP(-$B$16*(($B$17+$AI$4)*0.2)))</f>
        <v/>
      </c>
      <c r="X271" s="17">
        <f>R271*EXP(-$B$16*(($B$17+$AI$4)*0.3))+S271*$B$16/($B$16-$AI$12)*(EXP(-$AI$12*(($B$17+$AI$4)*0.3))-EXP(-$B$16*(($B$17+$AI$4)*0.3)))+T271*$B$16/($B$16-$AI$13)*(EXP(-$AI$13*(($B$17+$AI$4)*0.3))-EXP(-$B$16*(($B$17+$AI$4)*0.3)))+U271*$B$16/($B$16-$AI$14)*(EXP(-$AI$14*(($B$17+$AI$4)*0.3))-EXP(-$B$16*(($B$17+$AI$4)*0.3)))</f>
        <v/>
      </c>
      <c r="Y271" s="17">
        <f>R271*EXP(-$B$16*(($B$17+$AI$4)*0.4))+S271*$B$16/($B$16-$AI$12)*(EXP(-$AI$12*(($B$17+$AI$4)*0.4))-EXP(-$B$16*(($B$17+$AI$4)*0.4)))+T271*$B$16/($B$16-$AI$13)*(EXP(-$AI$13*(($B$17+$AI$4)*0.4))-EXP(-$B$16*(($B$17+$AI$4)*0.4)))+U271*$B$16/($B$16-$AI$14)*(EXP(-$AI$14*(($B$17+$AI$4)*0.4))-EXP(-$B$16*(($B$17+$AI$4)*0.4)))</f>
        <v/>
      </c>
      <c r="Z271" s="17">
        <f>R271*EXP(-$B$16*(($B$17+$AI$4)*0.5))+S271*$B$16/($B$16-$AI$12)*(EXP(-$AI$12*(($B$17+$AI$4)*0.5))-EXP(-$B$16*(($B$17+$AI$4)*0.5)))+T271*$B$16/($B$16-$AI$13)*(EXP(-$AI$13*(($B$17+$AI$4)*0.5))-EXP(-$B$16*(($B$17+$AI$4)*0.5)))+U271*$B$16/($B$16-$AI$14)*(EXP(-$AI$14*(($B$17+$AI$4)*0.5))-EXP(-$B$16*(($B$17+$AI$4)*0.5)))</f>
        <v/>
      </c>
      <c r="AA271" s="17">
        <f>R271*EXP(-$B$16*(($B$17+$AI$4)*0.6))+S271*$B$16/($B$16-$AI$12)*(EXP(-$AI$12*(($B$17+$AI$4)*0.6))-EXP(-$B$16*(($B$17+$AI$4)*0.6)))+T271*$B$16/($B$16-$AI$13)*(EXP(-$AI$13*(($B$17+$AI$4)*0.6))-EXP(-$B$16*(($B$17+$AI$4)*0.6)))+U271*$B$16/($B$16-$AI$14)*(EXP(-$AI$14*(($B$17+$AI$4)*0.6))-EXP(-$B$16*(($B$17+$AI$4)*0.6)))</f>
        <v/>
      </c>
      <c r="AB271" s="17">
        <f>R271*EXP(-$B$16*(($B$17+$AI$4)*0.7))+S271*$B$16/($B$16-$AI$12)*(EXP(-$AI$12*(($B$17+$AI$4)*0.7))-EXP(-$B$16*(($B$17+$AI$4)*0.7)))+T271*$B$16/($B$16-$AI$13)*(EXP(-$AI$13*(($B$17+$AI$4)*0.7))-EXP(-$B$16*(($B$17+$AI$4)*0.7)))+U271*$B$16/($B$16-$AI$14)*(EXP(-$AI$14*(($B$17+$AI$4)*0.7))-EXP(-$B$16*(($B$17+$AI$4)*0.7)))</f>
        <v/>
      </c>
      <c r="AC271" s="17">
        <f>R271*EXP(-$B$16*(($B$17+$AI$4)*0.8))+S271*$B$16/($B$16-$AI$12)*(EXP(-$AI$12*(($B$17+$AI$4)*0.8))-EXP(-$B$16*(($B$17+$AI$4)*0.8)))+T271*$B$16/($B$16-$AI$13)*(EXP(-$AI$13*(($B$17+$AI$4)*0.8))-EXP(-$B$16*(($B$17+$AI$4)*0.8)))+U271*$B$16/($B$16-$AI$14)*(EXP(-$AI$14*(($B$17+$AI$4)*0.8))-EXP(-$B$16*(($B$17+$AI$4)*0.8)))</f>
        <v/>
      </c>
      <c r="AD271" s="17">
        <f>R271*EXP(-$B$16*(($B$17+$AI$4)*0.9))+S271*$B$16/($B$16-$AI$12)*(EXP(-$AI$12*(($B$17+$AI$4)*0.9))-EXP(-$B$16*(($B$17+$AI$4)*0.9)))+T271*$B$16/($B$16-$AI$13)*(EXP(-$AI$13*(($B$17+$AI$4)*0.9))-EXP(-$B$16*(($B$17+$AI$4)*0.9)))+U271*$B$16/($B$16-$AI$14)*(EXP(-$AI$14*(($B$17+$AI$4)*0.9))-EXP(-$B$16*(($B$17+$AI$4)*0.9)))</f>
        <v/>
      </c>
      <c r="AE271" s="17">
        <f>R271*EXP(-$B$16*(($B$17+$AI$4)*1.0))+S271*$B$16/($B$16-$AI$12)*(EXP(-$AI$12*(($B$17+$AI$4)*1.0))-EXP(-$B$16*(($B$17+$AI$4)*1.0)))+T271*$B$16/($B$16-$AI$13)*(EXP(-$AI$13*(($B$17+$AI$4)*1.0))-EXP(-$B$16*(($B$17+$AI$4)*1.0)))+U271*$B$16/($B$16-$AI$14)*(EXP(-$AI$14*(($B$17+$AI$4)*1.0))-EXP(-$B$16*(($B$17+$AI$4)*1.0)))</f>
        <v/>
      </c>
      <c r="AF271" s="17">
        <f>MIN((G271-V271)/$AI$48,(G271-W271)/$AI$49,(G271-X271)/$AI$50,(G271-Y271)/$AI$51,(G271-Z271)/$AI$52,(G271-AA271)/$AI$53,(G271-AB271)/$AI$54,(G271-AC271)/$AI$55,(G271-AD271)/$AI$56,(G271-AE271)/$AI$57)</f>
        <v/>
      </c>
    </row>
    <row r="272">
      <c r="E272" s="12">
        <f>E271+$B$11</f>
        <v/>
      </c>
      <c r="F272" s="13">
        <f>E272/60</f>
        <v/>
      </c>
      <c r="G272" s="13">
        <f>IF(F272&gt;=$AI$66,$B$27,IF(F272&gt;=$AI$65,$B$26,IF(F272&gt;=$AI$64,$B$25,IF(F272&gt;=$AI$63,$B$24,IF(F272&gt;=$AI$62,$B$23,IF(F272&gt;=$AI$61,$B$22,$B$21))))))</f>
        <v/>
      </c>
      <c r="H272" s="14">
        <f>MAX(0,MIN($AI$59,IF($B$9="Plasma",(G272-(S272*$AI$18+T272*$AI$19+U272*$AI$20))/$AI$46,AF272)))</f>
        <v/>
      </c>
      <c r="I272" s="15">
        <f>H272/10*3600/$B$11</f>
        <v/>
      </c>
      <c r="J272" s="15">
        <f>J271+H272</f>
        <v/>
      </c>
      <c r="K272" s="14">
        <f>$AI$21*K271+$AI$22*L271+$AI$23*M271+$AI$30*H271</f>
        <v/>
      </c>
      <c r="L272" s="14">
        <f>$AI$24*K271+$AI$25*L271+$AI$26*M271+$AI$31*H271</f>
        <v/>
      </c>
      <c r="M272" s="14">
        <f>$AI$27*K271+$AI$28*L271+$AI$29*M271+$AI$32*H271</f>
        <v/>
      </c>
      <c r="N272" s="16">
        <f>R272*$B$38</f>
        <v/>
      </c>
      <c r="O272" s="14">
        <f>K272/$B$30</f>
        <v/>
      </c>
      <c r="P272" s="14">
        <f>L272/$B$31</f>
        <v/>
      </c>
      <c r="Q272" s="14">
        <f>M272/$B$32</f>
        <v/>
      </c>
      <c r="R272" s="14">
        <f>R271*$AI$42+S271*$AI$43+T271*$AI$44+U271*$AI$45+$AI$47*H271</f>
        <v/>
      </c>
      <c r="S272" s="17">
        <f>$AI$33*K272+$AI$34*L272+$AI$35*M272</f>
        <v/>
      </c>
      <c r="T272" s="17">
        <f>$AI$36*K272+$AI$37*L272+$AI$38*M272</f>
        <v/>
      </c>
      <c r="U272" s="17">
        <f>$AI$39*K272+$AI$40*L272+$AI$41*M272</f>
        <v/>
      </c>
      <c r="V272" s="17">
        <f>R272*EXP(-$B$16*(($B$17+$AI$4)*0.1))+S272*$B$16/($B$16-$AI$12)*(EXP(-$AI$12*(($B$17+$AI$4)*0.1))-EXP(-$B$16*(($B$17+$AI$4)*0.1)))+T272*$B$16/($B$16-$AI$13)*(EXP(-$AI$13*(($B$17+$AI$4)*0.1))-EXP(-$B$16*(($B$17+$AI$4)*0.1)))+U272*$B$16/($B$16-$AI$14)*(EXP(-$AI$14*(($B$17+$AI$4)*0.1))-EXP(-$B$16*(($B$17+$AI$4)*0.1)))</f>
        <v/>
      </c>
      <c r="W272" s="17">
        <f>R272*EXP(-$B$16*(($B$17+$AI$4)*0.2))+S272*$B$16/($B$16-$AI$12)*(EXP(-$AI$12*(($B$17+$AI$4)*0.2))-EXP(-$B$16*(($B$17+$AI$4)*0.2)))+T272*$B$16/($B$16-$AI$13)*(EXP(-$AI$13*(($B$17+$AI$4)*0.2))-EXP(-$B$16*(($B$17+$AI$4)*0.2)))+U272*$B$16/($B$16-$AI$14)*(EXP(-$AI$14*(($B$17+$AI$4)*0.2))-EXP(-$B$16*(($B$17+$AI$4)*0.2)))</f>
        <v/>
      </c>
      <c r="X272" s="17">
        <f>R272*EXP(-$B$16*(($B$17+$AI$4)*0.3))+S272*$B$16/($B$16-$AI$12)*(EXP(-$AI$12*(($B$17+$AI$4)*0.3))-EXP(-$B$16*(($B$17+$AI$4)*0.3)))+T272*$B$16/($B$16-$AI$13)*(EXP(-$AI$13*(($B$17+$AI$4)*0.3))-EXP(-$B$16*(($B$17+$AI$4)*0.3)))+U272*$B$16/($B$16-$AI$14)*(EXP(-$AI$14*(($B$17+$AI$4)*0.3))-EXP(-$B$16*(($B$17+$AI$4)*0.3)))</f>
        <v/>
      </c>
      <c r="Y272" s="17">
        <f>R272*EXP(-$B$16*(($B$17+$AI$4)*0.4))+S272*$B$16/($B$16-$AI$12)*(EXP(-$AI$12*(($B$17+$AI$4)*0.4))-EXP(-$B$16*(($B$17+$AI$4)*0.4)))+T272*$B$16/($B$16-$AI$13)*(EXP(-$AI$13*(($B$17+$AI$4)*0.4))-EXP(-$B$16*(($B$17+$AI$4)*0.4)))+U272*$B$16/($B$16-$AI$14)*(EXP(-$AI$14*(($B$17+$AI$4)*0.4))-EXP(-$B$16*(($B$17+$AI$4)*0.4)))</f>
        <v/>
      </c>
      <c r="Z272" s="17">
        <f>R272*EXP(-$B$16*(($B$17+$AI$4)*0.5))+S272*$B$16/($B$16-$AI$12)*(EXP(-$AI$12*(($B$17+$AI$4)*0.5))-EXP(-$B$16*(($B$17+$AI$4)*0.5)))+T272*$B$16/($B$16-$AI$13)*(EXP(-$AI$13*(($B$17+$AI$4)*0.5))-EXP(-$B$16*(($B$17+$AI$4)*0.5)))+U272*$B$16/($B$16-$AI$14)*(EXP(-$AI$14*(($B$17+$AI$4)*0.5))-EXP(-$B$16*(($B$17+$AI$4)*0.5)))</f>
        <v/>
      </c>
      <c r="AA272" s="17">
        <f>R272*EXP(-$B$16*(($B$17+$AI$4)*0.6))+S272*$B$16/($B$16-$AI$12)*(EXP(-$AI$12*(($B$17+$AI$4)*0.6))-EXP(-$B$16*(($B$17+$AI$4)*0.6)))+T272*$B$16/($B$16-$AI$13)*(EXP(-$AI$13*(($B$17+$AI$4)*0.6))-EXP(-$B$16*(($B$17+$AI$4)*0.6)))+U272*$B$16/($B$16-$AI$14)*(EXP(-$AI$14*(($B$17+$AI$4)*0.6))-EXP(-$B$16*(($B$17+$AI$4)*0.6)))</f>
        <v/>
      </c>
      <c r="AB272" s="17">
        <f>R272*EXP(-$B$16*(($B$17+$AI$4)*0.7))+S272*$B$16/($B$16-$AI$12)*(EXP(-$AI$12*(($B$17+$AI$4)*0.7))-EXP(-$B$16*(($B$17+$AI$4)*0.7)))+T272*$B$16/($B$16-$AI$13)*(EXP(-$AI$13*(($B$17+$AI$4)*0.7))-EXP(-$B$16*(($B$17+$AI$4)*0.7)))+U272*$B$16/($B$16-$AI$14)*(EXP(-$AI$14*(($B$17+$AI$4)*0.7))-EXP(-$B$16*(($B$17+$AI$4)*0.7)))</f>
        <v/>
      </c>
      <c r="AC272" s="17">
        <f>R272*EXP(-$B$16*(($B$17+$AI$4)*0.8))+S272*$B$16/($B$16-$AI$12)*(EXP(-$AI$12*(($B$17+$AI$4)*0.8))-EXP(-$B$16*(($B$17+$AI$4)*0.8)))+T272*$B$16/($B$16-$AI$13)*(EXP(-$AI$13*(($B$17+$AI$4)*0.8))-EXP(-$B$16*(($B$17+$AI$4)*0.8)))+U272*$B$16/($B$16-$AI$14)*(EXP(-$AI$14*(($B$17+$AI$4)*0.8))-EXP(-$B$16*(($B$17+$AI$4)*0.8)))</f>
        <v/>
      </c>
      <c r="AD272" s="17">
        <f>R272*EXP(-$B$16*(($B$17+$AI$4)*0.9))+S272*$B$16/($B$16-$AI$12)*(EXP(-$AI$12*(($B$17+$AI$4)*0.9))-EXP(-$B$16*(($B$17+$AI$4)*0.9)))+T272*$B$16/($B$16-$AI$13)*(EXP(-$AI$13*(($B$17+$AI$4)*0.9))-EXP(-$B$16*(($B$17+$AI$4)*0.9)))+U272*$B$16/($B$16-$AI$14)*(EXP(-$AI$14*(($B$17+$AI$4)*0.9))-EXP(-$B$16*(($B$17+$AI$4)*0.9)))</f>
        <v/>
      </c>
      <c r="AE272" s="17">
        <f>R272*EXP(-$B$16*(($B$17+$AI$4)*1.0))+S272*$B$16/($B$16-$AI$12)*(EXP(-$AI$12*(($B$17+$AI$4)*1.0))-EXP(-$B$16*(($B$17+$AI$4)*1.0)))+T272*$B$16/($B$16-$AI$13)*(EXP(-$AI$13*(($B$17+$AI$4)*1.0))-EXP(-$B$16*(($B$17+$AI$4)*1.0)))+U272*$B$16/($B$16-$AI$14)*(EXP(-$AI$14*(($B$17+$AI$4)*1.0))-EXP(-$B$16*(($B$17+$AI$4)*1.0)))</f>
        <v/>
      </c>
      <c r="AF272" s="17">
        <f>MIN((G272-V272)/$AI$48,(G272-W272)/$AI$49,(G272-X272)/$AI$50,(G272-Y272)/$AI$51,(G272-Z272)/$AI$52,(G272-AA272)/$AI$53,(G272-AB272)/$AI$54,(G272-AC272)/$AI$55,(G272-AD272)/$AI$56,(G272-AE272)/$AI$57)</f>
        <v/>
      </c>
    </row>
    <row r="273">
      <c r="E273" s="12">
        <f>E272+$B$11</f>
        <v/>
      </c>
      <c r="F273" s="13">
        <f>E273/60</f>
        <v/>
      </c>
      <c r="G273" s="13">
        <f>IF(F273&gt;=$AI$66,$B$27,IF(F273&gt;=$AI$65,$B$26,IF(F273&gt;=$AI$64,$B$25,IF(F273&gt;=$AI$63,$B$24,IF(F273&gt;=$AI$62,$B$23,IF(F273&gt;=$AI$61,$B$22,$B$21))))))</f>
        <v/>
      </c>
      <c r="H273" s="14">
        <f>MAX(0,MIN($AI$59,IF($B$9="Plasma",(G273-(S273*$AI$18+T273*$AI$19+U273*$AI$20))/$AI$46,AF273)))</f>
        <v/>
      </c>
      <c r="I273" s="15">
        <f>H273/10*3600/$B$11</f>
        <v/>
      </c>
      <c r="J273" s="15">
        <f>J272+H273</f>
        <v/>
      </c>
      <c r="K273" s="14">
        <f>$AI$21*K272+$AI$22*L272+$AI$23*M272+$AI$30*H272</f>
        <v/>
      </c>
      <c r="L273" s="14">
        <f>$AI$24*K272+$AI$25*L272+$AI$26*M272+$AI$31*H272</f>
        <v/>
      </c>
      <c r="M273" s="14">
        <f>$AI$27*K272+$AI$28*L272+$AI$29*M272+$AI$32*H272</f>
        <v/>
      </c>
      <c r="N273" s="16">
        <f>R273*$B$38</f>
        <v/>
      </c>
      <c r="O273" s="14">
        <f>K273/$B$30</f>
        <v/>
      </c>
      <c r="P273" s="14">
        <f>L273/$B$31</f>
        <v/>
      </c>
      <c r="Q273" s="14">
        <f>M273/$B$32</f>
        <v/>
      </c>
      <c r="R273" s="14">
        <f>R272*$AI$42+S272*$AI$43+T272*$AI$44+U272*$AI$45+$AI$47*H272</f>
        <v/>
      </c>
      <c r="S273" s="17">
        <f>$AI$33*K273+$AI$34*L273+$AI$35*M273</f>
        <v/>
      </c>
      <c r="T273" s="17">
        <f>$AI$36*K273+$AI$37*L273+$AI$38*M273</f>
        <v/>
      </c>
      <c r="U273" s="17">
        <f>$AI$39*K273+$AI$40*L273+$AI$41*M273</f>
        <v/>
      </c>
      <c r="V273" s="17">
        <f>R273*EXP(-$B$16*(($B$17+$AI$4)*0.1))+S273*$B$16/($B$16-$AI$12)*(EXP(-$AI$12*(($B$17+$AI$4)*0.1))-EXP(-$B$16*(($B$17+$AI$4)*0.1)))+T273*$B$16/($B$16-$AI$13)*(EXP(-$AI$13*(($B$17+$AI$4)*0.1))-EXP(-$B$16*(($B$17+$AI$4)*0.1)))+U273*$B$16/($B$16-$AI$14)*(EXP(-$AI$14*(($B$17+$AI$4)*0.1))-EXP(-$B$16*(($B$17+$AI$4)*0.1)))</f>
        <v/>
      </c>
      <c r="W273" s="17">
        <f>R273*EXP(-$B$16*(($B$17+$AI$4)*0.2))+S273*$B$16/($B$16-$AI$12)*(EXP(-$AI$12*(($B$17+$AI$4)*0.2))-EXP(-$B$16*(($B$17+$AI$4)*0.2)))+T273*$B$16/($B$16-$AI$13)*(EXP(-$AI$13*(($B$17+$AI$4)*0.2))-EXP(-$B$16*(($B$17+$AI$4)*0.2)))+U273*$B$16/($B$16-$AI$14)*(EXP(-$AI$14*(($B$17+$AI$4)*0.2))-EXP(-$B$16*(($B$17+$AI$4)*0.2)))</f>
        <v/>
      </c>
      <c r="X273" s="17">
        <f>R273*EXP(-$B$16*(($B$17+$AI$4)*0.3))+S273*$B$16/($B$16-$AI$12)*(EXP(-$AI$12*(($B$17+$AI$4)*0.3))-EXP(-$B$16*(($B$17+$AI$4)*0.3)))+T273*$B$16/($B$16-$AI$13)*(EXP(-$AI$13*(($B$17+$AI$4)*0.3))-EXP(-$B$16*(($B$17+$AI$4)*0.3)))+U273*$B$16/($B$16-$AI$14)*(EXP(-$AI$14*(($B$17+$AI$4)*0.3))-EXP(-$B$16*(($B$17+$AI$4)*0.3)))</f>
        <v/>
      </c>
      <c r="Y273" s="17">
        <f>R273*EXP(-$B$16*(($B$17+$AI$4)*0.4))+S273*$B$16/($B$16-$AI$12)*(EXP(-$AI$12*(($B$17+$AI$4)*0.4))-EXP(-$B$16*(($B$17+$AI$4)*0.4)))+T273*$B$16/($B$16-$AI$13)*(EXP(-$AI$13*(($B$17+$AI$4)*0.4))-EXP(-$B$16*(($B$17+$AI$4)*0.4)))+U273*$B$16/($B$16-$AI$14)*(EXP(-$AI$14*(($B$17+$AI$4)*0.4))-EXP(-$B$16*(($B$17+$AI$4)*0.4)))</f>
        <v/>
      </c>
      <c r="Z273" s="17">
        <f>R273*EXP(-$B$16*(($B$17+$AI$4)*0.5))+S273*$B$16/($B$16-$AI$12)*(EXP(-$AI$12*(($B$17+$AI$4)*0.5))-EXP(-$B$16*(($B$17+$AI$4)*0.5)))+T273*$B$16/($B$16-$AI$13)*(EXP(-$AI$13*(($B$17+$AI$4)*0.5))-EXP(-$B$16*(($B$17+$AI$4)*0.5)))+U273*$B$16/($B$16-$AI$14)*(EXP(-$AI$14*(($B$17+$AI$4)*0.5))-EXP(-$B$16*(($B$17+$AI$4)*0.5)))</f>
        <v/>
      </c>
      <c r="AA273" s="17">
        <f>R273*EXP(-$B$16*(($B$17+$AI$4)*0.6))+S273*$B$16/($B$16-$AI$12)*(EXP(-$AI$12*(($B$17+$AI$4)*0.6))-EXP(-$B$16*(($B$17+$AI$4)*0.6)))+T273*$B$16/($B$16-$AI$13)*(EXP(-$AI$13*(($B$17+$AI$4)*0.6))-EXP(-$B$16*(($B$17+$AI$4)*0.6)))+U273*$B$16/($B$16-$AI$14)*(EXP(-$AI$14*(($B$17+$AI$4)*0.6))-EXP(-$B$16*(($B$17+$AI$4)*0.6)))</f>
        <v/>
      </c>
      <c r="AB273" s="17">
        <f>R273*EXP(-$B$16*(($B$17+$AI$4)*0.7))+S273*$B$16/($B$16-$AI$12)*(EXP(-$AI$12*(($B$17+$AI$4)*0.7))-EXP(-$B$16*(($B$17+$AI$4)*0.7)))+T273*$B$16/($B$16-$AI$13)*(EXP(-$AI$13*(($B$17+$AI$4)*0.7))-EXP(-$B$16*(($B$17+$AI$4)*0.7)))+U273*$B$16/($B$16-$AI$14)*(EXP(-$AI$14*(($B$17+$AI$4)*0.7))-EXP(-$B$16*(($B$17+$AI$4)*0.7)))</f>
        <v/>
      </c>
      <c r="AC273" s="17">
        <f>R273*EXP(-$B$16*(($B$17+$AI$4)*0.8))+S273*$B$16/($B$16-$AI$12)*(EXP(-$AI$12*(($B$17+$AI$4)*0.8))-EXP(-$B$16*(($B$17+$AI$4)*0.8)))+T273*$B$16/($B$16-$AI$13)*(EXP(-$AI$13*(($B$17+$AI$4)*0.8))-EXP(-$B$16*(($B$17+$AI$4)*0.8)))+U273*$B$16/($B$16-$AI$14)*(EXP(-$AI$14*(($B$17+$AI$4)*0.8))-EXP(-$B$16*(($B$17+$AI$4)*0.8)))</f>
        <v/>
      </c>
      <c r="AD273" s="17">
        <f>R273*EXP(-$B$16*(($B$17+$AI$4)*0.9))+S273*$B$16/($B$16-$AI$12)*(EXP(-$AI$12*(($B$17+$AI$4)*0.9))-EXP(-$B$16*(($B$17+$AI$4)*0.9)))+T273*$B$16/($B$16-$AI$13)*(EXP(-$AI$13*(($B$17+$AI$4)*0.9))-EXP(-$B$16*(($B$17+$AI$4)*0.9)))+U273*$B$16/($B$16-$AI$14)*(EXP(-$AI$14*(($B$17+$AI$4)*0.9))-EXP(-$B$16*(($B$17+$AI$4)*0.9)))</f>
        <v/>
      </c>
      <c r="AE273" s="17">
        <f>R273*EXP(-$B$16*(($B$17+$AI$4)*1.0))+S273*$B$16/($B$16-$AI$12)*(EXP(-$AI$12*(($B$17+$AI$4)*1.0))-EXP(-$B$16*(($B$17+$AI$4)*1.0)))+T273*$B$16/($B$16-$AI$13)*(EXP(-$AI$13*(($B$17+$AI$4)*1.0))-EXP(-$B$16*(($B$17+$AI$4)*1.0)))+U273*$B$16/($B$16-$AI$14)*(EXP(-$AI$14*(($B$17+$AI$4)*1.0))-EXP(-$B$16*(($B$17+$AI$4)*1.0)))</f>
        <v/>
      </c>
      <c r="AF273" s="17">
        <f>MIN((G273-V273)/$AI$48,(G273-W273)/$AI$49,(G273-X273)/$AI$50,(G273-Y273)/$AI$51,(G273-Z273)/$AI$52,(G273-AA273)/$AI$53,(G273-AB273)/$AI$54,(G273-AC273)/$AI$55,(G273-AD273)/$AI$56,(G273-AE273)/$AI$57)</f>
        <v/>
      </c>
    </row>
    <row r="274">
      <c r="E274" s="12">
        <f>E273+$B$11</f>
        <v/>
      </c>
      <c r="F274" s="13">
        <f>E274/60</f>
        <v/>
      </c>
      <c r="G274" s="13">
        <f>IF(F274&gt;=$AI$66,$B$27,IF(F274&gt;=$AI$65,$B$26,IF(F274&gt;=$AI$64,$B$25,IF(F274&gt;=$AI$63,$B$24,IF(F274&gt;=$AI$62,$B$23,IF(F274&gt;=$AI$61,$B$22,$B$21))))))</f>
        <v/>
      </c>
      <c r="H274" s="14">
        <f>MAX(0,MIN($AI$59,IF($B$9="Plasma",(G274-(S274*$AI$18+T274*$AI$19+U274*$AI$20))/$AI$46,AF274)))</f>
        <v/>
      </c>
      <c r="I274" s="15">
        <f>H274/10*3600/$B$11</f>
        <v/>
      </c>
      <c r="J274" s="15">
        <f>J273+H274</f>
        <v/>
      </c>
      <c r="K274" s="14">
        <f>$AI$21*K273+$AI$22*L273+$AI$23*M273+$AI$30*H273</f>
        <v/>
      </c>
      <c r="L274" s="14">
        <f>$AI$24*K273+$AI$25*L273+$AI$26*M273+$AI$31*H273</f>
        <v/>
      </c>
      <c r="M274" s="14">
        <f>$AI$27*K273+$AI$28*L273+$AI$29*M273+$AI$32*H273</f>
        <v/>
      </c>
      <c r="N274" s="16">
        <f>R274*$B$38</f>
        <v/>
      </c>
      <c r="O274" s="14">
        <f>K274/$B$30</f>
        <v/>
      </c>
      <c r="P274" s="14">
        <f>L274/$B$31</f>
        <v/>
      </c>
      <c r="Q274" s="14">
        <f>M274/$B$32</f>
        <v/>
      </c>
      <c r="R274" s="14">
        <f>R273*$AI$42+S273*$AI$43+T273*$AI$44+U273*$AI$45+$AI$47*H273</f>
        <v/>
      </c>
      <c r="S274" s="17">
        <f>$AI$33*K274+$AI$34*L274+$AI$35*M274</f>
        <v/>
      </c>
      <c r="T274" s="17">
        <f>$AI$36*K274+$AI$37*L274+$AI$38*M274</f>
        <v/>
      </c>
      <c r="U274" s="17">
        <f>$AI$39*K274+$AI$40*L274+$AI$41*M274</f>
        <v/>
      </c>
      <c r="V274" s="17">
        <f>R274*EXP(-$B$16*(($B$17+$AI$4)*0.1))+S274*$B$16/($B$16-$AI$12)*(EXP(-$AI$12*(($B$17+$AI$4)*0.1))-EXP(-$B$16*(($B$17+$AI$4)*0.1)))+T274*$B$16/($B$16-$AI$13)*(EXP(-$AI$13*(($B$17+$AI$4)*0.1))-EXP(-$B$16*(($B$17+$AI$4)*0.1)))+U274*$B$16/($B$16-$AI$14)*(EXP(-$AI$14*(($B$17+$AI$4)*0.1))-EXP(-$B$16*(($B$17+$AI$4)*0.1)))</f>
        <v/>
      </c>
      <c r="W274" s="17">
        <f>R274*EXP(-$B$16*(($B$17+$AI$4)*0.2))+S274*$B$16/($B$16-$AI$12)*(EXP(-$AI$12*(($B$17+$AI$4)*0.2))-EXP(-$B$16*(($B$17+$AI$4)*0.2)))+T274*$B$16/($B$16-$AI$13)*(EXP(-$AI$13*(($B$17+$AI$4)*0.2))-EXP(-$B$16*(($B$17+$AI$4)*0.2)))+U274*$B$16/($B$16-$AI$14)*(EXP(-$AI$14*(($B$17+$AI$4)*0.2))-EXP(-$B$16*(($B$17+$AI$4)*0.2)))</f>
        <v/>
      </c>
      <c r="X274" s="17">
        <f>R274*EXP(-$B$16*(($B$17+$AI$4)*0.3))+S274*$B$16/($B$16-$AI$12)*(EXP(-$AI$12*(($B$17+$AI$4)*0.3))-EXP(-$B$16*(($B$17+$AI$4)*0.3)))+T274*$B$16/($B$16-$AI$13)*(EXP(-$AI$13*(($B$17+$AI$4)*0.3))-EXP(-$B$16*(($B$17+$AI$4)*0.3)))+U274*$B$16/($B$16-$AI$14)*(EXP(-$AI$14*(($B$17+$AI$4)*0.3))-EXP(-$B$16*(($B$17+$AI$4)*0.3)))</f>
        <v/>
      </c>
      <c r="Y274" s="17">
        <f>R274*EXP(-$B$16*(($B$17+$AI$4)*0.4))+S274*$B$16/($B$16-$AI$12)*(EXP(-$AI$12*(($B$17+$AI$4)*0.4))-EXP(-$B$16*(($B$17+$AI$4)*0.4)))+T274*$B$16/($B$16-$AI$13)*(EXP(-$AI$13*(($B$17+$AI$4)*0.4))-EXP(-$B$16*(($B$17+$AI$4)*0.4)))+U274*$B$16/($B$16-$AI$14)*(EXP(-$AI$14*(($B$17+$AI$4)*0.4))-EXP(-$B$16*(($B$17+$AI$4)*0.4)))</f>
        <v/>
      </c>
      <c r="Z274" s="17">
        <f>R274*EXP(-$B$16*(($B$17+$AI$4)*0.5))+S274*$B$16/($B$16-$AI$12)*(EXP(-$AI$12*(($B$17+$AI$4)*0.5))-EXP(-$B$16*(($B$17+$AI$4)*0.5)))+T274*$B$16/($B$16-$AI$13)*(EXP(-$AI$13*(($B$17+$AI$4)*0.5))-EXP(-$B$16*(($B$17+$AI$4)*0.5)))+U274*$B$16/($B$16-$AI$14)*(EXP(-$AI$14*(($B$17+$AI$4)*0.5))-EXP(-$B$16*(($B$17+$AI$4)*0.5)))</f>
        <v/>
      </c>
      <c r="AA274" s="17">
        <f>R274*EXP(-$B$16*(($B$17+$AI$4)*0.6))+S274*$B$16/($B$16-$AI$12)*(EXP(-$AI$12*(($B$17+$AI$4)*0.6))-EXP(-$B$16*(($B$17+$AI$4)*0.6)))+T274*$B$16/($B$16-$AI$13)*(EXP(-$AI$13*(($B$17+$AI$4)*0.6))-EXP(-$B$16*(($B$17+$AI$4)*0.6)))+U274*$B$16/($B$16-$AI$14)*(EXP(-$AI$14*(($B$17+$AI$4)*0.6))-EXP(-$B$16*(($B$17+$AI$4)*0.6)))</f>
        <v/>
      </c>
      <c r="AB274" s="17">
        <f>R274*EXP(-$B$16*(($B$17+$AI$4)*0.7))+S274*$B$16/($B$16-$AI$12)*(EXP(-$AI$12*(($B$17+$AI$4)*0.7))-EXP(-$B$16*(($B$17+$AI$4)*0.7)))+T274*$B$16/($B$16-$AI$13)*(EXP(-$AI$13*(($B$17+$AI$4)*0.7))-EXP(-$B$16*(($B$17+$AI$4)*0.7)))+U274*$B$16/($B$16-$AI$14)*(EXP(-$AI$14*(($B$17+$AI$4)*0.7))-EXP(-$B$16*(($B$17+$AI$4)*0.7)))</f>
        <v/>
      </c>
      <c r="AC274" s="17">
        <f>R274*EXP(-$B$16*(($B$17+$AI$4)*0.8))+S274*$B$16/($B$16-$AI$12)*(EXP(-$AI$12*(($B$17+$AI$4)*0.8))-EXP(-$B$16*(($B$17+$AI$4)*0.8)))+T274*$B$16/($B$16-$AI$13)*(EXP(-$AI$13*(($B$17+$AI$4)*0.8))-EXP(-$B$16*(($B$17+$AI$4)*0.8)))+U274*$B$16/($B$16-$AI$14)*(EXP(-$AI$14*(($B$17+$AI$4)*0.8))-EXP(-$B$16*(($B$17+$AI$4)*0.8)))</f>
        <v/>
      </c>
      <c r="AD274" s="17">
        <f>R274*EXP(-$B$16*(($B$17+$AI$4)*0.9))+S274*$B$16/($B$16-$AI$12)*(EXP(-$AI$12*(($B$17+$AI$4)*0.9))-EXP(-$B$16*(($B$17+$AI$4)*0.9)))+T274*$B$16/($B$16-$AI$13)*(EXP(-$AI$13*(($B$17+$AI$4)*0.9))-EXP(-$B$16*(($B$17+$AI$4)*0.9)))+U274*$B$16/($B$16-$AI$14)*(EXP(-$AI$14*(($B$17+$AI$4)*0.9))-EXP(-$B$16*(($B$17+$AI$4)*0.9)))</f>
        <v/>
      </c>
      <c r="AE274" s="17">
        <f>R274*EXP(-$B$16*(($B$17+$AI$4)*1.0))+S274*$B$16/($B$16-$AI$12)*(EXP(-$AI$12*(($B$17+$AI$4)*1.0))-EXP(-$B$16*(($B$17+$AI$4)*1.0)))+T274*$B$16/($B$16-$AI$13)*(EXP(-$AI$13*(($B$17+$AI$4)*1.0))-EXP(-$B$16*(($B$17+$AI$4)*1.0)))+U274*$B$16/($B$16-$AI$14)*(EXP(-$AI$14*(($B$17+$AI$4)*1.0))-EXP(-$B$16*(($B$17+$AI$4)*1.0)))</f>
        <v/>
      </c>
      <c r="AF274" s="17">
        <f>MIN((G274-V274)/$AI$48,(G274-W274)/$AI$49,(G274-X274)/$AI$50,(G274-Y274)/$AI$51,(G274-Z274)/$AI$52,(G274-AA274)/$AI$53,(G274-AB274)/$AI$54,(G274-AC274)/$AI$55,(G274-AD274)/$AI$56,(G274-AE274)/$AI$57)</f>
        <v/>
      </c>
    </row>
    <row r="275">
      <c r="E275" s="12">
        <f>E274+$B$11</f>
        <v/>
      </c>
      <c r="F275" s="13">
        <f>E275/60</f>
        <v/>
      </c>
      <c r="G275" s="13">
        <f>IF(F275&gt;=$AI$66,$B$27,IF(F275&gt;=$AI$65,$B$26,IF(F275&gt;=$AI$64,$B$25,IF(F275&gt;=$AI$63,$B$24,IF(F275&gt;=$AI$62,$B$23,IF(F275&gt;=$AI$61,$B$22,$B$21))))))</f>
        <v/>
      </c>
      <c r="H275" s="14">
        <f>MAX(0,MIN($AI$59,IF($B$9="Plasma",(G275-(S275*$AI$18+T275*$AI$19+U275*$AI$20))/$AI$46,AF275)))</f>
        <v/>
      </c>
      <c r="I275" s="15">
        <f>H275/10*3600/$B$11</f>
        <v/>
      </c>
      <c r="J275" s="15">
        <f>J274+H275</f>
        <v/>
      </c>
      <c r="K275" s="14">
        <f>$AI$21*K274+$AI$22*L274+$AI$23*M274+$AI$30*H274</f>
        <v/>
      </c>
      <c r="L275" s="14">
        <f>$AI$24*K274+$AI$25*L274+$AI$26*M274+$AI$31*H274</f>
        <v/>
      </c>
      <c r="M275" s="14">
        <f>$AI$27*K274+$AI$28*L274+$AI$29*M274+$AI$32*H274</f>
        <v/>
      </c>
      <c r="N275" s="16">
        <f>R275*$B$38</f>
        <v/>
      </c>
      <c r="O275" s="14">
        <f>K275/$B$30</f>
        <v/>
      </c>
      <c r="P275" s="14">
        <f>L275/$B$31</f>
        <v/>
      </c>
      <c r="Q275" s="14">
        <f>M275/$B$32</f>
        <v/>
      </c>
      <c r="R275" s="14">
        <f>R274*$AI$42+S274*$AI$43+T274*$AI$44+U274*$AI$45+$AI$47*H274</f>
        <v/>
      </c>
      <c r="S275" s="17">
        <f>$AI$33*K275+$AI$34*L275+$AI$35*M275</f>
        <v/>
      </c>
      <c r="T275" s="17">
        <f>$AI$36*K275+$AI$37*L275+$AI$38*M275</f>
        <v/>
      </c>
      <c r="U275" s="17">
        <f>$AI$39*K275+$AI$40*L275+$AI$41*M275</f>
        <v/>
      </c>
      <c r="V275" s="17">
        <f>R275*EXP(-$B$16*(($B$17+$AI$4)*0.1))+S275*$B$16/($B$16-$AI$12)*(EXP(-$AI$12*(($B$17+$AI$4)*0.1))-EXP(-$B$16*(($B$17+$AI$4)*0.1)))+T275*$B$16/($B$16-$AI$13)*(EXP(-$AI$13*(($B$17+$AI$4)*0.1))-EXP(-$B$16*(($B$17+$AI$4)*0.1)))+U275*$B$16/($B$16-$AI$14)*(EXP(-$AI$14*(($B$17+$AI$4)*0.1))-EXP(-$B$16*(($B$17+$AI$4)*0.1)))</f>
        <v/>
      </c>
      <c r="W275" s="17">
        <f>R275*EXP(-$B$16*(($B$17+$AI$4)*0.2))+S275*$B$16/($B$16-$AI$12)*(EXP(-$AI$12*(($B$17+$AI$4)*0.2))-EXP(-$B$16*(($B$17+$AI$4)*0.2)))+T275*$B$16/($B$16-$AI$13)*(EXP(-$AI$13*(($B$17+$AI$4)*0.2))-EXP(-$B$16*(($B$17+$AI$4)*0.2)))+U275*$B$16/($B$16-$AI$14)*(EXP(-$AI$14*(($B$17+$AI$4)*0.2))-EXP(-$B$16*(($B$17+$AI$4)*0.2)))</f>
        <v/>
      </c>
      <c r="X275" s="17">
        <f>R275*EXP(-$B$16*(($B$17+$AI$4)*0.3))+S275*$B$16/($B$16-$AI$12)*(EXP(-$AI$12*(($B$17+$AI$4)*0.3))-EXP(-$B$16*(($B$17+$AI$4)*0.3)))+T275*$B$16/($B$16-$AI$13)*(EXP(-$AI$13*(($B$17+$AI$4)*0.3))-EXP(-$B$16*(($B$17+$AI$4)*0.3)))+U275*$B$16/($B$16-$AI$14)*(EXP(-$AI$14*(($B$17+$AI$4)*0.3))-EXP(-$B$16*(($B$17+$AI$4)*0.3)))</f>
        <v/>
      </c>
      <c r="Y275" s="17">
        <f>R275*EXP(-$B$16*(($B$17+$AI$4)*0.4))+S275*$B$16/($B$16-$AI$12)*(EXP(-$AI$12*(($B$17+$AI$4)*0.4))-EXP(-$B$16*(($B$17+$AI$4)*0.4)))+T275*$B$16/($B$16-$AI$13)*(EXP(-$AI$13*(($B$17+$AI$4)*0.4))-EXP(-$B$16*(($B$17+$AI$4)*0.4)))+U275*$B$16/($B$16-$AI$14)*(EXP(-$AI$14*(($B$17+$AI$4)*0.4))-EXP(-$B$16*(($B$17+$AI$4)*0.4)))</f>
        <v/>
      </c>
      <c r="Z275" s="17">
        <f>R275*EXP(-$B$16*(($B$17+$AI$4)*0.5))+S275*$B$16/($B$16-$AI$12)*(EXP(-$AI$12*(($B$17+$AI$4)*0.5))-EXP(-$B$16*(($B$17+$AI$4)*0.5)))+T275*$B$16/($B$16-$AI$13)*(EXP(-$AI$13*(($B$17+$AI$4)*0.5))-EXP(-$B$16*(($B$17+$AI$4)*0.5)))+U275*$B$16/($B$16-$AI$14)*(EXP(-$AI$14*(($B$17+$AI$4)*0.5))-EXP(-$B$16*(($B$17+$AI$4)*0.5)))</f>
        <v/>
      </c>
      <c r="AA275" s="17">
        <f>R275*EXP(-$B$16*(($B$17+$AI$4)*0.6))+S275*$B$16/($B$16-$AI$12)*(EXP(-$AI$12*(($B$17+$AI$4)*0.6))-EXP(-$B$16*(($B$17+$AI$4)*0.6)))+T275*$B$16/($B$16-$AI$13)*(EXP(-$AI$13*(($B$17+$AI$4)*0.6))-EXP(-$B$16*(($B$17+$AI$4)*0.6)))+U275*$B$16/($B$16-$AI$14)*(EXP(-$AI$14*(($B$17+$AI$4)*0.6))-EXP(-$B$16*(($B$17+$AI$4)*0.6)))</f>
        <v/>
      </c>
      <c r="AB275" s="17">
        <f>R275*EXP(-$B$16*(($B$17+$AI$4)*0.7))+S275*$B$16/($B$16-$AI$12)*(EXP(-$AI$12*(($B$17+$AI$4)*0.7))-EXP(-$B$16*(($B$17+$AI$4)*0.7)))+T275*$B$16/($B$16-$AI$13)*(EXP(-$AI$13*(($B$17+$AI$4)*0.7))-EXP(-$B$16*(($B$17+$AI$4)*0.7)))+U275*$B$16/($B$16-$AI$14)*(EXP(-$AI$14*(($B$17+$AI$4)*0.7))-EXP(-$B$16*(($B$17+$AI$4)*0.7)))</f>
        <v/>
      </c>
      <c r="AC275" s="17">
        <f>R275*EXP(-$B$16*(($B$17+$AI$4)*0.8))+S275*$B$16/($B$16-$AI$12)*(EXP(-$AI$12*(($B$17+$AI$4)*0.8))-EXP(-$B$16*(($B$17+$AI$4)*0.8)))+T275*$B$16/($B$16-$AI$13)*(EXP(-$AI$13*(($B$17+$AI$4)*0.8))-EXP(-$B$16*(($B$17+$AI$4)*0.8)))+U275*$B$16/($B$16-$AI$14)*(EXP(-$AI$14*(($B$17+$AI$4)*0.8))-EXP(-$B$16*(($B$17+$AI$4)*0.8)))</f>
        <v/>
      </c>
      <c r="AD275" s="17">
        <f>R275*EXP(-$B$16*(($B$17+$AI$4)*0.9))+S275*$B$16/($B$16-$AI$12)*(EXP(-$AI$12*(($B$17+$AI$4)*0.9))-EXP(-$B$16*(($B$17+$AI$4)*0.9)))+T275*$B$16/($B$16-$AI$13)*(EXP(-$AI$13*(($B$17+$AI$4)*0.9))-EXP(-$B$16*(($B$17+$AI$4)*0.9)))+U275*$B$16/($B$16-$AI$14)*(EXP(-$AI$14*(($B$17+$AI$4)*0.9))-EXP(-$B$16*(($B$17+$AI$4)*0.9)))</f>
        <v/>
      </c>
      <c r="AE275" s="17">
        <f>R275*EXP(-$B$16*(($B$17+$AI$4)*1.0))+S275*$B$16/($B$16-$AI$12)*(EXP(-$AI$12*(($B$17+$AI$4)*1.0))-EXP(-$B$16*(($B$17+$AI$4)*1.0)))+T275*$B$16/($B$16-$AI$13)*(EXP(-$AI$13*(($B$17+$AI$4)*1.0))-EXP(-$B$16*(($B$17+$AI$4)*1.0)))+U275*$B$16/($B$16-$AI$14)*(EXP(-$AI$14*(($B$17+$AI$4)*1.0))-EXP(-$B$16*(($B$17+$AI$4)*1.0)))</f>
        <v/>
      </c>
      <c r="AF275" s="17">
        <f>MIN((G275-V275)/$AI$48,(G275-W275)/$AI$49,(G275-X275)/$AI$50,(G275-Y275)/$AI$51,(G275-Z275)/$AI$52,(G275-AA275)/$AI$53,(G275-AB275)/$AI$54,(G275-AC275)/$AI$55,(G275-AD275)/$AI$56,(G275-AE275)/$AI$57)</f>
        <v/>
      </c>
    </row>
    <row r="276">
      <c r="E276" s="12">
        <f>E275+$B$11</f>
        <v/>
      </c>
      <c r="F276" s="13">
        <f>E276/60</f>
        <v/>
      </c>
      <c r="G276" s="13">
        <f>IF(F276&gt;=$AI$66,$B$27,IF(F276&gt;=$AI$65,$B$26,IF(F276&gt;=$AI$64,$B$25,IF(F276&gt;=$AI$63,$B$24,IF(F276&gt;=$AI$62,$B$23,IF(F276&gt;=$AI$61,$B$22,$B$21))))))</f>
        <v/>
      </c>
      <c r="H276" s="14">
        <f>MAX(0,MIN($AI$59,IF($B$9="Plasma",(G276-(S276*$AI$18+T276*$AI$19+U276*$AI$20))/$AI$46,AF276)))</f>
        <v/>
      </c>
      <c r="I276" s="15">
        <f>H276/10*3600/$B$11</f>
        <v/>
      </c>
      <c r="J276" s="15">
        <f>J275+H276</f>
        <v/>
      </c>
      <c r="K276" s="14">
        <f>$AI$21*K275+$AI$22*L275+$AI$23*M275+$AI$30*H275</f>
        <v/>
      </c>
      <c r="L276" s="14">
        <f>$AI$24*K275+$AI$25*L275+$AI$26*M275+$AI$31*H275</f>
        <v/>
      </c>
      <c r="M276" s="14">
        <f>$AI$27*K275+$AI$28*L275+$AI$29*M275+$AI$32*H275</f>
        <v/>
      </c>
      <c r="N276" s="16">
        <f>R276*$B$38</f>
        <v/>
      </c>
      <c r="O276" s="14">
        <f>K276/$B$30</f>
        <v/>
      </c>
      <c r="P276" s="14">
        <f>L276/$B$31</f>
        <v/>
      </c>
      <c r="Q276" s="14">
        <f>M276/$B$32</f>
        <v/>
      </c>
      <c r="R276" s="14">
        <f>R275*$AI$42+S275*$AI$43+T275*$AI$44+U275*$AI$45+$AI$47*H275</f>
        <v/>
      </c>
      <c r="S276" s="17">
        <f>$AI$33*K276+$AI$34*L276+$AI$35*M276</f>
        <v/>
      </c>
      <c r="T276" s="17">
        <f>$AI$36*K276+$AI$37*L276+$AI$38*M276</f>
        <v/>
      </c>
      <c r="U276" s="17">
        <f>$AI$39*K276+$AI$40*L276+$AI$41*M276</f>
        <v/>
      </c>
      <c r="V276" s="17">
        <f>R276*EXP(-$B$16*(($B$17+$AI$4)*0.1))+S276*$B$16/($B$16-$AI$12)*(EXP(-$AI$12*(($B$17+$AI$4)*0.1))-EXP(-$B$16*(($B$17+$AI$4)*0.1)))+T276*$B$16/($B$16-$AI$13)*(EXP(-$AI$13*(($B$17+$AI$4)*0.1))-EXP(-$B$16*(($B$17+$AI$4)*0.1)))+U276*$B$16/($B$16-$AI$14)*(EXP(-$AI$14*(($B$17+$AI$4)*0.1))-EXP(-$B$16*(($B$17+$AI$4)*0.1)))</f>
        <v/>
      </c>
      <c r="W276" s="17">
        <f>R276*EXP(-$B$16*(($B$17+$AI$4)*0.2))+S276*$B$16/($B$16-$AI$12)*(EXP(-$AI$12*(($B$17+$AI$4)*0.2))-EXP(-$B$16*(($B$17+$AI$4)*0.2)))+T276*$B$16/($B$16-$AI$13)*(EXP(-$AI$13*(($B$17+$AI$4)*0.2))-EXP(-$B$16*(($B$17+$AI$4)*0.2)))+U276*$B$16/($B$16-$AI$14)*(EXP(-$AI$14*(($B$17+$AI$4)*0.2))-EXP(-$B$16*(($B$17+$AI$4)*0.2)))</f>
        <v/>
      </c>
      <c r="X276" s="17">
        <f>R276*EXP(-$B$16*(($B$17+$AI$4)*0.3))+S276*$B$16/($B$16-$AI$12)*(EXP(-$AI$12*(($B$17+$AI$4)*0.3))-EXP(-$B$16*(($B$17+$AI$4)*0.3)))+T276*$B$16/($B$16-$AI$13)*(EXP(-$AI$13*(($B$17+$AI$4)*0.3))-EXP(-$B$16*(($B$17+$AI$4)*0.3)))+U276*$B$16/($B$16-$AI$14)*(EXP(-$AI$14*(($B$17+$AI$4)*0.3))-EXP(-$B$16*(($B$17+$AI$4)*0.3)))</f>
        <v/>
      </c>
      <c r="Y276" s="17">
        <f>R276*EXP(-$B$16*(($B$17+$AI$4)*0.4))+S276*$B$16/($B$16-$AI$12)*(EXP(-$AI$12*(($B$17+$AI$4)*0.4))-EXP(-$B$16*(($B$17+$AI$4)*0.4)))+T276*$B$16/($B$16-$AI$13)*(EXP(-$AI$13*(($B$17+$AI$4)*0.4))-EXP(-$B$16*(($B$17+$AI$4)*0.4)))+U276*$B$16/($B$16-$AI$14)*(EXP(-$AI$14*(($B$17+$AI$4)*0.4))-EXP(-$B$16*(($B$17+$AI$4)*0.4)))</f>
        <v/>
      </c>
      <c r="Z276" s="17">
        <f>R276*EXP(-$B$16*(($B$17+$AI$4)*0.5))+S276*$B$16/($B$16-$AI$12)*(EXP(-$AI$12*(($B$17+$AI$4)*0.5))-EXP(-$B$16*(($B$17+$AI$4)*0.5)))+T276*$B$16/($B$16-$AI$13)*(EXP(-$AI$13*(($B$17+$AI$4)*0.5))-EXP(-$B$16*(($B$17+$AI$4)*0.5)))+U276*$B$16/($B$16-$AI$14)*(EXP(-$AI$14*(($B$17+$AI$4)*0.5))-EXP(-$B$16*(($B$17+$AI$4)*0.5)))</f>
        <v/>
      </c>
      <c r="AA276" s="17">
        <f>R276*EXP(-$B$16*(($B$17+$AI$4)*0.6))+S276*$B$16/($B$16-$AI$12)*(EXP(-$AI$12*(($B$17+$AI$4)*0.6))-EXP(-$B$16*(($B$17+$AI$4)*0.6)))+T276*$B$16/($B$16-$AI$13)*(EXP(-$AI$13*(($B$17+$AI$4)*0.6))-EXP(-$B$16*(($B$17+$AI$4)*0.6)))+U276*$B$16/($B$16-$AI$14)*(EXP(-$AI$14*(($B$17+$AI$4)*0.6))-EXP(-$B$16*(($B$17+$AI$4)*0.6)))</f>
        <v/>
      </c>
      <c r="AB276" s="17">
        <f>R276*EXP(-$B$16*(($B$17+$AI$4)*0.7))+S276*$B$16/($B$16-$AI$12)*(EXP(-$AI$12*(($B$17+$AI$4)*0.7))-EXP(-$B$16*(($B$17+$AI$4)*0.7)))+T276*$B$16/($B$16-$AI$13)*(EXP(-$AI$13*(($B$17+$AI$4)*0.7))-EXP(-$B$16*(($B$17+$AI$4)*0.7)))+U276*$B$16/($B$16-$AI$14)*(EXP(-$AI$14*(($B$17+$AI$4)*0.7))-EXP(-$B$16*(($B$17+$AI$4)*0.7)))</f>
        <v/>
      </c>
      <c r="AC276" s="17">
        <f>R276*EXP(-$B$16*(($B$17+$AI$4)*0.8))+S276*$B$16/($B$16-$AI$12)*(EXP(-$AI$12*(($B$17+$AI$4)*0.8))-EXP(-$B$16*(($B$17+$AI$4)*0.8)))+T276*$B$16/($B$16-$AI$13)*(EXP(-$AI$13*(($B$17+$AI$4)*0.8))-EXP(-$B$16*(($B$17+$AI$4)*0.8)))+U276*$B$16/($B$16-$AI$14)*(EXP(-$AI$14*(($B$17+$AI$4)*0.8))-EXP(-$B$16*(($B$17+$AI$4)*0.8)))</f>
        <v/>
      </c>
      <c r="AD276" s="17">
        <f>R276*EXP(-$B$16*(($B$17+$AI$4)*0.9))+S276*$B$16/($B$16-$AI$12)*(EXP(-$AI$12*(($B$17+$AI$4)*0.9))-EXP(-$B$16*(($B$17+$AI$4)*0.9)))+T276*$B$16/($B$16-$AI$13)*(EXP(-$AI$13*(($B$17+$AI$4)*0.9))-EXP(-$B$16*(($B$17+$AI$4)*0.9)))+U276*$B$16/($B$16-$AI$14)*(EXP(-$AI$14*(($B$17+$AI$4)*0.9))-EXP(-$B$16*(($B$17+$AI$4)*0.9)))</f>
        <v/>
      </c>
      <c r="AE276" s="17">
        <f>R276*EXP(-$B$16*(($B$17+$AI$4)*1.0))+S276*$B$16/($B$16-$AI$12)*(EXP(-$AI$12*(($B$17+$AI$4)*1.0))-EXP(-$B$16*(($B$17+$AI$4)*1.0)))+T276*$B$16/($B$16-$AI$13)*(EXP(-$AI$13*(($B$17+$AI$4)*1.0))-EXP(-$B$16*(($B$17+$AI$4)*1.0)))+U276*$B$16/($B$16-$AI$14)*(EXP(-$AI$14*(($B$17+$AI$4)*1.0))-EXP(-$B$16*(($B$17+$AI$4)*1.0)))</f>
        <v/>
      </c>
      <c r="AF276" s="17">
        <f>MIN((G276-V276)/$AI$48,(G276-W276)/$AI$49,(G276-X276)/$AI$50,(G276-Y276)/$AI$51,(G276-Z276)/$AI$52,(G276-AA276)/$AI$53,(G276-AB276)/$AI$54,(G276-AC276)/$AI$55,(G276-AD276)/$AI$56,(G276-AE276)/$AI$57)</f>
        <v/>
      </c>
    </row>
    <row r="277">
      <c r="E277" s="12">
        <f>E276+$B$11</f>
        <v/>
      </c>
      <c r="F277" s="13">
        <f>E277/60</f>
        <v/>
      </c>
      <c r="G277" s="13">
        <f>IF(F277&gt;=$AI$66,$B$27,IF(F277&gt;=$AI$65,$B$26,IF(F277&gt;=$AI$64,$B$25,IF(F277&gt;=$AI$63,$B$24,IF(F277&gt;=$AI$62,$B$23,IF(F277&gt;=$AI$61,$B$22,$B$21))))))</f>
        <v/>
      </c>
      <c r="H277" s="14">
        <f>MAX(0,MIN($AI$59,IF($B$9="Plasma",(G277-(S277*$AI$18+T277*$AI$19+U277*$AI$20))/$AI$46,AF277)))</f>
        <v/>
      </c>
      <c r="I277" s="15">
        <f>H277/10*3600/$B$11</f>
        <v/>
      </c>
      <c r="J277" s="15">
        <f>J276+H277</f>
        <v/>
      </c>
      <c r="K277" s="14">
        <f>$AI$21*K276+$AI$22*L276+$AI$23*M276+$AI$30*H276</f>
        <v/>
      </c>
      <c r="L277" s="14">
        <f>$AI$24*K276+$AI$25*L276+$AI$26*M276+$AI$31*H276</f>
        <v/>
      </c>
      <c r="M277" s="14">
        <f>$AI$27*K276+$AI$28*L276+$AI$29*M276+$AI$32*H276</f>
        <v/>
      </c>
      <c r="N277" s="16">
        <f>R277*$B$38</f>
        <v/>
      </c>
      <c r="O277" s="14">
        <f>K277/$B$30</f>
        <v/>
      </c>
      <c r="P277" s="14">
        <f>L277/$B$31</f>
        <v/>
      </c>
      <c r="Q277" s="14">
        <f>M277/$B$32</f>
        <v/>
      </c>
      <c r="R277" s="14">
        <f>R276*$AI$42+S276*$AI$43+T276*$AI$44+U276*$AI$45+$AI$47*H276</f>
        <v/>
      </c>
      <c r="S277" s="17">
        <f>$AI$33*K277+$AI$34*L277+$AI$35*M277</f>
        <v/>
      </c>
      <c r="T277" s="17">
        <f>$AI$36*K277+$AI$37*L277+$AI$38*M277</f>
        <v/>
      </c>
      <c r="U277" s="17">
        <f>$AI$39*K277+$AI$40*L277+$AI$41*M277</f>
        <v/>
      </c>
      <c r="V277" s="17">
        <f>R277*EXP(-$B$16*(($B$17+$AI$4)*0.1))+S277*$B$16/($B$16-$AI$12)*(EXP(-$AI$12*(($B$17+$AI$4)*0.1))-EXP(-$B$16*(($B$17+$AI$4)*0.1)))+T277*$B$16/($B$16-$AI$13)*(EXP(-$AI$13*(($B$17+$AI$4)*0.1))-EXP(-$B$16*(($B$17+$AI$4)*0.1)))+U277*$B$16/($B$16-$AI$14)*(EXP(-$AI$14*(($B$17+$AI$4)*0.1))-EXP(-$B$16*(($B$17+$AI$4)*0.1)))</f>
        <v/>
      </c>
      <c r="W277" s="17">
        <f>R277*EXP(-$B$16*(($B$17+$AI$4)*0.2))+S277*$B$16/($B$16-$AI$12)*(EXP(-$AI$12*(($B$17+$AI$4)*0.2))-EXP(-$B$16*(($B$17+$AI$4)*0.2)))+T277*$B$16/($B$16-$AI$13)*(EXP(-$AI$13*(($B$17+$AI$4)*0.2))-EXP(-$B$16*(($B$17+$AI$4)*0.2)))+U277*$B$16/($B$16-$AI$14)*(EXP(-$AI$14*(($B$17+$AI$4)*0.2))-EXP(-$B$16*(($B$17+$AI$4)*0.2)))</f>
        <v/>
      </c>
      <c r="X277" s="17">
        <f>R277*EXP(-$B$16*(($B$17+$AI$4)*0.3))+S277*$B$16/($B$16-$AI$12)*(EXP(-$AI$12*(($B$17+$AI$4)*0.3))-EXP(-$B$16*(($B$17+$AI$4)*0.3)))+T277*$B$16/($B$16-$AI$13)*(EXP(-$AI$13*(($B$17+$AI$4)*0.3))-EXP(-$B$16*(($B$17+$AI$4)*0.3)))+U277*$B$16/($B$16-$AI$14)*(EXP(-$AI$14*(($B$17+$AI$4)*0.3))-EXP(-$B$16*(($B$17+$AI$4)*0.3)))</f>
        <v/>
      </c>
      <c r="Y277" s="17">
        <f>R277*EXP(-$B$16*(($B$17+$AI$4)*0.4))+S277*$B$16/($B$16-$AI$12)*(EXP(-$AI$12*(($B$17+$AI$4)*0.4))-EXP(-$B$16*(($B$17+$AI$4)*0.4)))+T277*$B$16/($B$16-$AI$13)*(EXP(-$AI$13*(($B$17+$AI$4)*0.4))-EXP(-$B$16*(($B$17+$AI$4)*0.4)))+U277*$B$16/($B$16-$AI$14)*(EXP(-$AI$14*(($B$17+$AI$4)*0.4))-EXP(-$B$16*(($B$17+$AI$4)*0.4)))</f>
        <v/>
      </c>
      <c r="Z277" s="17">
        <f>R277*EXP(-$B$16*(($B$17+$AI$4)*0.5))+S277*$B$16/($B$16-$AI$12)*(EXP(-$AI$12*(($B$17+$AI$4)*0.5))-EXP(-$B$16*(($B$17+$AI$4)*0.5)))+T277*$B$16/($B$16-$AI$13)*(EXP(-$AI$13*(($B$17+$AI$4)*0.5))-EXP(-$B$16*(($B$17+$AI$4)*0.5)))+U277*$B$16/($B$16-$AI$14)*(EXP(-$AI$14*(($B$17+$AI$4)*0.5))-EXP(-$B$16*(($B$17+$AI$4)*0.5)))</f>
        <v/>
      </c>
      <c r="AA277" s="17">
        <f>R277*EXP(-$B$16*(($B$17+$AI$4)*0.6))+S277*$B$16/($B$16-$AI$12)*(EXP(-$AI$12*(($B$17+$AI$4)*0.6))-EXP(-$B$16*(($B$17+$AI$4)*0.6)))+T277*$B$16/($B$16-$AI$13)*(EXP(-$AI$13*(($B$17+$AI$4)*0.6))-EXP(-$B$16*(($B$17+$AI$4)*0.6)))+U277*$B$16/($B$16-$AI$14)*(EXP(-$AI$14*(($B$17+$AI$4)*0.6))-EXP(-$B$16*(($B$17+$AI$4)*0.6)))</f>
        <v/>
      </c>
      <c r="AB277" s="17">
        <f>R277*EXP(-$B$16*(($B$17+$AI$4)*0.7))+S277*$B$16/($B$16-$AI$12)*(EXP(-$AI$12*(($B$17+$AI$4)*0.7))-EXP(-$B$16*(($B$17+$AI$4)*0.7)))+T277*$B$16/($B$16-$AI$13)*(EXP(-$AI$13*(($B$17+$AI$4)*0.7))-EXP(-$B$16*(($B$17+$AI$4)*0.7)))+U277*$B$16/($B$16-$AI$14)*(EXP(-$AI$14*(($B$17+$AI$4)*0.7))-EXP(-$B$16*(($B$17+$AI$4)*0.7)))</f>
        <v/>
      </c>
      <c r="AC277" s="17">
        <f>R277*EXP(-$B$16*(($B$17+$AI$4)*0.8))+S277*$B$16/($B$16-$AI$12)*(EXP(-$AI$12*(($B$17+$AI$4)*0.8))-EXP(-$B$16*(($B$17+$AI$4)*0.8)))+T277*$B$16/($B$16-$AI$13)*(EXP(-$AI$13*(($B$17+$AI$4)*0.8))-EXP(-$B$16*(($B$17+$AI$4)*0.8)))+U277*$B$16/($B$16-$AI$14)*(EXP(-$AI$14*(($B$17+$AI$4)*0.8))-EXP(-$B$16*(($B$17+$AI$4)*0.8)))</f>
        <v/>
      </c>
      <c r="AD277" s="17">
        <f>R277*EXP(-$B$16*(($B$17+$AI$4)*0.9))+S277*$B$16/($B$16-$AI$12)*(EXP(-$AI$12*(($B$17+$AI$4)*0.9))-EXP(-$B$16*(($B$17+$AI$4)*0.9)))+T277*$B$16/($B$16-$AI$13)*(EXP(-$AI$13*(($B$17+$AI$4)*0.9))-EXP(-$B$16*(($B$17+$AI$4)*0.9)))+U277*$B$16/($B$16-$AI$14)*(EXP(-$AI$14*(($B$17+$AI$4)*0.9))-EXP(-$B$16*(($B$17+$AI$4)*0.9)))</f>
        <v/>
      </c>
      <c r="AE277" s="17">
        <f>R277*EXP(-$B$16*(($B$17+$AI$4)*1.0))+S277*$B$16/($B$16-$AI$12)*(EXP(-$AI$12*(($B$17+$AI$4)*1.0))-EXP(-$B$16*(($B$17+$AI$4)*1.0)))+T277*$B$16/($B$16-$AI$13)*(EXP(-$AI$13*(($B$17+$AI$4)*1.0))-EXP(-$B$16*(($B$17+$AI$4)*1.0)))+U277*$B$16/($B$16-$AI$14)*(EXP(-$AI$14*(($B$17+$AI$4)*1.0))-EXP(-$B$16*(($B$17+$AI$4)*1.0)))</f>
        <v/>
      </c>
      <c r="AF277" s="17">
        <f>MIN((G277-V277)/$AI$48,(G277-W277)/$AI$49,(G277-X277)/$AI$50,(G277-Y277)/$AI$51,(G277-Z277)/$AI$52,(G277-AA277)/$AI$53,(G277-AB277)/$AI$54,(G277-AC277)/$AI$55,(G277-AD277)/$AI$56,(G277-AE277)/$AI$57)</f>
        <v/>
      </c>
    </row>
    <row r="278">
      <c r="E278" s="12">
        <f>E277+$B$11</f>
        <v/>
      </c>
      <c r="F278" s="13">
        <f>E278/60</f>
        <v/>
      </c>
      <c r="G278" s="13">
        <f>IF(F278&gt;=$AI$66,$B$27,IF(F278&gt;=$AI$65,$B$26,IF(F278&gt;=$AI$64,$B$25,IF(F278&gt;=$AI$63,$B$24,IF(F278&gt;=$AI$62,$B$23,IF(F278&gt;=$AI$61,$B$22,$B$21))))))</f>
        <v/>
      </c>
      <c r="H278" s="14">
        <f>MAX(0,MIN($AI$59,IF($B$9="Plasma",(G278-(S278*$AI$18+T278*$AI$19+U278*$AI$20))/$AI$46,AF278)))</f>
        <v/>
      </c>
      <c r="I278" s="15">
        <f>H278/10*3600/$B$11</f>
        <v/>
      </c>
      <c r="J278" s="15">
        <f>J277+H278</f>
        <v/>
      </c>
      <c r="K278" s="14">
        <f>$AI$21*K277+$AI$22*L277+$AI$23*M277+$AI$30*H277</f>
        <v/>
      </c>
      <c r="L278" s="14">
        <f>$AI$24*K277+$AI$25*L277+$AI$26*M277+$AI$31*H277</f>
        <v/>
      </c>
      <c r="M278" s="14">
        <f>$AI$27*K277+$AI$28*L277+$AI$29*M277+$AI$32*H277</f>
        <v/>
      </c>
      <c r="N278" s="16">
        <f>R278*$B$38</f>
        <v/>
      </c>
      <c r="O278" s="14">
        <f>K278/$B$30</f>
        <v/>
      </c>
      <c r="P278" s="14">
        <f>L278/$B$31</f>
        <v/>
      </c>
      <c r="Q278" s="14">
        <f>M278/$B$32</f>
        <v/>
      </c>
      <c r="R278" s="14">
        <f>R277*$AI$42+S277*$AI$43+T277*$AI$44+U277*$AI$45+$AI$47*H277</f>
        <v/>
      </c>
      <c r="S278" s="17">
        <f>$AI$33*K278+$AI$34*L278+$AI$35*M278</f>
        <v/>
      </c>
      <c r="T278" s="17">
        <f>$AI$36*K278+$AI$37*L278+$AI$38*M278</f>
        <v/>
      </c>
      <c r="U278" s="17">
        <f>$AI$39*K278+$AI$40*L278+$AI$41*M278</f>
        <v/>
      </c>
      <c r="V278" s="17">
        <f>R278*EXP(-$B$16*(($B$17+$AI$4)*0.1))+S278*$B$16/($B$16-$AI$12)*(EXP(-$AI$12*(($B$17+$AI$4)*0.1))-EXP(-$B$16*(($B$17+$AI$4)*0.1)))+T278*$B$16/($B$16-$AI$13)*(EXP(-$AI$13*(($B$17+$AI$4)*0.1))-EXP(-$B$16*(($B$17+$AI$4)*0.1)))+U278*$B$16/($B$16-$AI$14)*(EXP(-$AI$14*(($B$17+$AI$4)*0.1))-EXP(-$B$16*(($B$17+$AI$4)*0.1)))</f>
        <v/>
      </c>
      <c r="W278" s="17">
        <f>R278*EXP(-$B$16*(($B$17+$AI$4)*0.2))+S278*$B$16/($B$16-$AI$12)*(EXP(-$AI$12*(($B$17+$AI$4)*0.2))-EXP(-$B$16*(($B$17+$AI$4)*0.2)))+T278*$B$16/($B$16-$AI$13)*(EXP(-$AI$13*(($B$17+$AI$4)*0.2))-EXP(-$B$16*(($B$17+$AI$4)*0.2)))+U278*$B$16/($B$16-$AI$14)*(EXP(-$AI$14*(($B$17+$AI$4)*0.2))-EXP(-$B$16*(($B$17+$AI$4)*0.2)))</f>
        <v/>
      </c>
      <c r="X278" s="17">
        <f>R278*EXP(-$B$16*(($B$17+$AI$4)*0.3))+S278*$B$16/($B$16-$AI$12)*(EXP(-$AI$12*(($B$17+$AI$4)*0.3))-EXP(-$B$16*(($B$17+$AI$4)*0.3)))+T278*$B$16/($B$16-$AI$13)*(EXP(-$AI$13*(($B$17+$AI$4)*0.3))-EXP(-$B$16*(($B$17+$AI$4)*0.3)))+U278*$B$16/($B$16-$AI$14)*(EXP(-$AI$14*(($B$17+$AI$4)*0.3))-EXP(-$B$16*(($B$17+$AI$4)*0.3)))</f>
        <v/>
      </c>
      <c r="Y278" s="17">
        <f>R278*EXP(-$B$16*(($B$17+$AI$4)*0.4))+S278*$B$16/($B$16-$AI$12)*(EXP(-$AI$12*(($B$17+$AI$4)*0.4))-EXP(-$B$16*(($B$17+$AI$4)*0.4)))+T278*$B$16/($B$16-$AI$13)*(EXP(-$AI$13*(($B$17+$AI$4)*0.4))-EXP(-$B$16*(($B$17+$AI$4)*0.4)))+U278*$B$16/($B$16-$AI$14)*(EXP(-$AI$14*(($B$17+$AI$4)*0.4))-EXP(-$B$16*(($B$17+$AI$4)*0.4)))</f>
        <v/>
      </c>
      <c r="Z278" s="17">
        <f>R278*EXP(-$B$16*(($B$17+$AI$4)*0.5))+S278*$B$16/($B$16-$AI$12)*(EXP(-$AI$12*(($B$17+$AI$4)*0.5))-EXP(-$B$16*(($B$17+$AI$4)*0.5)))+T278*$B$16/($B$16-$AI$13)*(EXP(-$AI$13*(($B$17+$AI$4)*0.5))-EXP(-$B$16*(($B$17+$AI$4)*0.5)))+U278*$B$16/($B$16-$AI$14)*(EXP(-$AI$14*(($B$17+$AI$4)*0.5))-EXP(-$B$16*(($B$17+$AI$4)*0.5)))</f>
        <v/>
      </c>
      <c r="AA278" s="17">
        <f>R278*EXP(-$B$16*(($B$17+$AI$4)*0.6))+S278*$B$16/($B$16-$AI$12)*(EXP(-$AI$12*(($B$17+$AI$4)*0.6))-EXP(-$B$16*(($B$17+$AI$4)*0.6)))+T278*$B$16/($B$16-$AI$13)*(EXP(-$AI$13*(($B$17+$AI$4)*0.6))-EXP(-$B$16*(($B$17+$AI$4)*0.6)))+U278*$B$16/($B$16-$AI$14)*(EXP(-$AI$14*(($B$17+$AI$4)*0.6))-EXP(-$B$16*(($B$17+$AI$4)*0.6)))</f>
        <v/>
      </c>
      <c r="AB278" s="17">
        <f>R278*EXP(-$B$16*(($B$17+$AI$4)*0.7))+S278*$B$16/($B$16-$AI$12)*(EXP(-$AI$12*(($B$17+$AI$4)*0.7))-EXP(-$B$16*(($B$17+$AI$4)*0.7)))+T278*$B$16/($B$16-$AI$13)*(EXP(-$AI$13*(($B$17+$AI$4)*0.7))-EXP(-$B$16*(($B$17+$AI$4)*0.7)))+U278*$B$16/($B$16-$AI$14)*(EXP(-$AI$14*(($B$17+$AI$4)*0.7))-EXP(-$B$16*(($B$17+$AI$4)*0.7)))</f>
        <v/>
      </c>
      <c r="AC278" s="17">
        <f>R278*EXP(-$B$16*(($B$17+$AI$4)*0.8))+S278*$B$16/($B$16-$AI$12)*(EXP(-$AI$12*(($B$17+$AI$4)*0.8))-EXP(-$B$16*(($B$17+$AI$4)*0.8)))+T278*$B$16/($B$16-$AI$13)*(EXP(-$AI$13*(($B$17+$AI$4)*0.8))-EXP(-$B$16*(($B$17+$AI$4)*0.8)))+U278*$B$16/($B$16-$AI$14)*(EXP(-$AI$14*(($B$17+$AI$4)*0.8))-EXP(-$B$16*(($B$17+$AI$4)*0.8)))</f>
        <v/>
      </c>
      <c r="AD278" s="17">
        <f>R278*EXP(-$B$16*(($B$17+$AI$4)*0.9))+S278*$B$16/($B$16-$AI$12)*(EXP(-$AI$12*(($B$17+$AI$4)*0.9))-EXP(-$B$16*(($B$17+$AI$4)*0.9)))+T278*$B$16/($B$16-$AI$13)*(EXP(-$AI$13*(($B$17+$AI$4)*0.9))-EXP(-$B$16*(($B$17+$AI$4)*0.9)))+U278*$B$16/($B$16-$AI$14)*(EXP(-$AI$14*(($B$17+$AI$4)*0.9))-EXP(-$B$16*(($B$17+$AI$4)*0.9)))</f>
        <v/>
      </c>
      <c r="AE278" s="17">
        <f>R278*EXP(-$B$16*(($B$17+$AI$4)*1.0))+S278*$B$16/($B$16-$AI$12)*(EXP(-$AI$12*(($B$17+$AI$4)*1.0))-EXP(-$B$16*(($B$17+$AI$4)*1.0)))+T278*$B$16/($B$16-$AI$13)*(EXP(-$AI$13*(($B$17+$AI$4)*1.0))-EXP(-$B$16*(($B$17+$AI$4)*1.0)))+U278*$B$16/($B$16-$AI$14)*(EXP(-$AI$14*(($B$17+$AI$4)*1.0))-EXP(-$B$16*(($B$17+$AI$4)*1.0)))</f>
        <v/>
      </c>
      <c r="AF278" s="17">
        <f>MIN((G278-V278)/$AI$48,(G278-W278)/$AI$49,(G278-X278)/$AI$50,(G278-Y278)/$AI$51,(G278-Z278)/$AI$52,(G278-AA278)/$AI$53,(G278-AB278)/$AI$54,(G278-AC278)/$AI$55,(G278-AD278)/$AI$56,(G278-AE278)/$AI$57)</f>
        <v/>
      </c>
    </row>
    <row r="279">
      <c r="E279" s="12">
        <f>E278+$B$11</f>
        <v/>
      </c>
      <c r="F279" s="13">
        <f>E279/60</f>
        <v/>
      </c>
      <c r="G279" s="13">
        <f>IF(F279&gt;=$AI$66,$B$27,IF(F279&gt;=$AI$65,$B$26,IF(F279&gt;=$AI$64,$B$25,IF(F279&gt;=$AI$63,$B$24,IF(F279&gt;=$AI$62,$B$23,IF(F279&gt;=$AI$61,$B$22,$B$21))))))</f>
        <v/>
      </c>
      <c r="H279" s="14">
        <f>MAX(0,MIN($AI$59,IF($B$9="Plasma",(G279-(S279*$AI$18+T279*$AI$19+U279*$AI$20))/$AI$46,AF279)))</f>
        <v/>
      </c>
      <c r="I279" s="15">
        <f>H279/10*3600/$B$11</f>
        <v/>
      </c>
      <c r="J279" s="15">
        <f>J278+H279</f>
        <v/>
      </c>
      <c r="K279" s="14">
        <f>$AI$21*K278+$AI$22*L278+$AI$23*M278+$AI$30*H278</f>
        <v/>
      </c>
      <c r="L279" s="14">
        <f>$AI$24*K278+$AI$25*L278+$AI$26*M278+$AI$31*H278</f>
        <v/>
      </c>
      <c r="M279" s="14">
        <f>$AI$27*K278+$AI$28*L278+$AI$29*M278+$AI$32*H278</f>
        <v/>
      </c>
      <c r="N279" s="16">
        <f>R279*$B$38</f>
        <v/>
      </c>
      <c r="O279" s="14">
        <f>K279/$B$30</f>
        <v/>
      </c>
      <c r="P279" s="14">
        <f>L279/$B$31</f>
        <v/>
      </c>
      <c r="Q279" s="14">
        <f>M279/$B$32</f>
        <v/>
      </c>
      <c r="R279" s="14">
        <f>R278*$AI$42+S278*$AI$43+T278*$AI$44+U278*$AI$45+$AI$47*H278</f>
        <v/>
      </c>
      <c r="S279" s="17">
        <f>$AI$33*K279+$AI$34*L279+$AI$35*M279</f>
        <v/>
      </c>
      <c r="T279" s="17">
        <f>$AI$36*K279+$AI$37*L279+$AI$38*M279</f>
        <v/>
      </c>
      <c r="U279" s="17">
        <f>$AI$39*K279+$AI$40*L279+$AI$41*M279</f>
        <v/>
      </c>
      <c r="V279" s="17">
        <f>R279*EXP(-$B$16*(($B$17+$AI$4)*0.1))+S279*$B$16/($B$16-$AI$12)*(EXP(-$AI$12*(($B$17+$AI$4)*0.1))-EXP(-$B$16*(($B$17+$AI$4)*0.1)))+T279*$B$16/($B$16-$AI$13)*(EXP(-$AI$13*(($B$17+$AI$4)*0.1))-EXP(-$B$16*(($B$17+$AI$4)*0.1)))+U279*$B$16/($B$16-$AI$14)*(EXP(-$AI$14*(($B$17+$AI$4)*0.1))-EXP(-$B$16*(($B$17+$AI$4)*0.1)))</f>
        <v/>
      </c>
      <c r="W279" s="17">
        <f>R279*EXP(-$B$16*(($B$17+$AI$4)*0.2))+S279*$B$16/($B$16-$AI$12)*(EXP(-$AI$12*(($B$17+$AI$4)*0.2))-EXP(-$B$16*(($B$17+$AI$4)*0.2)))+T279*$B$16/($B$16-$AI$13)*(EXP(-$AI$13*(($B$17+$AI$4)*0.2))-EXP(-$B$16*(($B$17+$AI$4)*0.2)))+U279*$B$16/($B$16-$AI$14)*(EXP(-$AI$14*(($B$17+$AI$4)*0.2))-EXP(-$B$16*(($B$17+$AI$4)*0.2)))</f>
        <v/>
      </c>
      <c r="X279" s="17">
        <f>R279*EXP(-$B$16*(($B$17+$AI$4)*0.3))+S279*$B$16/($B$16-$AI$12)*(EXP(-$AI$12*(($B$17+$AI$4)*0.3))-EXP(-$B$16*(($B$17+$AI$4)*0.3)))+T279*$B$16/($B$16-$AI$13)*(EXP(-$AI$13*(($B$17+$AI$4)*0.3))-EXP(-$B$16*(($B$17+$AI$4)*0.3)))+U279*$B$16/($B$16-$AI$14)*(EXP(-$AI$14*(($B$17+$AI$4)*0.3))-EXP(-$B$16*(($B$17+$AI$4)*0.3)))</f>
        <v/>
      </c>
      <c r="Y279" s="17">
        <f>R279*EXP(-$B$16*(($B$17+$AI$4)*0.4))+S279*$B$16/($B$16-$AI$12)*(EXP(-$AI$12*(($B$17+$AI$4)*0.4))-EXP(-$B$16*(($B$17+$AI$4)*0.4)))+T279*$B$16/($B$16-$AI$13)*(EXP(-$AI$13*(($B$17+$AI$4)*0.4))-EXP(-$B$16*(($B$17+$AI$4)*0.4)))+U279*$B$16/($B$16-$AI$14)*(EXP(-$AI$14*(($B$17+$AI$4)*0.4))-EXP(-$B$16*(($B$17+$AI$4)*0.4)))</f>
        <v/>
      </c>
      <c r="Z279" s="17">
        <f>R279*EXP(-$B$16*(($B$17+$AI$4)*0.5))+S279*$B$16/($B$16-$AI$12)*(EXP(-$AI$12*(($B$17+$AI$4)*0.5))-EXP(-$B$16*(($B$17+$AI$4)*0.5)))+T279*$B$16/($B$16-$AI$13)*(EXP(-$AI$13*(($B$17+$AI$4)*0.5))-EXP(-$B$16*(($B$17+$AI$4)*0.5)))+U279*$B$16/($B$16-$AI$14)*(EXP(-$AI$14*(($B$17+$AI$4)*0.5))-EXP(-$B$16*(($B$17+$AI$4)*0.5)))</f>
        <v/>
      </c>
      <c r="AA279" s="17">
        <f>R279*EXP(-$B$16*(($B$17+$AI$4)*0.6))+S279*$B$16/($B$16-$AI$12)*(EXP(-$AI$12*(($B$17+$AI$4)*0.6))-EXP(-$B$16*(($B$17+$AI$4)*0.6)))+T279*$B$16/($B$16-$AI$13)*(EXP(-$AI$13*(($B$17+$AI$4)*0.6))-EXP(-$B$16*(($B$17+$AI$4)*0.6)))+U279*$B$16/($B$16-$AI$14)*(EXP(-$AI$14*(($B$17+$AI$4)*0.6))-EXP(-$B$16*(($B$17+$AI$4)*0.6)))</f>
        <v/>
      </c>
      <c r="AB279" s="17">
        <f>R279*EXP(-$B$16*(($B$17+$AI$4)*0.7))+S279*$B$16/($B$16-$AI$12)*(EXP(-$AI$12*(($B$17+$AI$4)*0.7))-EXP(-$B$16*(($B$17+$AI$4)*0.7)))+T279*$B$16/($B$16-$AI$13)*(EXP(-$AI$13*(($B$17+$AI$4)*0.7))-EXP(-$B$16*(($B$17+$AI$4)*0.7)))+U279*$B$16/($B$16-$AI$14)*(EXP(-$AI$14*(($B$17+$AI$4)*0.7))-EXP(-$B$16*(($B$17+$AI$4)*0.7)))</f>
        <v/>
      </c>
      <c r="AC279" s="17">
        <f>R279*EXP(-$B$16*(($B$17+$AI$4)*0.8))+S279*$B$16/($B$16-$AI$12)*(EXP(-$AI$12*(($B$17+$AI$4)*0.8))-EXP(-$B$16*(($B$17+$AI$4)*0.8)))+T279*$B$16/($B$16-$AI$13)*(EXP(-$AI$13*(($B$17+$AI$4)*0.8))-EXP(-$B$16*(($B$17+$AI$4)*0.8)))+U279*$B$16/($B$16-$AI$14)*(EXP(-$AI$14*(($B$17+$AI$4)*0.8))-EXP(-$B$16*(($B$17+$AI$4)*0.8)))</f>
        <v/>
      </c>
      <c r="AD279" s="17">
        <f>R279*EXP(-$B$16*(($B$17+$AI$4)*0.9))+S279*$B$16/($B$16-$AI$12)*(EXP(-$AI$12*(($B$17+$AI$4)*0.9))-EXP(-$B$16*(($B$17+$AI$4)*0.9)))+T279*$B$16/($B$16-$AI$13)*(EXP(-$AI$13*(($B$17+$AI$4)*0.9))-EXP(-$B$16*(($B$17+$AI$4)*0.9)))+U279*$B$16/($B$16-$AI$14)*(EXP(-$AI$14*(($B$17+$AI$4)*0.9))-EXP(-$B$16*(($B$17+$AI$4)*0.9)))</f>
        <v/>
      </c>
      <c r="AE279" s="17">
        <f>R279*EXP(-$B$16*(($B$17+$AI$4)*1.0))+S279*$B$16/($B$16-$AI$12)*(EXP(-$AI$12*(($B$17+$AI$4)*1.0))-EXP(-$B$16*(($B$17+$AI$4)*1.0)))+T279*$B$16/($B$16-$AI$13)*(EXP(-$AI$13*(($B$17+$AI$4)*1.0))-EXP(-$B$16*(($B$17+$AI$4)*1.0)))+U279*$B$16/($B$16-$AI$14)*(EXP(-$AI$14*(($B$17+$AI$4)*1.0))-EXP(-$B$16*(($B$17+$AI$4)*1.0)))</f>
        <v/>
      </c>
      <c r="AF279" s="17">
        <f>MIN((G279-V279)/$AI$48,(G279-W279)/$AI$49,(G279-X279)/$AI$50,(G279-Y279)/$AI$51,(G279-Z279)/$AI$52,(G279-AA279)/$AI$53,(G279-AB279)/$AI$54,(G279-AC279)/$AI$55,(G279-AD279)/$AI$56,(G279-AE279)/$AI$57)</f>
        <v/>
      </c>
    </row>
    <row r="280">
      <c r="E280" s="12">
        <f>E279+$B$11</f>
        <v/>
      </c>
      <c r="F280" s="13">
        <f>E280/60</f>
        <v/>
      </c>
      <c r="G280" s="13">
        <f>IF(F280&gt;=$AI$66,$B$27,IF(F280&gt;=$AI$65,$B$26,IF(F280&gt;=$AI$64,$B$25,IF(F280&gt;=$AI$63,$B$24,IF(F280&gt;=$AI$62,$B$23,IF(F280&gt;=$AI$61,$B$22,$B$21))))))</f>
        <v/>
      </c>
      <c r="H280" s="14">
        <f>MAX(0,MIN($AI$59,IF($B$9="Plasma",(G280-(S280*$AI$18+T280*$AI$19+U280*$AI$20))/$AI$46,AF280)))</f>
        <v/>
      </c>
      <c r="I280" s="15">
        <f>H280/10*3600/$B$11</f>
        <v/>
      </c>
      <c r="J280" s="15">
        <f>J279+H280</f>
        <v/>
      </c>
      <c r="K280" s="14">
        <f>$AI$21*K279+$AI$22*L279+$AI$23*M279+$AI$30*H279</f>
        <v/>
      </c>
      <c r="L280" s="14">
        <f>$AI$24*K279+$AI$25*L279+$AI$26*M279+$AI$31*H279</f>
        <v/>
      </c>
      <c r="M280" s="14">
        <f>$AI$27*K279+$AI$28*L279+$AI$29*M279+$AI$32*H279</f>
        <v/>
      </c>
      <c r="N280" s="16">
        <f>R280*$B$38</f>
        <v/>
      </c>
      <c r="O280" s="14">
        <f>K280/$B$30</f>
        <v/>
      </c>
      <c r="P280" s="14">
        <f>L280/$B$31</f>
        <v/>
      </c>
      <c r="Q280" s="14">
        <f>M280/$B$32</f>
        <v/>
      </c>
      <c r="R280" s="14">
        <f>R279*$AI$42+S279*$AI$43+T279*$AI$44+U279*$AI$45+$AI$47*H279</f>
        <v/>
      </c>
      <c r="S280" s="17">
        <f>$AI$33*K280+$AI$34*L280+$AI$35*M280</f>
        <v/>
      </c>
      <c r="T280" s="17">
        <f>$AI$36*K280+$AI$37*L280+$AI$38*M280</f>
        <v/>
      </c>
      <c r="U280" s="17">
        <f>$AI$39*K280+$AI$40*L280+$AI$41*M280</f>
        <v/>
      </c>
      <c r="V280" s="17">
        <f>R280*EXP(-$B$16*(($B$17+$AI$4)*0.1))+S280*$B$16/($B$16-$AI$12)*(EXP(-$AI$12*(($B$17+$AI$4)*0.1))-EXP(-$B$16*(($B$17+$AI$4)*0.1)))+T280*$B$16/($B$16-$AI$13)*(EXP(-$AI$13*(($B$17+$AI$4)*0.1))-EXP(-$B$16*(($B$17+$AI$4)*0.1)))+U280*$B$16/($B$16-$AI$14)*(EXP(-$AI$14*(($B$17+$AI$4)*0.1))-EXP(-$B$16*(($B$17+$AI$4)*0.1)))</f>
        <v/>
      </c>
      <c r="W280" s="17">
        <f>R280*EXP(-$B$16*(($B$17+$AI$4)*0.2))+S280*$B$16/($B$16-$AI$12)*(EXP(-$AI$12*(($B$17+$AI$4)*0.2))-EXP(-$B$16*(($B$17+$AI$4)*0.2)))+T280*$B$16/($B$16-$AI$13)*(EXP(-$AI$13*(($B$17+$AI$4)*0.2))-EXP(-$B$16*(($B$17+$AI$4)*0.2)))+U280*$B$16/($B$16-$AI$14)*(EXP(-$AI$14*(($B$17+$AI$4)*0.2))-EXP(-$B$16*(($B$17+$AI$4)*0.2)))</f>
        <v/>
      </c>
      <c r="X280" s="17">
        <f>R280*EXP(-$B$16*(($B$17+$AI$4)*0.3))+S280*$B$16/($B$16-$AI$12)*(EXP(-$AI$12*(($B$17+$AI$4)*0.3))-EXP(-$B$16*(($B$17+$AI$4)*0.3)))+T280*$B$16/($B$16-$AI$13)*(EXP(-$AI$13*(($B$17+$AI$4)*0.3))-EXP(-$B$16*(($B$17+$AI$4)*0.3)))+U280*$B$16/($B$16-$AI$14)*(EXP(-$AI$14*(($B$17+$AI$4)*0.3))-EXP(-$B$16*(($B$17+$AI$4)*0.3)))</f>
        <v/>
      </c>
      <c r="Y280" s="17">
        <f>R280*EXP(-$B$16*(($B$17+$AI$4)*0.4))+S280*$B$16/($B$16-$AI$12)*(EXP(-$AI$12*(($B$17+$AI$4)*0.4))-EXP(-$B$16*(($B$17+$AI$4)*0.4)))+T280*$B$16/($B$16-$AI$13)*(EXP(-$AI$13*(($B$17+$AI$4)*0.4))-EXP(-$B$16*(($B$17+$AI$4)*0.4)))+U280*$B$16/($B$16-$AI$14)*(EXP(-$AI$14*(($B$17+$AI$4)*0.4))-EXP(-$B$16*(($B$17+$AI$4)*0.4)))</f>
        <v/>
      </c>
      <c r="Z280" s="17">
        <f>R280*EXP(-$B$16*(($B$17+$AI$4)*0.5))+S280*$B$16/($B$16-$AI$12)*(EXP(-$AI$12*(($B$17+$AI$4)*0.5))-EXP(-$B$16*(($B$17+$AI$4)*0.5)))+T280*$B$16/($B$16-$AI$13)*(EXP(-$AI$13*(($B$17+$AI$4)*0.5))-EXP(-$B$16*(($B$17+$AI$4)*0.5)))+U280*$B$16/($B$16-$AI$14)*(EXP(-$AI$14*(($B$17+$AI$4)*0.5))-EXP(-$B$16*(($B$17+$AI$4)*0.5)))</f>
        <v/>
      </c>
      <c r="AA280" s="17">
        <f>R280*EXP(-$B$16*(($B$17+$AI$4)*0.6))+S280*$B$16/($B$16-$AI$12)*(EXP(-$AI$12*(($B$17+$AI$4)*0.6))-EXP(-$B$16*(($B$17+$AI$4)*0.6)))+T280*$B$16/($B$16-$AI$13)*(EXP(-$AI$13*(($B$17+$AI$4)*0.6))-EXP(-$B$16*(($B$17+$AI$4)*0.6)))+U280*$B$16/($B$16-$AI$14)*(EXP(-$AI$14*(($B$17+$AI$4)*0.6))-EXP(-$B$16*(($B$17+$AI$4)*0.6)))</f>
        <v/>
      </c>
      <c r="AB280" s="17">
        <f>R280*EXP(-$B$16*(($B$17+$AI$4)*0.7))+S280*$B$16/($B$16-$AI$12)*(EXP(-$AI$12*(($B$17+$AI$4)*0.7))-EXP(-$B$16*(($B$17+$AI$4)*0.7)))+T280*$B$16/($B$16-$AI$13)*(EXP(-$AI$13*(($B$17+$AI$4)*0.7))-EXP(-$B$16*(($B$17+$AI$4)*0.7)))+U280*$B$16/($B$16-$AI$14)*(EXP(-$AI$14*(($B$17+$AI$4)*0.7))-EXP(-$B$16*(($B$17+$AI$4)*0.7)))</f>
        <v/>
      </c>
      <c r="AC280" s="17">
        <f>R280*EXP(-$B$16*(($B$17+$AI$4)*0.8))+S280*$B$16/($B$16-$AI$12)*(EXP(-$AI$12*(($B$17+$AI$4)*0.8))-EXP(-$B$16*(($B$17+$AI$4)*0.8)))+T280*$B$16/($B$16-$AI$13)*(EXP(-$AI$13*(($B$17+$AI$4)*0.8))-EXP(-$B$16*(($B$17+$AI$4)*0.8)))+U280*$B$16/($B$16-$AI$14)*(EXP(-$AI$14*(($B$17+$AI$4)*0.8))-EXP(-$B$16*(($B$17+$AI$4)*0.8)))</f>
        <v/>
      </c>
      <c r="AD280" s="17">
        <f>R280*EXP(-$B$16*(($B$17+$AI$4)*0.9))+S280*$B$16/($B$16-$AI$12)*(EXP(-$AI$12*(($B$17+$AI$4)*0.9))-EXP(-$B$16*(($B$17+$AI$4)*0.9)))+T280*$B$16/($B$16-$AI$13)*(EXP(-$AI$13*(($B$17+$AI$4)*0.9))-EXP(-$B$16*(($B$17+$AI$4)*0.9)))+U280*$B$16/($B$16-$AI$14)*(EXP(-$AI$14*(($B$17+$AI$4)*0.9))-EXP(-$B$16*(($B$17+$AI$4)*0.9)))</f>
        <v/>
      </c>
      <c r="AE280" s="17">
        <f>R280*EXP(-$B$16*(($B$17+$AI$4)*1.0))+S280*$B$16/($B$16-$AI$12)*(EXP(-$AI$12*(($B$17+$AI$4)*1.0))-EXP(-$B$16*(($B$17+$AI$4)*1.0)))+T280*$B$16/($B$16-$AI$13)*(EXP(-$AI$13*(($B$17+$AI$4)*1.0))-EXP(-$B$16*(($B$17+$AI$4)*1.0)))+U280*$B$16/($B$16-$AI$14)*(EXP(-$AI$14*(($B$17+$AI$4)*1.0))-EXP(-$B$16*(($B$17+$AI$4)*1.0)))</f>
        <v/>
      </c>
      <c r="AF280" s="17">
        <f>MIN((G280-V280)/$AI$48,(G280-W280)/$AI$49,(G280-X280)/$AI$50,(G280-Y280)/$AI$51,(G280-Z280)/$AI$52,(G280-AA280)/$AI$53,(G280-AB280)/$AI$54,(G280-AC280)/$AI$55,(G280-AD280)/$AI$56,(G280-AE280)/$AI$57)</f>
        <v/>
      </c>
    </row>
    <row r="281">
      <c r="E281" s="12">
        <f>E280+$B$11</f>
        <v/>
      </c>
      <c r="F281" s="13">
        <f>E281/60</f>
        <v/>
      </c>
      <c r="G281" s="13">
        <f>IF(F281&gt;=$AI$66,$B$27,IF(F281&gt;=$AI$65,$B$26,IF(F281&gt;=$AI$64,$B$25,IF(F281&gt;=$AI$63,$B$24,IF(F281&gt;=$AI$62,$B$23,IF(F281&gt;=$AI$61,$B$22,$B$21))))))</f>
        <v/>
      </c>
      <c r="H281" s="14">
        <f>MAX(0,MIN($AI$59,IF($B$9="Plasma",(G281-(S281*$AI$18+T281*$AI$19+U281*$AI$20))/$AI$46,AF281)))</f>
        <v/>
      </c>
      <c r="I281" s="15">
        <f>H281/10*3600/$B$11</f>
        <v/>
      </c>
      <c r="J281" s="15">
        <f>J280+H281</f>
        <v/>
      </c>
      <c r="K281" s="14">
        <f>$AI$21*K280+$AI$22*L280+$AI$23*M280+$AI$30*H280</f>
        <v/>
      </c>
      <c r="L281" s="14">
        <f>$AI$24*K280+$AI$25*L280+$AI$26*M280+$AI$31*H280</f>
        <v/>
      </c>
      <c r="M281" s="14">
        <f>$AI$27*K280+$AI$28*L280+$AI$29*M280+$AI$32*H280</f>
        <v/>
      </c>
      <c r="N281" s="16">
        <f>R281*$B$38</f>
        <v/>
      </c>
      <c r="O281" s="14">
        <f>K281/$B$30</f>
        <v/>
      </c>
      <c r="P281" s="14">
        <f>L281/$B$31</f>
        <v/>
      </c>
      <c r="Q281" s="14">
        <f>M281/$B$32</f>
        <v/>
      </c>
      <c r="R281" s="14">
        <f>R280*$AI$42+S280*$AI$43+T280*$AI$44+U280*$AI$45+$AI$47*H280</f>
        <v/>
      </c>
      <c r="S281" s="17">
        <f>$AI$33*K281+$AI$34*L281+$AI$35*M281</f>
        <v/>
      </c>
      <c r="T281" s="17">
        <f>$AI$36*K281+$AI$37*L281+$AI$38*M281</f>
        <v/>
      </c>
      <c r="U281" s="17">
        <f>$AI$39*K281+$AI$40*L281+$AI$41*M281</f>
        <v/>
      </c>
      <c r="V281" s="17">
        <f>R281*EXP(-$B$16*(($B$17+$AI$4)*0.1))+S281*$B$16/($B$16-$AI$12)*(EXP(-$AI$12*(($B$17+$AI$4)*0.1))-EXP(-$B$16*(($B$17+$AI$4)*0.1)))+T281*$B$16/($B$16-$AI$13)*(EXP(-$AI$13*(($B$17+$AI$4)*0.1))-EXP(-$B$16*(($B$17+$AI$4)*0.1)))+U281*$B$16/($B$16-$AI$14)*(EXP(-$AI$14*(($B$17+$AI$4)*0.1))-EXP(-$B$16*(($B$17+$AI$4)*0.1)))</f>
        <v/>
      </c>
      <c r="W281" s="17">
        <f>R281*EXP(-$B$16*(($B$17+$AI$4)*0.2))+S281*$B$16/($B$16-$AI$12)*(EXP(-$AI$12*(($B$17+$AI$4)*0.2))-EXP(-$B$16*(($B$17+$AI$4)*0.2)))+T281*$B$16/($B$16-$AI$13)*(EXP(-$AI$13*(($B$17+$AI$4)*0.2))-EXP(-$B$16*(($B$17+$AI$4)*0.2)))+U281*$B$16/($B$16-$AI$14)*(EXP(-$AI$14*(($B$17+$AI$4)*0.2))-EXP(-$B$16*(($B$17+$AI$4)*0.2)))</f>
        <v/>
      </c>
      <c r="X281" s="17">
        <f>R281*EXP(-$B$16*(($B$17+$AI$4)*0.3))+S281*$B$16/($B$16-$AI$12)*(EXP(-$AI$12*(($B$17+$AI$4)*0.3))-EXP(-$B$16*(($B$17+$AI$4)*0.3)))+T281*$B$16/($B$16-$AI$13)*(EXP(-$AI$13*(($B$17+$AI$4)*0.3))-EXP(-$B$16*(($B$17+$AI$4)*0.3)))+U281*$B$16/($B$16-$AI$14)*(EXP(-$AI$14*(($B$17+$AI$4)*0.3))-EXP(-$B$16*(($B$17+$AI$4)*0.3)))</f>
        <v/>
      </c>
      <c r="Y281" s="17">
        <f>R281*EXP(-$B$16*(($B$17+$AI$4)*0.4))+S281*$B$16/($B$16-$AI$12)*(EXP(-$AI$12*(($B$17+$AI$4)*0.4))-EXP(-$B$16*(($B$17+$AI$4)*0.4)))+T281*$B$16/($B$16-$AI$13)*(EXP(-$AI$13*(($B$17+$AI$4)*0.4))-EXP(-$B$16*(($B$17+$AI$4)*0.4)))+U281*$B$16/($B$16-$AI$14)*(EXP(-$AI$14*(($B$17+$AI$4)*0.4))-EXP(-$B$16*(($B$17+$AI$4)*0.4)))</f>
        <v/>
      </c>
      <c r="Z281" s="17">
        <f>R281*EXP(-$B$16*(($B$17+$AI$4)*0.5))+S281*$B$16/($B$16-$AI$12)*(EXP(-$AI$12*(($B$17+$AI$4)*0.5))-EXP(-$B$16*(($B$17+$AI$4)*0.5)))+T281*$B$16/($B$16-$AI$13)*(EXP(-$AI$13*(($B$17+$AI$4)*0.5))-EXP(-$B$16*(($B$17+$AI$4)*0.5)))+U281*$B$16/($B$16-$AI$14)*(EXP(-$AI$14*(($B$17+$AI$4)*0.5))-EXP(-$B$16*(($B$17+$AI$4)*0.5)))</f>
        <v/>
      </c>
      <c r="AA281" s="17">
        <f>R281*EXP(-$B$16*(($B$17+$AI$4)*0.6))+S281*$B$16/($B$16-$AI$12)*(EXP(-$AI$12*(($B$17+$AI$4)*0.6))-EXP(-$B$16*(($B$17+$AI$4)*0.6)))+T281*$B$16/($B$16-$AI$13)*(EXP(-$AI$13*(($B$17+$AI$4)*0.6))-EXP(-$B$16*(($B$17+$AI$4)*0.6)))+U281*$B$16/($B$16-$AI$14)*(EXP(-$AI$14*(($B$17+$AI$4)*0.6))-EXP(-$B$16*(($B$17+$AI$4)*0.6)))</f>
        <v/>
      </c>
      <c r="AB281" s="17">
        <f>R281*EXP(-$B$16*(($B$17+$AI$4)*0.7))+S281*$B$16/($B$16-$AI$12)*(EXP(-$AI$12*(($B$17+$AI$4)*0.7))-EXP(-$B$16*(($B$17+$AI$4)*0.7)))+T281*$B$16/($B$16-$AI$13)*(EXP(-$AI$13*(($B$17+$AI$4)*0.7))-EXP(-$B$16*(($B$17+$AI$4)*0.7)))+U281*$B$16/($B$16-$AI$14)*(EXP(-$AI$14*(($B$17+$AI$4)*0.7))-EXP(-$B$16*(($B$17+$AI$4)*0.7)))</f>
        <v/>
      </c>
      <c r="AC281" s="17">
        <f>R281*EXP(-$B$16*(($B$17+$AI$4)*0.8))+S281*$B$16/($B$16-$AI$12)*(EXP(-$AI$12*(($B$17+$AI$4)*0.8))-EXP(-$B$16*(($B$17+$AI$4)*0.8)))+T281*$B$16/($B$16-$AI$13)*(EXP(-$AI$13*(($B$17+$AI$4)*0.8))-EXP(-$B$16*(($B$17+$AI$4)*0.8)))+U281*$B$16/($B$16-$AI$14)*(EXP(-$AI$14*(($B$17+$AI$4)*0.8))-EXP(-$B$16*(($B$17+$AI$4)*0.8)))</f>
        <v/>
      </c>
      <c r="AD281" s="17">
        <f>R281*EXP(-$B$16*(($B$17+$AI$4)*0.9))+S281*$B$16/($B$16-$AI$12)*(EXP(-$AI$12*(($B$17+$AI$4)*0.9))-EXP(-$B$16*(($B$17+$AI$4)*0.9)))+T281*$B$16/($B$16-$AI$13)*(EXP(-$AI$13*(($B$17+$AI$4)*0.9))-EXP(-$B$16*(($B$17+$AI$4)*0.9)))+U281*$B$16/($B$16-$AI$14)*(EXP(-$AI$14*(($B$17+$AI$4)*0.9))-EXP(-$B$16*(($B$17+$AI$4)*0.9)))</f>
        <v/>
      </c>
      <c r="AE281" s="17">
        <f>R281*EXP(-$B$16*(($B$17+$AI$4)*1.0))+S281*$B$16/($B$16-$AI$12)*(EXP(-$AI$12*(($B$17+$AI$4)*1.0))-EXP(-$B$16*(($B$17+$AI$4)*1.0)))+T281*$B$16/($B$16-$AI$13)*(EXP(-$AI$13*(($B$17+$AI$4)*1.0))-EXP(-$B$16*(($B$17+$AI$4)*1.0)))+U281*$B$16/($B$16-$AI$14)*(EXP(-$AI$14*(($B$17+$AI$4)*1.0))-EXP(-$B$16*(($B$17+$AI$4)*1.0)))</f>
        <v/>
      </c>
      <c r="AF281" s="17">
        <f>MIN((G281-V281)/$AI$48,(G281-W281)/$AI$49,(G281-X281)/$AI$50,(G281-Y281)/$AI$51,(G281-Z281)/$AI$52,(G281-AA281)/$AI$53,(G281-AB281)/$AI$54,(G281-AC281)/$AI$55,(G281-AD281)/$AI$56,(G281-AE281)/$AI$57)</f>
        <v/>
      </c>
    </row>
    <row r="282">
      <c r="E282" s="12">
        <f>E281+$B$11</f>
        <v/>
      </c>
      <c r="F282" s="13">
        <f>E282/60</f>
        <v/>
      </c>
      <c r="G282" s="13">
        <f>IF(F282&gt;=$AI$66,$B$27,IF(F282&gt;=$AI$65,$B$26,IF(F282&gt;=$AI$64,$B$25,IF(F282&gt;=$AI$63,$B$24,IF(F282&gt;=$AI$62,$B$23,IF(F282&gt;=$AI$61,$B$22,$B$21))))))</f>
        <v/>
      </c>
      <c r="H282" s="14">
        <f>MAX(0,MIN($AI$59,IF($B$9="Plasma",(G282-(S282*$AI$18+T282*$AI$19+U282*$AI$20))/$AI$46,AF282)))</f>
        <v/>
      </c>
      <c r="I282" s="15">
        <f>H282/10*3600/$B$11</f>
        <v/>
      </c>
      <c r="J282" s="15">
        <f>J281+H282</f>
        <v/>
      </c>
      <c r="K282" s="14">
        <f>$AI$21*K281+$AI$22*L281+$AI$23*M281+$AI$30*H281</f>
        <v/>
      </c>
      <c r="L282" s="14">
        <f>$AI$24*K281+$AI$25*L281+$AI$26*M281+$AI$31*H281</f>
        <v/>
      </c>
      <c r="M282" s="14">
        <f>$AI$27*K281+$AI$28*L281+$AI$29*M281+$AI$32*H281</f>
        <v/>
      </c>
      <c r="N282" s="16">
        <f>R282*$B$38</f>
        <v/>
      </c>
      <c r="O282" s="14">
        <f>K282/$B$30</f>
        <v/>
      </c>
      <c r="P282" s="14">
        <f>L282/$B$31</f>
        <v/>
      </c>
      <c r="Q282" s="14">
        <f>M282/$B$32</f>
        <v/>
      </c>
      <c r="R282" s="14">
        <f>R281*$AI$42+S281*$AI$43+T281*$AI$44+U281*$AI$45+$AI$47*H281</f>
        <v/>
      </c>
      <c r="S282" s="17">
        <f>$AI$33*K282+$AI$34*L282+$AI$35*M282</f>
        <v/>
      </c>
      <c r="T282" s="17">
        <f>$AI$36*K282+$AI$37*L282+$AI$38*M282</f>
        <v/>
      </c>
      <c r="U282" s="17">
        <f>$AI$39*K282+$AI$40*L282+$AI$41*M282</f>
        <v/>
      </c>
      <c r="V282" s="17">
        <f>R282*EXP(-$B$16*(($B$17+$AI$4)*0.1))+S282*$B$16/($B$16-$AI$12)*(EXP(-$AI$12*(($B$17+$AI$4)*0.1))-EXP(-$B$16*(($B$17+$AI$4)*0.1)))+T282*$B$16/($B$16-$AI$13)*(EXP(-$AI$13*(($B$17+$AI$4)*0.1))-EXP(-$B$16*(($B$17+$AI$4)*0.1)))+U282*$B$16/($B$16-$AI$14)*(EXP(-$AI$14*(($B$17+$AI$4)*0.1))-EXP(-$B$16*(($B$17+$AI$4)*0.1)))</f>
        <v/>
      </c>
      <c r="W282" s="17">
        <f>R282*EXP(-$B$16*(($B$17+$AI$4)*0.2))+S282*$B$16/($B$16-$AI$12)*(EXP(-$AI$12*(($B$17+$AI$4)*0.2))-EXP(-$B$16*(($B$17+$AI$4)*0.2)))+T282*$B$16/($B$16-$AI$13)*(EXP(-$AI$13*(($B$17+$AI$4)*0.2))-EXP(-$B$16*(($B$17+$AI$4)*0.2)))+U282*$B$16/($B$16-$AI$14)*(EXP(-$AI$14*(($B$17+$AI$4)*0.2))-EXP(-$B$16*(($B$17+$AI$4)*0.2)))</f>
        <v/>
      </c>
      <c r="X282" s="17">
        <f>R282*EXP(-$B$16*(($B$17+$AI$4)*0.3))+S282*$B$16/($B$16-$AI$12)*(EXP(-$AI$12*(($B$17+$AI$4)*0.3))-EXP(-$B$16*(($B$17+$AI$4)*0.3)))+T282*$B$16/($B$16-$AI$13)*(EXP(-$AI$13*(($B$17+$AI$4)*0.3))-EXP(-$B$16*(($B$17+$AI$4)*0.3)))+U282*$B$16/($B$16-$AI$14)*(EXP(-$AI$14*(($B$17+$AI$4)*0.3))-EXP(-$B$16*(($B$17+$AI$4)*0.3)))</f>
        <v/>
      </c>
      <c r="Y282" s="17">
        <f>R282*EXP(-$B$16*(($B$17+$AI$4)*0.4))+S282*$B$16/($B$16-$AI$12)*(EXP(-$AI$12*(($B$17+$AI$4)*0.4))-EXP(-$B$16*(($B$17+$AI$4)*0.4)))+T282*$B$16/($B$16-$AI$13)*(EXP(-$AI$13*(($B$17+$AI$4)*0.4))-EXP(-$B$16*(($B$17+$AI$4)*0.4)))+U282*$B$16/($B$16-$AI$14)*(EXP(-$AI$14*(($B$17+$AI$4)*0.4))-EXP(-$B$16*(($B$17+$AI$4)*0.4)))</f>
        <v/>
      </c>
      <c r="Z282" s="17">
        <f>R282*EXP(-$B$16*(($B$17+$AI$4)*0.5))+S282*$B$16/($B$16-$AI$12)*(EXP(-$AI$12*(($B$17+$AI$4)*0.5))-EXP(-$B$16*(($B$17+$AI$4)*0.5)))+T282*$B$16/($B$16-$AI$13)*(EXP(-$AI$13*(($B$17+$AI$4)*0.5))-EXP(-$B$16*(($B$17+$AI$4)*0.5)))+U282*$B$16/($B$16-$AI$14)*(EXP(-$AI$14*(($B$17+$AI$4)*0.5))-EXP(-$B$16*(($B$17+$AI$4)*0.5)))</f>
        <v/>
      </c>
      <c r="AA282" s="17">
        <f>R282*EXP(-$B$16*(($B$17+$AI$4)*0.6))+S282*$B$16/($B$16-$AI$12)*(EXP(-$AI$12*(($B$17+$AI$4)*0.6))-EXP(-$B$16*(($B$17+$AI$4)*0.6)))+T282*$B$16/($B$16-$AI$13)*(EXP(-$AI$13*(($B$17+$AI$4)*0.6))-EXP(-$B$16*(($B$17+$AI$4)*0.6)))+U282*$B$16/($B$16-$AI$14)*(EXP(-$AI$14*(($B$17+$AI$4)*0.6))-EXP(-$B$16*(($B$17+$AI$4)*0.6)))</f>
        <v/>
      </c>
      <c r="AB282" s="17">
        <f>R282*EXP(-$B$16*(($B$17+$AI$4)*0.7))+S282*$B$16/($B$16-$AI$12)*(EXP(-$AI$12*(($B$17+$AI$4)*0.7))-EXP(-$B$16*(($B$17+$AI$4)*0.7)))+T282*$B$16/($B$16-$AI$13)*(EXP(-$AI$13*(($B$17+$AI$4)*0.7))-EXP(-$B$16*(($B$17+$AI$4)*0.7)))+U282*$B$16/($B$16-$AI$14)*(EXP(-$AI$14*(($B$17+$AI$4)*0.7))-EXP(-$B$16*(($B$17+$AI$4)*0.7)))</f>
        <v/>
      </c>
      <c r="AC282" s="17">
        <f>R282*EXP(-$B$16*(($B$17+$AI$4)*0.8))+S282*$B$16/($B$16-$AI$12)*(EXP(-$AI$12*(($B$17+$AI$4)*0.8))-EXP(-$B$16*(($B$17+$AI$4)*0.8)))+T282*$B$16/($B$16-$AI$13)*(EXP(-$AI$13*(($B$17+$AI$4)*0.8))-EXP(-$B$16*(($B$17+$AI$4)*0.8)))+U282*$B$16/($B$16-$AI$14)*(EXP(-$AI$14*(($B$17+$AI$4)*0.8))-EXP(-$B$16*(($B$17+$AI$4)*0.8)))</f>
        <v/>
      </c>
      <c r="AD282" s="17">
        <f>R282*EXP(-$B$16*(($B$17+$AI$4)*0.9))+S282*$B$16/($B$16-$AI$12)*(EXP(-$AI$12*(($B$17+$AI$4)*0.9))-EXP(-$B$16*(($B$17+$AI$4)*0.9)))+T282*$B$16/($B$16-$AI$13)*(EXP(-$AI$13*(($B$17+$AI$4)*0.9))-EXP(-$B$16*(($B$17+$AI$4)*0.9)))+U282*$B$16/($B$16-$AI$14)*(EXP(-$AI$14*(($B$17+$AI$4)*0.9))-EXP(-$B$16*(($B$17+$AI$4)*0.9)))</f>
        <v/>
      </c>
      <c r="AE282" s="17">
        <f>R282*EXP(-$B$16*(($B$17+$AI$4)*1.0))+S282*$B$16/($B$16-$AI$12)*(EXP(-$AI$12*(($B$17+$AI$4)*1.0))-EXP(-$B$16*(($B$17+$AI$4)*1.0)))+T282*$B$16/($B$16-$AI$13)*(EXP(-$AI$13*(($B$17+$AI$4)*1.0))-EXP(-$B$16*(($B$17+$AI$4)*1.0)))+U282*$B$16/($B$16-$AI$14)*(EXP(-$AI$14*(($B$17+$AI$4)*1.0))-EXP(-$B$16*(($B$17+$AI$4)*1.0)))</f>
        <v/>
      </c>
      <c r="AF282" s="17">
        <f>MIN((G282-V282)/$AI$48,(G282-W282)/$AI$49,(G282-X282)/$AI$50,(G282-Y282)/$AI$51,(G282-Z282)/$AI$52,(G282-AA282)/$AI$53,(G282-AB282)/$AI$54,(G282-AC282)/$AI$55,(G282-AD282)/$AI$56,(G282-AE282)/$AI$57)</f>
        <v/>
      </c>
    </row>
    <row r="283">
      <c r="E283" s="12">
        <f>E282+$B$11</f>
        <v/>
      </c>
      <c r="F283" s="13">
        <f>E283/60</f>
        <v/>
      </c>
      <c r="G283" s="13">
        <f>IF(F283&gt;=$AI$66,$B$27,IF(F283&gt;=$AI$65,$B$26,IF(F283&gt;=$AI$64,$B$25,IF(F283&gt;=$AI$63,$B$24,IF(F283&gt;=$AI$62,$B$23,IF(F283&gt;=$AI$61,$B$22,$B$21))))))</f>
        <v/>
      </c>
      <c r="H283" s="14">
        <f>MAX(0,MIN($AI$59,IF($B$9="Plasma",(G283-(S283*$AI$18+T283*$AI$19+U283*$AI$20))/$AI$46,AF283)))</f>
        <v/>
      </c>
      <c r="I283" s="15">
        <f>H283/10*3600/$B$11</f>
        <v/>
      </c>
      <c r="J283" s="15">
        <f>J282+H283</f>
        <v/>
      </c>
      <c r="K283" s="14">
        <f>$AI$21*K282+$AI$22*L282+$AI$23*M282+$AI$30*H282</f>
        <v/>
      </c>
      <c r="L283" s="14">
        <f>$AI$24*K282+$AI$25*L282+$AI$26*M282+$AI$31*H282</f>
        <v/>
      </c>
      <c r="M283" s="14">
        <f>$AI$27*K282+$AI$28*L282+$AI$29*M282+$AI$32*H282</f>
        <v/>
      </c>
      <c r="N283" s="16">
        <f>R283*$B$38</f>
        <v/>
      </c>
      <c r="O283" s="14">
        <f>K283/$B$30</f>
        <v/>
      </c>
      <c r="P283" s="14">
        <f>L283/$B$31</f>
        <v/>
      </c>
      <c r="Q283" s="14">
        <f>M283/$B$32</f>
        <v/>
      </c>
      <c r="R283" s="14">
        <f>R282*$AI$42+S282*$AI$43+T282*$AI$44+U282*$AI$45+$AI$47*H282</f>
        <v/>
      </c>
      <c r="S283" s="17">
        <f>$AI$33*K283+$AI$34*L283+$AI$35*M283</f>
        <v/>
      </c>
      <c r="T283" s="17">
        <f>$AI$36*K283+$AI$37*L283+$AI$38*M283</f>
        <v/>
      </c>
      <c r="U283" s="17">
        <f>$AI$39*K283+$AI$40*L283+$AI$41*M283</f>
        <v/>
      </c>
      <c r="V283" s="17">
        <f>R283*EXP(-$B$16*(($B$17+$AI$4)*0.1))+S283*$B$16/($B$16-$AI$12)*(EXP(-$AI$12*(($B$17+$AI$4)*0.1))-EXP(-$B$16*(($B$17+$AI$4)*0.1)))+T283*$B$16/($B$16-$AI$13)*(EXP(-$AI$13*(($B$17+$AI$4)*0.1))-EXP(-$B$16*(($B$17+$AI$4)*0.1)))+U283*$B$16/($B$16-$AI$14)*(EXP(-$AI$14*(($B$17+$AI$4)*0.1))-EXP(-$B$16*(($B$17+$AI$4)*0.1)))</f>
        <v/>
      </c>
      <c r="W283" s="17">
        <f>R283*EXP(-$B$16*(($B$17+$AI$4)*0.2))+S283*$B$16/($B$16-$AI$12)*(EXP(-$AI$12*(($B$17+$AI$4)*0.2))-EXP(-$B$16*(($B$17+$AI$4)*0.2)))+T283*$B$16/($B$16-$AI$13)*(EXP(-$AI$13*(($B$17+$AI$4)*0.2))-EXP(-$B$16*(($B$17+$AI$4)*0.2)))+U283*$B$16/($B$16-$AI$14)*(EXP(-$AI$14*(($B$17+$AI$4)*0.2))-EXP(-$B$16*(($B$17+$AI$4)*0.2)))</f>
        <v/>
      </c>
      <c r="X283" s="17">
        <f>R283*EXP(-$B$16*(($B$17+$AI$4)*0.3))+S283*$B$16/($B$16-$AI$12)*(EXP(-$AI$12*(($B$17+$AI$4)*0.3))-EXP(-$B$16*(($B$17+$AI$4)*0.3)))+T283*$B$16/($B$16-$AI$13)*(EXP(-$AI$13*(($B$17+$AI$4)*0.3))-EXP(-$B$16*(($B$17+$AI$4)*0.3)))+U283*$B$16/($B$16-$AI$14)*(EXP(-$AI$14*(($B$17+$AI$4)*0.3))-EXP(-$B$16*(($B$17+$AI$4)*0.3)))</f>
        <v/>
      </c>
      <c r="Y283" s="17">
        <f>R283*EXP(-$B$16*(($B$17+$AI$4)*0.4))+S283*$B$16/($B$16-$AI$12)*(EXP(-$AI$12*(($B$17+$AI$4)*0.4))-EXP(-$B$16*(($B$17+$AI$4)*0.4)))+T283*$B$16/($B$16-$AI$13)*(EXP(-$AI$13*(($B$17+$AI$4)*0.4))-EXP(-$B$16*(($B$17+$AI$4)*0.4)))+U283*$B$16/($B$16-$AI$14)*(EXP(-$AI$14*(($B$17+$AI$4)*0.4))-EXP(-$B$16*(($B$17+$AI$4)*0.4)))</f>
        <v/>
      </c>
      <c r="Z283" s="17">
        <f>R283*EXP(-$B$16*(($B$17+$AI$4)*0.5))+S283*$B$16/($B$16-$AI$12)*(EXP(-$AI$12*(($B$17+$AI$4)*0.5))-EXP(-$B$16*(($B$17+$AI$4)*0.5)))+T283*$B$16/($B$16-$AI$13)*(EXP(-$AI$13*(($B$17+$AI$4)*0.5))-EXP(-$B$16*(($B$17+$AI$4)*0.5)))+U283*$B$16/($B$16-$AI$14)*(EXP(-$AI$14*(($B$17+$AI$4)*0.5))-EXP(-$B$16*(($B$17+$AI$4)*0.5)))</f>
        <v/>
      </c>
      <c r="AA283" s="17">
        <f>R283*EXP(-$B$16*(($B$17+$AI$4)*0.6))+S283*$B$16/($B$16-$AI$12)*(EXP(-$AI$12*(($B$17+$AI$4)*0.6))-EXP(-$B$16*(($B$17+$AI$4)*0.6)))+T283*$B$16/($B$16-$AI$13)*(EXP(-$AI$13*(($B$17+$AI$4)*0.6))-EXP(-$B$16*(($B$17+$AI$4)*0.6)))+U283*$B$16/($B$16-$AI$14)*(EXP(-$AI$14*(($B$17+$AI$4)*0.6))-EXP(-$B$16*(($B$17+$AI$4)*0.6)))</f>
        <v/>
      </c>
      <c r="AB283" s="17">
        <f>R283*EXP(-$B$16*(($B$17+$AI$4)*0.7))+S283*$B$16/($B$16-$AI$12)*(EXP(-$AI$12*(($B$17+$AI$4)*0.7))-EXP(-$B$16*(($B$17+$AI$4)*0.7)))+T283*$B$16/($B$16-$AI$13)*(EXP(-$AI$13*(($B$17+$AI$4)*0.7))-EXP(-$B$16*(($B$17+$AI$4)*0.7)))+U283*$B$16/($B$16-$AI$14)*(EXP(-$AI$14*(($B$17+$AI$4)*0.7))-EXP(-$B$16*(($B$17+$AI$4)*0.7)))</f>
        <v/>
      </c>
      <c r="AC283" s="17">
        <f>R283*EXP(-$B$16*(($B$17+$AI$4)*0.8))+S283*$B$16/($B$16-$AI$12)*(EXP(-$AI$12*(($B$17+$AI$4)*0.8))-EXP(-$B$16*(($B$17+$AI$4)*0.8)))+T283*$B$16/($B$16-$AI$13)*(EXP(-$AI$13*(($B$17+$AI$4)*0.8))-EXP(-$B$16*(($B$17+$AI$4)*0.8)))+U283*$B$16/($B$16-$AI$14)*(EXP(-$AI$14*(($B$17+$AI$4)*0.8))-EXP(-$B$16*(($B$17+$AI$4)*0.8)))</f>
        <v/>
      </c>
      <c r="AD283" s="17">
        <f>R283*EXP(-$B$16*(($B$17+$AI$4)*0.9))+S283*$B$16/($B$16-$AI$12)*(EXP(-$AI$12*(($B$17+$AI$4)*0.9))-EXP(-$B$16*(($B$17+$AI$4)*0.9)))+T283*$B$16/($B$16-$AI$13)*(EXP(-$AI$13*(($B$17+$AI$4)*0.9))-EXP(-$B$16*(($B$17+$AI$4)*0.9)))+U283*$B$16/($B$16-$AI$14)*(EXP(-$AI$14*(($B$17+$AI$4)*0.9))-EXP(-$B$16*(($B$17+$AI$4)*0.9)))</f>
        <v/>
      </c>
      <c r="AE283" s="17">
        <f>R283*EXP(-$B$16*(($B$17+$AI$4)*1.0))+S283*$B$16/($B$16-$AI$12)*(EXP(-$AI$12*(($B$17+$AI$4)*1.0))-EXP(-$B$16*(($B$17+$AI$4)*1.0)))+T283*$B$16/($B$16-$AI$13)*(EXP(-$AI$13*(($B$17+$AI$4)*1.0))-EXP(-$B$16*(($B$17+$AI$4)*1.0)))+U283*$B$16/($B$16-$AI$14)*(EXP(-$AI$14*(($B$17+$AI$4)*1.0))-EXP(-$B$16*(($B$17+$AI$4)*1.0)))</f>
        <v/>
      </c>
      <c r="AF283" s="17">
        <f>MIN((G283-V283)/$AI$48,(G283-W283)/$AI$49,(G283-X283)/$AI$50,(G283-Y283)/$AI$51,(G283-Z283)/$AI$52,(G283-AA283)/$AI$53,(G283-AB283)/$AI$54,(G283-AC283)/$AI$55,(G283-AD283)/$AI$56,(G283-AE283)/$AI$57)</f>
        <v/>
      </c>
    </row>
    <row r="284">
      <c r="E284" s="12">
        <f>E283+$B$11</f>
        <v/>
      </c>
      <c r="F284" s="13">
        <f>E284/60</f>
        <v/>
      </c>
      <c r="G284" s="13">
        <f>IF(F284&gt;=$AI$66,$B$27,IF(F284&gt;=$AI$65,$B$26,IF(F284&gt;=$AI$64,$B$25,IF(F284&gt;=$AI$63,$B$24,IF(F284&gt;=$AI$62,$B$23,IF(F284&gt;=$AI$61,$B$22,$B$21))))))</f>
        <v/>
      </c>
      <c r="H284" s="14">
        <f>MAX(0,MIN($AI$59,IF($B$9="Plasma",(G284-(S284*$AI$18+T284*$AI$19+U284*$AI$20))/$AI$46,AF284)))</f>
        <v/>
      </c>
      <c r="I284" s="15">
        <f>H284/10*3600/$B$11</f>
        <v/>
      </c>
      <c r="J284" s="15">
        <f>J283+H284</f>
        <v/>
      </c>
      <c r="K284" s="14">
        <f>$AI$21*K283+$AI$22*L283+$AI$23*M283+$AI$30*H283</f>
        <v/>
      </c>
      <c r="L284" s="14">
        <f>$AI$24*K283+$AI$25*L283+$AI$26*M283+$AI$31*H283</f>
        <v/>
      </c>
      <c r="M284" s="14">
        <f>$AI$27*K283+$AI$28*L283+$AI$29*M283+$AI$32*H283</f>
        <v/>
      </c>
      <c r="N284" s="16">
        <f>R284*$B$38</f>
        <v/>
      </c>
      <c r="O284" s="14">
        <f>K284/$B$30</f>
        <v/>
      </c>
      <c r="P284" s="14">
        <f>L284/$B$31</f>
        <v/>
      </c>
      <c r="Q284" s="14">
        <f>M284/$B$32</f>
        <v/>
      </c>
      <c r="R284" s="14">
        <f>R283*$AI$42+S283*$AI$43+T283*$AI$44+U283*$AI$45+$AI$47*H283</f>
        <v/>
      </c>
      <c r="S284" s="17">
        <f>$AI$33*K284+$AI$34*L284+$AI$35*M284</f>
        <v/>
      </c>
      <c r="T284" s="17">
        <f>$AI$36*K284+$AI$37*L284+$AI$38*M284</f>
        <v/>
      </c>
      <c r="U284" s="17">
        <f>$AI$39*K284+$AI$40*L284+$AI$41*M284</f>
        <v/>
      </c>
      <c r="V284" s="17">
        <f>R284*EXP(-$B$16*(($B$17+$AI$4)*0.1))+S284*$B$16/($B$16-$AI$12)*(EXP(-$AI$12*(($B$17+$AI$4)*0.1))-EXP(-$B$16*(($B$17+$AI$4)*0.1)))+T284*$B$16/($B$16-$AI$13)*(EXP(-$AI$13*(($B$17+$AI$4)*0.1))-EXP(-$B$16*(($B$17+$AI$4)*0.1)))+U284*$B$16/($B$16-$AI$14)*(EXP(-$AI$14*(($B$17+$AI$4)*0.1))-EXP(-$B$16*(($B$17+$AI$4)*0.1)))</f>
        <v/>
      </c>
      <c r="W284" s="17">
        <f>R284*EXP(-$B$16*(($B$17+$AI$4)*0.2))+S284*$B$16/($B$16-$AI$12)*(EXP(-$AI$12*(($B$17+$AI$4)*0.2))-EXP(-$B$16*(($B$17+$AI$4)*0.2)))+T284*$B$16/($B$16-$AI$13)*(EXP(-$AI$13*(($B$17+$AI$4)*0.2))-EXP(-$B$16*(($B$17+$AI$4)*0.2)))+U284*$B$16/($B$16-$AI$14)*(EXP(-$AI$14*(($B$17+$AI$4)*0.2))-EXP(-$B$16*(($B$17+$AI$4)*0.2)))</f>
        <v/>
      </c>
      <c r="X284" s="17">
        <f>R284*EXP(-$B$16*(($B$17+$AI$4)*0.3))+S284*$B$16/($B$16-$AI$12)*(EXP(-$AI$12*(($B$17+$AI$4)*0.3))-EXP(-$B$16*(($B$17+$AI$4)*0.3)))+T284*$B$16/($B$16-$AI$13)*(EXP(-$AI$13*(($B$17+$AI$4)*0.3))-EXP(-$B$16*(($B$17+$AI$4)*0.3)))+U284*$B$16/($B$16-$AI$14)*(EXP(-$AI$14*(($B$17+$AI$4)*0.3))-EXP(-$B$16*(($B$17+$AI$4)*0.3)))</f>
        <v/>
      </c>
      <c r="Y284" s="17">
        <f>R284*EXP(-$B$16*(($B$17+$AI$4)*0.4))+S284*$B$16/($B$16-$AI$12)*(EXP(-$AI$12*(($B$17+$AI$4)*0.4))-EXP(-$B$16*(($B$17+$AI$4)*0.4)))+T284*$B$16/($B$16-$AI$13)*(EXP(-$AI$13*(($B$17+$AI$4)*0.4))-EXP(-$B$16*(($B$17+$AI$4)*0.4)))+U284*$B$16/($B$16-$AI$14)*(EXP(-$AI$14*(($B$17+$AI$4)*0.4))-EXP(-$B$16*(($B$17+$AI$4)*0.4)))</f>
        <v/>
      </c>
      <c r="Z284" s="17">
        <f>R284*EXP(-$B$16*(($B$17+$AI$4)*0.5))+S284*$B$16/($B$16-$AI$12)*(EXP(-$AI$12*(($B$17+$AI$4)*0.5))-EXP(-$B$16*(($B$17+$AI$4)*0.5)))+T284*$B$16/($B$16-$AI$13)*(EXP(-$AI$13*(($B$17+$AI$4)*0.5))-EXP(-$B$16*(($B$17+$AI$4)*0.5)))+U284*$B$16/($B$16-$AI$14)*(EXP(-$AI$14*(($B$17+$AI$4)*0.5))-EXP(-$B$16*(($B$17+$AI$4)*0.5)))</f>
        <v/>
      </c>
      <c r="AA284" s="17">
        <f>R284*EXP(-$B$16*(($B$17+$AI$4)*0.6))+S284*$B$16/($B$16-$AI$12)*(EXP(-$AI$12*(($B$17+$AI$4)*0.6))-EXP(-$B$16*(($B$17+$AI$4)*0.6)))+T284*$B$16/($B$16-$AI$13)*(EXP(-$AI$13*(($B$17+$AI$4)*0.6))-EXP(-$B$16*(($B$17+$AI$4)*0.6)))+U284*$B$16/($B$16-$AI$14)*(EXP(-$AI$14*(($B$17+$AI$4)*0.6))-EXP(-$B$16*(($B$17+$AI$4)*0.6)))</f>
        <v/>
      </c>
      <c r="AB284" s="17">
        <f>R284*EXP(-$B$16*(($B$17+$AI$4)*0.7))+S284*$B$16/($B$16-$AI$12)*(EXP(-$AI$12*(($B$17+$AI$4)*0.7))-EXP(-$B$16*(($B$17+$AI$4)*0.7)))+T284*$B$16/($B$16-$AI$13)*(EXP(-$AI$13*(($B$17+$AI$4)*0.7))-EXP(-$B$16*(($B$17+$AI$4)*0.7)))+U284*$B$16/($B$16-$AI$14)*(EXP(-$AI$14*(($B$17+$AI$4)*0.7))-EXP(-$B$16*(($B$17+$AI$4)*0.7)))</f>
        <v/>
      </c>
      <c r="AC284" s="17">
        <f>R284*EXP(-$B$16*(($B$17+$AI$4)*0.8))+S284*$B$16/($B$16-$AI$12)*(EXP(-$AI$12*(($B$17+$AI$4)*0.8))-EXP(-$B$16*(($B$17+$AI$4)*0.8)))+T284*$B$16/($B$16-$AI$13)*(EXP(-$AI$13*(($B$17+$AI$4)*0.8))-EXP(-$B$16*(($B$17+$AI$4)*0.8)))+U284*$B$16/($B$16-$AI$14)*(EXP(-$AI$14*(($B$17+$AI$4)*0.8))-EXP(-$B$16*(($B$17+$AI$4)*0.8)))</f>
        <v/>
      </c>
      <c r="AD284" s="17">
        <f>R284*EXP(-$B$16*(($B$17+$AI$4)*0.9))+S284*$B$16/($B$16-$AI$12)*(EXP(-$AI$12*(($B$17+$AI$4)*0.9))-EXP(-$B$16*(($B$17+$AI$4)*0.9)))+T284*$B$16/($B$16-$AI$13)*(EXP(-$AI$13*(($B$17+$AI$4)*0.9))-EXP(-$B$16*(($B$17+$AI$4)*0.9)))+U284*$B$16/($B$16-$AI$14)*(EXP(-$AI$14*(($B$17+$AI$4)*0.9))-EXP(-$B$16*(($B$17+$AI$4)*0.9)))</f>
        <v/>
      </c>
      <c r="AE284" s="17">
        <f>R284*EXP(-$B$16*(($B$17+$AI$4)*1.0))+S284*$B$16/($B$16-$AI$12)*(EXP(-$AI$12*(($B$17+$AI$4)*1.0))-EXP(-$B$16*(($B$17+$AI$4)*1.0)))+T284*$B$16/($B$16-$AI$13)*(EXP(-$AI$13*(($B$17+$AI$4)*1.0))-EXP(-$B$16*(($B$17+$AI$4)*1.0)))+U284*$B$16/($B$16-$AI$14)*(EXP(-$AI$14*(($B$17+$AI$4)*1.0))-EXP(-$B$16*(($B$17+$AI$4)*1.0)))</f>
        <v/>
      </c>
      <c r="AF284" s="17">
        <f>MIN((G284-V284)/$AI$48,(G284-W284)/$AI$49,(G284-X284)/$AI$50,(G284-Y284)/$AI$51,(G284-Z284)/$AI$52,(G284-AA284)/$AI$53,(G284-AB284)/$AI$54,(G284-AC284)/$AI$55,(G284-AD284)/$AI$56,(G284-AE284)/$AI$57)</f>
        <v/>
      </c>
    </row>
    <row r="285">
      <c r="E285" s="12">
        <f>E284+$B$11</f>
        <v/>
      </c>
      <c r="F285" s="13">
        <f>E285/60</f>
        <v/>
      </c>
      <c r="G285" s="13">
        <f>IF(F285&gt;=$AI$66,$B$27,IF(F285&gt;=$AI$65,$B$26,IF(F285&gt;=$AI$64,$B$25,IF(F285&gt;=$AI$63,$B$24,IF(F285&gt;=$AI$62,$B$23,IF(F285&gt;=$AI$61,$B$22,$B$21))))))</f>
        <v/>
      </c>
      <c r="H285" s="14">
        <f>MAX(0,MIN($AI$59,IF($B$9="Plasma",(G285-(S285*$AI$18+T285*$AI$19+U285*$AI$20))/$AI$46,AF285)))</f>
        <v/>
      </c>
      <c r="I285" s="15">
        <f>H285/10*3600/$B$11</f>
        <v/>
      </c>
      <c r="J285" s="15">
        <f>J284+H285</f>
        <v/>
      </c>
      <c r="K285" s="14">
        <f>$AI$21*K284+$AI$22*L284+$AI$23*M284+$AI$30*H284</f>
        <v/>
      </c>
      <c r="L285" s="14">
        <f>$AI$24*K284+$AI$25*L284+$AI$26*M284+$AI$31*H284</f>
        <v/>
      </c>
      <c r="M285" s="14">
        <f>$AI$27*K284+$AI$28*L284+$AI$29*M284+$AI$32*H284</f>
        <v/>
      </c>
      <c r="N285" s="16">
        <f>R285*$B$38</f>
        <v/>
      </c>
      <c r="O285" s="14">
        <f>K285/$B$30</f>
        <v/>
      </c>
      <c r="P285" s="14">
        <f>L285/$B$31</f>
        <v/>
      </c>
      <c r="Q285" s="14">
        <f>M285/$B$32</f>
        <v/>
      </c>
      <c r="R285" s="14">
        <f>R284*$AI$42+S284*$AI$43+T284*$AI$44+U284*$AI$45+$AI$47*H284</f>
        <v/>
      </c>
      <c r="S285" s="17">
        <f>$AI$33*K285+$AI$34*L285+$AI$35*M285</f>
        <v/>
      </c>
      <c r="T285" s="17">
        <f>$AI$36*K285+$AI$37*L285+$AI$38*M285</f>
        <v/>
      </c>
      <c r="U285" s="17">
        <f>$AI$39*K285+$AI$40*L285+$AI$41*M285</f>
        <v/>
      </c>
      <c r="V285" s="17">
        <f>R285*EXP(-$B$16*(($B$17+$AI$4)*0.1))+S285*$B$16/($B$16-$AI$12)*(EXP(-$AI$12*(($B$17+$AI$4)*0.1))-EXP(-$B$16*(($B$17+$AI$4)*0.1)))+T285*$B$16/($B$16-$AI$13)*(EXP(-$AI$13*(($B$17+$AI$4)*0.1))-EXP(-$B$16*(($B$17+$AI$4)*0.1)))+U285*$B$16/($B$16-$AI$14)*(EXP(-$AI$14*(($B$17+$AI$4)*0.1))-EXP(-$B$16*(($B$17+$AI$4)*0.1)))</f>
        <v/>
      </c>
      <c r="W285" s="17">
        <f>R285*EXP(-$B$16*(($B$17+$AI$4)*0.2))+S285*$B$16/($B$16-$AI$12)*(EXP(-$AI$12*(($B$17+$AI$4)*0.2))-EXP(-$B$16*(($B$17+$AI$4)*0.2)))+T285*$B$16/($B$16-$AI$13)*(EXP(-$AI$13*(($B$17+$AI$4)*0.2))-EXP(-$B$16*(($B$17+$AI$4)*0.2)))+U285*$B$16/($B$16-$AI$14)*(EXP(-$AI$14*(($B$17+$AI$4)*0.2))-EXP(-$B$16*(($B$17+$AI$4)*0.2)))</f>
        <v/>
      </c>
      <c r="X285" s="17">
        <f>R285*EXP(-$B$16*(($B$17+$AI$4)*0.3))+S285*$B$16/($B$16-$AI$12)*(EXP(-$AI$12*(($B$17+$AI$4)*0.3))-EXP(-$B$16*(($B$17+$AI$4)*0.3)))+T285*$B$16/($B$16-$AI$13)*(EXP(-$AI$13*(($B$17+$AI$4)*0.3))-EXP(-$B$16*(($B$17+$AI$4)*0.3)))+U285*$B$16/($B$16-$AI$14)*(EXP(-$AI$14*(($B$17+$AI$4)*0.3))-EXP(-$B$16*(($B$17+$AI$4)*0.3)))</f>
        <v/>
      </c>
      <c r="Y285" s="17">
        <f>R285*EXP(-$B$16*(($B$17+$AI$4)*0.4))+S285*$B$16/($B$16-$AI$12)*(EXP(-$AI$12*(($B$17+$AI$4)*0.4))-EXP(-$B$16*(($B$17+$AI$4)*0.4)))+T285*$B$16/($B$16-$AI$13)*(EXP(-$AI$13*(($B$17+$AI$4)*0.4))-EXP(-$B$16*(($B$17+$AI$4)*0.4)))+U285*$B$16/($B$16-$AI$14)*(EXP(-$AI$14*(($B$17+$AI$4)*0.4))-EXP(-$B$16*(($B$17+$AI$4)*0.4)))</f>
        <v/>
      </c>
      <c r="Z285" s="17">
        <f>R285*EXP(-$B$16*(($B$17+$AI$4)*0.5))+S285*$B$16/($B$16-$AI$12)*(EXP(-$AI$12*(($B$17+$AI$4)*0.5))-EXP(-$B$16*(($B$17+$AI$4)*0.5)))+T285*$B$16/($B$16-$AI$13)*(EXP(-$AI$13*(($B$17+$AI$4)*0.5))-EXP(-$B$16*(($B$17+$AI$4)*0.5)))+U285*$B$16/($B$16-$AI$14)*(EXP(-$AI$14*(($B$17+$AI$4)*0.5))-EXP(-$B$16*(($B$17+$AI$4)*0.5)))</f>
        <v/>
      </c>
      <c r="AA285" s="17">
        <f>R285*EXP(-$B$16*(($B$17+$AI$4)*0.6))+S285*$B$16/($B$16-$AI$12)*(EXP(-$AI$12*(($B$17+$AI$4)*0.6))-EXP(-$B$16*(($B$17+$AI$4)*0.6)))+T285*$B$16/($B$16-$AI$13)*(EXP(-$AI$13*(($B$17+$AI$4)*0.6))-EXP(-$B$16*(($B$17+$AI$4)*0.6)))+U285*$B$16/($B$16-$AI$14)*(EXP(-$AI$14*(($B$17+$AI$4)*0.6))-EXP(-$B$16*(($B$17+$AI$4)*0.6)))</f>
        <v/>
      </c>
      <c r="AB285" s="17">
        <f>R285*EXP(-$B$16*(($B$17+$AI$4)*0.7))+S285*$B$16/($B$16-$AI$12)*(EXP(-$AI$12*(($B$17+$AI$4)*0.7))-EXP(-$B$16*(($B$17+$AI$4)*0.7)))+T285*$B$16/($B$16-$AI$13)*(EXP(-$AI$13*(($B$17+$AI$4)*0.7))-EXP(-$B$16*(($B$17+$AI$4)*0.7)))+U285*$B$16/($B$16-$AI$14)*(EXP(-$AI$14*(($B$17+$AI$4)*0.7))-EXP(-$B$16*(($B$17+$AI$4)*0.7)))</f>
        <v/>
      </c>
      <c r="AC285" s="17">
        <f>R285*EXP(-$B$16*(($B$17+$AI$4)*0.8))+S285*$B$16/($B$16-$AI$12)*(EXP(-$AI$12*(($B$17+$AI$4)*0.8))-EXP(-$B$16*(($B$17+$AI$4)*0.8)))+T285*$B$16/($B$16-$AI$13)*(EXP(-$AI$13*(($B$17+$AI$4)*0.8))-EXP(-$B$16*(($B$17+$AI$4)*0.8)))+U285*$B$16/($B$16-$AI$14)*(EXP(-$AI$14*(($B$17+$AI$4)*0.8))-EXP(-$B$16*(($B$17+$AI$4)*0.8)))</f>
        <v/>
      </c>
      <c r="AD285" s="17">
        <f>R285*EXP(-$B$16*(($B$17+$AI$4)*0.9))+S285*$B$16/($B$16-$AI$12)*(EXP(-$AI$12*(($B$17+$AI$4)*0.9))-EXP(-$B$16*(($B$17+$AI$4)*0.9)))+T285*$B$16/($B$16-$AI$13)*(EXP(-$AI$13*(($B$17+$AI$4)*0.9))-EXP(-$B$16*(($B$17+$AI$4)*0.9)))+U285*$B$16/($B$16-$AI$14)*(EXP(-$AI$14*(($B$17+$AI$4)*0.9))-EXP(-$B$16*(($B$17+$AI$4)*0.9)))</f>
        <v/>
      </c>
      <c r="AE285" s="17">
        <f>R285*EXP(-$B$16*(($B$17+$AI$4)*1.0))+S285*$B$16/($B$16-$AI$12)*(EXP(-$AI$12*(($B$17+$AI$4)*1.0))-EXP(-$B$16*(($B$17+$AI$4)*1.0)))+T285*$B$16/($B$16-$AI$13)*(EXP(-$AI$13*(($B$17+$AI$4)*1.0))-EXP(-$B$16*(($B$17+$AI$4)*1.0)))+U285*$B$16/($B$16-$AI$14)*(EXP(-$AI$14*(($B$17+$AI$4)*1.0))-EXP(-$B$16*(($B$17+$AI$4)*1.0)))</f>
        <v/>
      </c>
      <c r="AF285" s="17">
        <f>MIN((G285-V285)/$AI$48,(G285-W285)/$AI$49,(G285-X285)/$AI$50,(G285-Y285)/$AI$51,(G285-Z285)/$AI$52,(G285-AA285)/$AI$53,(G285-AB285)/$AI$54,(G285-AC285)/$AI$55,(G285-AD285)/$AI$56,(G285-AE285)/$AI$57)</f>
        <v/>
      </c>
    </row>
    <row r="286">
      <c r="E286" s="12">
        <f>E285+$B$11</f>
        <v/>
      </c>
      <c r="F286" s="13">
        <f>E286/60</f>
        <v/>
      </c>
      <c r="G286" s="13">
        <f>IF(F286&gt;=$AI$66,$B$27,IF(F286&gt;=$AI$65,$B$26,IF(F286&gt;=$AI$64,$B$25,IF(F286&gt;=$AI$63,$B$24,IF(F286&gt;=$AI$62,$B$23,IF(F286&gt;=$AI$61,$B$22,$B$21))))))</f>
        <v/>
      </c>
      <c r="H286" s="14">
        <f>MAX(0,MIN($AI$59,IF($B$9="Plasma",(G286-(S286*$AI$18+T286*$AI$19+U286*$AI$20))/$AI$46,AF286)))</f>
        <v/>
      </c>
      <c r="I286" s="15">
        <f>H286/10*3600/$B$11</f>
        <v/>
      </c>
      <c r="J286" s="15">
        <f>J285+H286</f>
        <v/>
      </c>
      <c r="K286" s="14">
        <f>$AI$21*K285+$AI$22*L285+$AI$23*M285+$AI$30*H285</f>
        <v/>
      </c>
      <c r="L286" s="14">
        <f>$AI$24*K285+$AI$25*L285+$AI$26*M285+$AI$31*H285</f>
        <v/>
      </c>
      <c r="M286" s="14">
        <f>$AI$27*K285+$AI$28*L285+$AI$29*M285+$AI$32*H285</f>
        <v/>
      </c>
      <c r="N286" s="16">
        <f>R286*$B$38</f>
        <v/>
      </c>
      <c r="O286" s="14">
        <f>K286/$B$30</f>
        <v/>
      </c>
      <c r="P286" s="14">
        <f>L286/$B$31</f>
        <v/>
      </c>
      <c r="Q286" s="14">
        <f>M286/$B$32</f>
        <v/>
      </c>
      <c r="R286" s="14">
        <f>R285*$AI$42+S285*$AI$43+T285*$AI$44+U285*$AI$45+$AI$47*H285</f>
        <v/>
      </c>
      <c r="S286" s="17">
        <f>$AI$33*K286+$AI$34*L286+$AI$35*M286</f>
        <v/>
      </c>
      <c r="T286" s="17">
        <f>$AI$36*K286+$AI$37*L286+$AI$38*M286</f>
        <v/>
      </c>
      <c r="U286" s="17">
        <f>$AI$39*K286+$AI$40*L286+$AI$41*M286</f>
        <v/>
      </c>
      <c r="V286" s="17">
        <f>R286*EXP(-$B$16*(($B$17+$AI$4)*0.1))+S286*$B$16/($B$16-$AI$12)*(EXP(-$AI$12*(($B$17+$AI$4)*0.1))-EXP(-$B$16*(($B$17+$AI$4)*0.1)))+T286*$B$16/($B$16-$AI$13)*(EXP(-$AI$13*(($B$17+$AI$4)*0.1))-EXP(-$B$16*(($B$17+$AI$4)*0.1)))+U286*$B$16/($B$16-$AI$14)*(EXP(-$AI$14*(($B$17+$AI$4)*0.1))-EXP(-$B$16*(($B$17+$AI$4)*0.1)))</f>
        <v/>
      </c>
      <c r="W286" s="17">
        <f>R286*EXP(-$B$16*(($B$17+$AI$4)*0.2))+S286*$B$16/($B$16-$AI$12)*(EXP(-$AI$12*(($B$17+$AI$4)*0.2))-EXP(-$B$16*(($B$17+$AI$4)*0.2)))+T286*$B$16/($B$16-$AI$13)*(EXP(-$AI$13*(($B$17+$AI$4)*0.2))-EXP(-$B$16*(($B$17+$AI$4)*0.2)))+U286*$B$16/($B$16-$AI$14)*(EXP(-$AI$14*(($B$17+$AI$4)*0.2))-EXP(-$B$16*(($B$17+$AI$4)*0.2)))</f>
        <v/>
      </c>
      <c r="X286" s="17">
        <f>R286*EXP(-$B$16*(($B$17+$AI$4)*0.3))+S286*$B$16/($B$16-$AI$12)*(EXP(-$AI$12*(($B$17+$AI$4)*0.3))-EXP(-$B$16*(($B$17+$AI$4)*0.3)))+T286*$B$16/($B$16-$AI$13)*(EXP(-$AI$13*(($B$17+$AI$4)*0.3))-EXP(-$B$16*(($B$17+$AI$4)*0.3)))+U286*$B$16/($B$16-$AI$14)*(EXP(-$AI$14*(($B$17+$AI$4)*0.3))-EXP(-$B$16*(($B$17+$AI$4)*0.3)))</f>
        <v/>
      </c>
      <c r="Y286" s="17">
        <f>R286*EXP(-$B$16*(($B$17+$AI$4)*0.4))+S286*$B$16/($B$16-$AI$12)*(EXP(-$AI$12*(($B$17+$AI$4)*0.4))-EXP(-$B$16*(($B$17+$AI$4)*0.4)))+T286*$B$16/($B$16-$AI$13)*(EXP(-$AI$13*(($B$17+$AI$4)*0.4))-EXP(-$B$16*(($B$17+$AI$4)*0.4)))+U286*$B$16/($B$16-$AI$14)*(EXP(-$AI$14*(($B$17+$AI$4)*0.4))-EXP(-$B$16*(($B$17+$AI$4)*0.4)))</f>
        <v/>
      </c>
      <c r="Z286" s="17">
        <f>R286*EXP(-$B$16*(($B$17+$AI$4)*0.5))+S286*$B$16/($B$16-$AI$12)*(EXP(-$AI$12*(($B$17+$AI$4)*0.5))-EXP(-$B$16*(($B$17+$AI$4)*0.5)))+T286*$B$16/($B$16-$AI$13)*(EXP(-$AI$13*(($B$17+$AI$4)*0.5))-EXP(-$B$16*(($B$17+$AI$4)*0.5)))+U286*$B$16/($B$16-$AI$14)*(EXP(-$AI$14*(($B$17+$AI$4)*0.5))-EXP(-$B$16*(($B$17+$AI$4)*0.5)))</f>
        <v/>
      </c>
      <c r="AA286" s="17">
        <f>R286*EXP(-$B$16*(($B$17+$AI$4)*0.6))+S286*$B$16/($B$16-$AI$12)*(EXP(-$AI$12*(($B$17+$AI$4)*0.6))-EXP(-$B$16*(($B$17+$AI$4)*0.6)))+T286*$B$16/($B$16-$AI$13)*(EXP(-$AI$13*(($B$17+$AI$4)*0.6))-EXP(-$B$16*(($B$17+$AI$4)*0.6)))+U286*$B$16/($B$16-$AI$14)*(EXP(-$AI$14*(($B$17+$AI$4)*0.6))-EXP(-$B$16*(($B$17+$AI$4)*0.6)))</f>
        <v/>
      </c>
      <c r="AB286" s="17">
        <f>R286*EXP(-$B$16*(($B$17+$AI$4)*0.7))+S286*$B$16/($B$16-$AI$12)*(EXP(-$AI$12*(($B$17+$AI$4)*0.7))-EXP(-$B$16*(($B$17+$AI$4)*0.7)))+T286*$B$16/($B$16-$AI$13)*(EXP(-$AI$13*(($B$17+$AI$4)*0.7))-EXP(-$B$16*(($B$17+$AI$4)*0.7)))+U286*$B$16/($B$16-$AI$14)*(EXP(-$AI$14*(($B$17+$AI$4)*0.7))-EXP(-$B$16*(($B$17+$AI$4)*0.7)))</f>
        <v/>
      </c>
      <c r="AC286" s="17">
        <f>R286*EXP(-$B$16*(($B$17+$AI$4)*0.8))+S286*$B$16/($B$16-$AI$12)*(EXP(-$AI$12*(($B$17+$AI$4)*0.8))-EXP(-$B$16*(($B$17+$AI$4)*0.8)))+T286*$B$16/($B$16-$AI$13)*(EXP(-$AI$13*(($B$17+$AI$4)*0.8))-EXP(-$B$16*(($B$17+$AI$4)*0.8)))+U286*$B$16/($B$16-$AI$14)*(EXP(-$AI$14*(($B$17+$AI$4)*0.8))-EXP(-$B$16*(($B$17+$AI$4)*0.8)))</f>
        <v/>
      </c>
      <c r="AD286" s="17">
        <f>R286*EXP(-$B$16*(($B$17+$AI$4)*0.9))+S286*$B$16/($B$16-$AI$12)*(EXP(-$AI$12*(($B$17+$AI$4)*0.9))-EXP(-$B$16*(($B$17+$AI$4)*0.9)))+T286*$B$16/($B$16-$AI$13)*(EXP(-$AI$13*(($B$17+$AI$4)*0.9))-EXP(-$B$16*(($B$17+$AI$4)*0.9)))+U286*$B$16/($B$16-$AI$14)*(EXP(-$AI$14*(($B$17+$AI$4)*0.9))-EXP(-$B$16*(($B$17+$AI$4)*0.9)))</f>
        <v/>
      </c>
      <c r="AE286" s="17">
        <f>R286*EXP(-$B$16*(($B$17+$AI$4)*1.0))+S286*$B$16/($B$16-$AI$12)*(EXP(-$AI$12*(($B$17+$AI$4)*1.0))-EXP(-$B$16*(($B$17+$AI$4)*1.0)))+T286*$B$16/($B$16-$AI$13)*(EXP(-$AI$13*(($B$17+$AI$4)*1.0))-EXP(-$B$16*(($B$17+$AI$4)*1.0)))+U286*$B$16/($B$16-$AI$14)*(EXP(-$AI$14*(($B$17+$AI$4)*1.0))-EXP(-$B$16*(($B$17+$AI$4)*1.0)))</f>
        <v/>
      </c>
      <c r="AF286" s="17">
        <f>MIN((G286-V286)/$AI$48,(G286-W286)/$AI$49,(G286-X286)/$AI$50,(G286-Y286)/$AI$51,(G286-Z286)/$AI$52,(G286-AA286)/$AI$53,(G286-AB286)/$AI$54,(G286-AC286)/$AI$55,(G286-AD286)/$AI$56,(G286-AE286)/$AI$57)</f>
        <v/>
      </c>
    </row>
    <row r="287">
      <c r="E287" s="12">
        <f>E286+$B$11</f>
        <v/>
      </c>
      <c r="F287" s="13">
        <f>E287/60</f>
        <v/>
      </c>
      <c r="G287" s="13">
        <f>IF(F287&gt;=$AI$66,$B$27,IF(F287&gt;=$AI$65,$B$26,IF(F287&gt;=$AI$64,$B$25,IF(F287&gt;=$AI$63,$B$24,IF(F287&gt;=$AI$62,$B$23,IF(F287&gt;=$AI$61,$B$22,$B$21))))))</f>
        <v/>
      </c>
      <c r="H287" s="14">
        <f>MAX(0,MIN($AI$59,IF($B$9="Plasma",(G287-(S287*$AI$18+T287*$AI$19+U287*$AI$20))/$AI$46,AF287)))</f>
        <v/>
      </c>
      <c r="I287" s="15">
        <f>H287/10*3600/$B$11</f>
        <v/>
      </c>
      <c r="J287" s="15">
        <f>J286+H287</f>
        <v/>
      </c>
      <c r="K287" s="14">
        <f>$AI$21*K286+$AI$22*L286+$AI$23*M286+$AI$30*H286</f>
        <v/>
      </c>
      <c r="L287" s="14">
        <f>$AI$24*K286+$AI$25*L286+$AI$26*M286+$AI$31*H286</f>
        <v/>
      </c>
      <c r="M287" s="14">
        <f>$AI$27*K286+$AI$28*L286+$AI$29*M286+$AI$32*H286</f>
        <v/>
      </c>
      <c r="N287" s="16">
        <f>R287*$B$38</f>
        <v/>
      </c>
      <c r="O287" s="14">
        <f>K287/$B$30</f>
        <v/>
      </c>
      <c r="P287" s="14">
        <f>L287/$B$31</f>
        <v/>
      </c>
      <c r="Q287" s="14">
        <f>M287/$B$32</f>
        <v/>
      </c>
      <c r="R287" s="14">
        <f>R286*$AI$42+S286*$AI$43+T286*$AI$44+U286*$AI$45+$AI$47*H286</f>
        <v/>
      </c>
      <c r="S287" s="17">
        <f>$AI$33*K287+$AI$34*L287+$AI$35*M287</f>
        <v/>
      </c>
      <c r="T287" s="17">
        <f>$AI$36*K287+$AI$37*L287+$AI$38*M287</f>
        <v/>
      </c>
      <c r="U287" s="17">
        <f>$AI$39*K287+$AI$40*L287+$AI$41*M287</f>
        <v/>
      </c>
      <c r="V287" s="17">
        <f>R287*EXP(-$B$16*(($B$17+$AI$4)*0.1))+S287*$B$16/($B$16-$AI$12)*(EXP(-$AI$12*(($B$17+$AI$4)*0.1))-EXP(-$B$16*(($B$17+$AI$4)*0.1)))+T287*$B$16/($B$16-$AI$13)*(EXP(-$AI$13*(($B$17+$AI$4)*0.1))-EXP(-$B$16*(($B$17+$AI$4)*0.1)))+U287*$B$16/($B$16-$AI$14)*(EXP(-$AI$14*(($B$17+$AI$4)*0.1))-EXP(-$B$16*(($B$17+$AI$4)*0.1)))</f>
        <v/>
      </c>
      <c r="W287" s="17">
        <f>R287*EXP(-$B$16*(($B$17+$AI$4)*0.2))+S287*$B$16/($B$16-$AI$12)*(EXP(-$AI$12*(($B$17+$AI$4)*0.2))-EXP(-$B$16*(($B$17+$AI$4)*0.2)))+T287*$B$16/($B$16-$AI$13)*(EXP(-$AI$13*(($B$17+$AI$4)*0.2))-EXP(-$B$16*(($B$17+$AI$4)*0.2)))+U287*$B$16/($B$16-$AI$14)*(EXP(-$AI$14*(($B$17+$AI$4)*0.2))-EXP(-$B$16*(($B$17+$AI$4)*0.2)))</f>
        <v/>
      </c>
      <c r="X287" s="17">
        <f>R287*EXP(-$B$16*(($B$17+$AI$4)*0.3))+S287*$B$16/($B$16-$AI$12)*(EXP(-$AI$12*(($B$17+$AI$4)*0.3))-EXP(-$B$16*(($B$17+$AI$4)*0.3)))+T287*$B$16/($B$16-$AI$13)*(EXP(-$AI$13*(($B$17+$AI$4)*0.3))-EXP(-$B$16*(($B$17+$AI$4)*0.3)))+U287*$B$16/($B$16-$AI$14)*(EXP(-$AI$14*(($B$17+$AI$4)*0.3))-EXP(-$B$16*(($B$17+$AI$4)*0.3)))</f>
        <v/>
      </c>
      <c r="Y287" s="17">
        <f>R287*EXP(-$B$16*(($B$17+$AI$4)*0.4))+S287*$B$16/($B$16-$AI$12)*(EXP(-$AI$12*(($B$17+$AI$4)*0.4))-EXP(-$B$16*(($B$17+$AI$4)*0.4)))+T287*$B$16/($B$16-$AI$13)*(EXP(-$AI$13*(($B$17+$AI$4)*0.4))-EXP(-$B$16*(($B$17+$AI$4)*0.4)))+U287*$B$16/($B$16-$AI$14)*(EXP(-$AI$14*(($B$17+$AI$4)*0.4))-EXP(-$B$16*(($B$17+$AI$4)*0.4)))</f>
        <v/>
      </c>
      <c r="Z287" s="17">
        <f>R287*EXP(-$B$16*(($B$17+$AI$4)*0.5))+S287*$B$16/($B$16-$AI$12)*(EXP(-$AI$12*(($B$17+$AI$4)*0.5))-EXP(-$B$16*(($B$17+$AI$4)*0.5)))+T287*$B$16/($B$16-$AI$13)*(EXP(-$AI$13*(($B$17+$AI$4)*0.5))-EXP(-$B$16*(($B$17+$AI$4)*0.5)))+U287*$B$16/($B$16-$AI$14)*(EXP(-$AI$14*(($B$17+$AI$4)*0.5))-EXP(-$B$16*(($B$17+$AI$4)*0.5)))</f>
        <v/>
      </c>
      <c r="AA287" s="17">
        <f>R287*EXP(-$B$16*(($B$17+$AI$4)*0.6))+S287*$B$16/($B$16-$AI$12)*(EXP(-$AI$12*(($B$17+$AI$4)*0.6))-EXP(-$B$16*(($B$17+$AI$4)*0.6)))+T287*$B$16/($B$16-$AI$13)*(EXP(-$AI$13*(($B$17+$AI$4)*0.6))-EXP(-$B$16*(($B$17+$AI$4)*0.6)))+U287*$B$16/($B$16-$AI$14)*(EXP(-$AI$14*(($B$17+$AI$4)*0.6))-EXP(-$B$16*(($B$17+$AI$4)*0.6)))</f>
        <v/>
      </c>
      <c r="AB287" s="17">
        <f>R287*EXP(-$B$16*(($B$17+$AI$4)*0.7))+S287*$B$16/($B$16-$AI$12)*(EXP(-$AI$12*(($B$17+$AI$4)*0.7))-EXP(-$B$16*(($B$17+$AI$4)*0.7)))+T287*$B$16/($B$16-$AI$13)*(EXP(-$AI$13*(($B$17+$AI$4)*0.7))-EXP(-$B$16*(($B$17+$AI$4)*0.7)))+U287*$B$16/($B$16-$AI$14)*(EXP(-$AI$14*(($B$17+$AI$4)*0.7))-EXP(-$B$16*(($B$17+$AI$4)*0.7)))</f>
        <v/>
      </c>
      <c r="AC287" s="17">
        <f>R287*EXP(-$B$16*(($B$17+$AI$4)*0.8))+S287*$B$16/($B$16-$AI$12)*(EXP(-$AI$12*(($B$17+$AI$4)*0.8))-EXP(-$B$16*(($B$17+$AI$4)*0.8)))+T287*$B$16/($B$16-$AI$13)*(EXP(-$AI$13*(($B$17+$AI$4)*0.8))-EXP(-$B$16*(($B$17+$AI$4)*0.8)))+U287*$B$16/($B$16-$AI$14)*(EXP(-$AI$14*(($B$17+$AI$4)*0.8))-EXP(-$B$16*(($B$17+$AI$4)*0.8)))</f>
        <v/>
      </c>
      <c r="AD287" s="17">
        <f>R287*EXP(-$B$16*(($B$17+$AI$4)*0.9))+S287*$B$16/($B$16-$AI$12)*(EXP(-$AI$12*(($B$17+$AI$4)*0.9))-EXP(-$B$16*(($B$17+$AI$4)*0.9)))+T287*$B$16/($B$16-$AI$13)*(EXP(-$AI$13*(($B$17+$AI$4)*0.9))-EXP(-$B$16*(($B$17+$AI$4)*0.9)))+U287*$B$16/($B$16-$AI$14)*(EXP(-$AI$14*(($B$17+$AI$4)*0.9))-EXP(-$B$16*(($B$17+$AI$4)*0.9)))</f>
        <v/>
      </c>
      <c r="AE287" s="17">
        <f>R287*EXP(-$B$16*(($B$17+$AI$4)*1.0))+S287*$B$16/($B$16-$AI$12)*(EXP(-$AI$12*(($B$17+$AI$4)*1.0))-EXP(-$B$16*(($B$17+$AI$4)*1.0)))+T287*$B$16/($B$16-$AI$13)*(EXP(-$AI$13*(($B$17+$AI$4)*1.0))-EXP(-$B$16*(($B$17+$AI$4)*1.0)))+U287*$B$16/($B$16-$AI$14)*(EXP(-$AI$14*(($B$17+$AI$4)*1.0))-EXP(-$B$16*(($B$17+$AI$4)*1.0)))</f>
        <v/>
      </c>
      <c r="AF287" s="17">
        <f>MIN((G287-V287)/$AI$48,(G287-W287)/$AI$49,(G287-X287)/$AI$50,(G287-Y287)/$AI$51,(G287-Z287)/$AI$52,(G287-AA287)/$AI$53,(G287-AB287)/$AI$54,(G287-AC287)/$AI$55,(G287-AD287)/$AI$56,(G287-AE287)/$AI$57)</f>
        <v/>
      </c>
    </row>
    <row r="288">
      <c r="E288" s="12">
        <f>E287+$B$11</f>
        <v/>
      </c>
      <c r="F288" s="13">
        <f>E288/60</f>
        <v/>
      </c>
      <c r="G288" s="13">
        <f>IF(F288&gt;=$AI$66,$B$27,IF(F288&gt;=$AI$65,$B$26,IF(F288&gt;=$AI$64,$B$25,IF(F288&gt;=$AI$63,$B$24,IF(F288&gt;=$AI$62,$B$23,IF(F288&gt;=$AI$61,$B$22,$B$21))))))</f>
        <v/>
      </c>
      <c r="H288" s="14">
        <f>MAX(0,MIN($AI$59,IF($B$9="Plasma",(G288-(S288*$AI$18+T288*$AI$19+U288*$AI$20))/$AI$46,AF288)))</f>
        <v/>
      </c>
      <c r="I288" s="15">
        <f>H288/10*3600/$B$11</f>
        <v/>
      </c>
      <c r="J288" s="15">
        <f>J287+H288</f>
        <v/>
      </c>
      <c r="K288" s="14">
        <f>$AI$21*K287+$AI$22*L287+$AI$23*M287+$AI$30*H287</f>
        <v/>
      </c>
      <c r="L288" s="14">
        <f>$AI$24*K287+$AI$25*L287+$AI$26*M287+$AI$31*H287</f>
        <v/>
      </c>
      <c r="M288" s="14">
        <f>$AI$27*K287+$AI$28*L287+$AI$29*M287+$AI$32*H287</f>
        <v/>
      </c>
      <c r="N288" s="16">
        <f>R288*$B$38</f>
        <v/>
      </c>
      <c r="O288" s="14">
        <f>K288/$B$30</f>
        <v/>
      </c>
      <c r="P288" s="14">
        <f>L288/$B$31</f>
        <v/>
      </c>
      <c r="Q288" s="14">
        <f>M288/$B$32</f>
        <v/>
      </c>
      <c r="R288" s="14">
        <f>R287*$AI$42+S287*$AI$43+T287*$AI$44+U287*$AI$45+$AI$47*H287</f>
        <v/>
      </c>
      <c r="S288" s="17">
        <f>$AI$33*K288+$AI$34*L288+$AI$35*M288</f>
        <v/>
      </c>
      <c r="T288" s="17">
        <f>$AI$36*K288+$AI$37*L288+$AI$38*M288</f>
        <v/>
      </c>
      <c r="U288" s="17">
        <f>$AI$39*K288+$AI$40*L288+$AI$41*M288</f>
        <v/>
      </c>
      <c r="V288" s="17">
        <f>R288*EXP(-$B$16*(($B$17+$AI$4)*0.1))+S288*$B$16/($B$16-$AI$12)*(EXP(-$AI$12*(($B$17+$AI$4)*0.1))-EXP(-$B$16*(($B$17+$AI$4)*0.1)))+T288*$B$16/($B$16-$AI$13)*(EXP(-$AI$13*(($B$17+$AI$4)*0.1))-EXP(-$B$16*(($B$17+$AI$4)*0.1)))+U288*$B$16/($B$16-$AI$14)*(EXP(-$AI$14*(($B$17+$AI$4)*0.1))-EXP(-$B$16*(($B$17+$AI$4)*0.1)))</f>
        <v/>
      </c>
      <c r="W288" s="17">
        <f>R288*EXP(-$B$16*(($B$17+$AI$4)*0.2))+S288*$B$16/($B$16-$AI$12)*(EXP(-$AI$12*(($B$17+$AI$4)*0.2))-EXP(-$B$16*(($B$17+$AI$4)*0.2)))+T288*$B$16/($B$16-$AI$13)*(EXP(-$AI$13*(($B$17+$AI$4)*0.2))-EXP(-$B$16*(($B$17+$AI$4)*0.2)))+U288*$B$16/($B$16-$AI$14)*(EXP(-$AI$14*(($B$17+$AI$4)*0.2))-EXP(-$B$16*(($B$17+$AI$4)*0.2)))</f>
        <v/>
      </c>
      <c r="X288" s="17">
        <f>R288*EXP(-$B$16*(($B$17+$AI$4)*0.3))+S288*$B$16/($B$16-$AI$12)*(EXP(-$AI$12*(($B$17+$AI$4)*0.3))-EXP(-$B$16*(($B$17+$AI$4)*0.3)))+T288*$B$16/($B$16-$AI$13)*(EXP(-$AI$13*(($B$17+$AI$4)*0.3))-EXP(-$B$16*(($B$17+$AI$4)*0.3)))+U288*$B$16/($B$16-$AI$14)*(EXP(-$AI$14*(($B$17+$AI$4)*0.3))-EXP(-$B$16*(($B$17+$AI$4)*0.3)))</f>
        <v/>
      </c>
      <c r="Y288" s="17">
        <f>R288*EXP(-$B$16*(($B$17+$AI$4)*0.4))+S288*$B$16/($B$16-$AI$12)*(EXP(-$AI$12*(($B$17+$AI$4)*0.4))-EXP(-$B$16*(($B$17+$AI$4)*0.4)))+T288*$B$16/($B$16-$AI$13)*(EXP(-$AI$13*(($B$17+$AI$4)*0.4))-EXP(-$B$16*(($B$17+$AI$4)*0.4)))+U288*$B$16/($B$16-$AI$14)*(EXP(-$AI$14*(($B$17+$AI$4)*0.4))-EXP(-$B$16*(($B$17+$AI$4)*0.4)))</f>
        <v/>
      </c>
      <c r="Z288" s="17">
        <f>R288*EXP(-$B$16*(($B$17+$AI$4)*0.5))+S288*$B$16/($B$16-$AI$12)*(EXP(-$AI$12*(($B$17+$AI$4)*0.5))-EXP(-$B$16*(($B$17+$AI$4)*0.5)))+T288*$B$16/($B$16-$AI$13)*(EXP(-$AI$13*(($B$17+$AI$4)*0.5))-EXP(-$B$16*(($B$17+$AI$4)*0.5)))+U288*$B$16/($B$16-$AI$14)*(EXP(-$AI$14*(($B$17+$AI$4)*0.5))-EXP(-$B$16*(($B$17+$AI$4)*0.5)))</f>
        <v/>
      </c>
      <c r="AA288" s="17">
        <f>R288*EXP(-$B$16*(($B$17+$AI$4)*0.6))+S288*$B$16/($B$16-$AI$12)*(EXP(-$AI$12*(($B$17+$AI$4)*0.6))-EXP(-$B$16*(($B$17+$AI$4)*0.6)))+T288*$B$16/($B$16-$AI$13)*(EXP(-$AI$13*(($B$17+$AI$4)*0.6))-EXP(-$B$16*(($B$17+$AI$4)*0.6)))+U288*$B$16/($B$16-$AI$14)*(EXP(-$AI$14*(($B$17+$AI$4)*0.6))-EXP(-$B$16*(($B$17+$AI$4)*0.6)))</f>
        <v/>
      </c>
      <c r="AB288" s="17">
        <f>R288*EXP(-$B$16*(($B$17+$AI$4)*0.7))+S288*$B$16/($B$16-$AI$12)*(EXP(-$AI$12*(($B$17+$AI$4)*0.7))-EXP(-$B$16*(($B$17+$AI$4)*0.7)))+T288*$B$16/($B$16-$AI$13)*(EXP(-$AI$13*(($B$17+$AI$4)*0.7))-EXP(-$B$16*(($B$17+$AI$4)*0.7)))+U288*$B$16/($B$16-$AI$14)*(EXP(-$AI$14*(($B$17+$AI$4)*0.7))-EXP(-$B$16*(($B$17+$AI$4)*0.7)))</f>
        <v/>
      </c>
      <c r="AC288" s="17">
        <f>R288*EXP(-$B$16*(($B$17+$AI$4)*0.8))+S288*$B$16/($B$16-$AI$12)*(EXP(-$AI$12*(($B$17+$AI$4)*0.8))-EXP(-$B$16*(($B$17+$AI$4)*0.8)))+T288*$B$16/($B$16-$AI$13)*(EXP(-$AI$13*(($B$17+$AI$4)*0.8))-EXP(-$B$16*(($B$17+$AI$4)*0.8)))+U288*$B$16/($B$16-$AI$14)*(EXP(-$AI$14*(($B$17+$AI$4)*0.8))-EXP(-$B$16*(($B$17+$AI$4)*0.8)))</f>
        <v/>
      </c>
      <c r="AD288" s="17">
        <f>R288*EXP(-$B$16*(($B$17+$AI$4)*0.9))+S288*$B$16/($B$16-$AI$12)*(EXP(-$AI$12*(($B$17+$AI$4)*0.9))-EXP(-$B$16*(($B$17+$AI$4)*0.9)))+T288*$B$16/($B$16-$AI$13)*(EXP(-$AI$13*(($B$17+$AI$4)*0.9))-EXP(-$B$16*(($B$17+$AI$4)*0.9)))+U288*$B$16/($B$16-$AI$14)*(EXP(-$AI$14*(($B$17+$AI$4)*0.9))-EXP(-$B$16*(($B$17+$AI$4)*0.9)))</f>
        <v/>
      </c>
      <c r="AE288" s="17">
        <f>R288*EXP(-$B$16*(($B$17+$AI$4)*1.0))+S288*$B$16/($B$16-$AI$12)*(EXP(-$AI$12*(($B$17+$AI$4)*1.0))-EXP(-$B$16*(($B$17+$AI$4)*1.0)))+T288*$B$16/($B$16-$AI$13)*(EXP(-$AI$13*(($B$17+$AI$4)*1.0))-EXP(-$B$16*(($B$17+$AI$4)*1.0)))+U288*$B$16/($B$16-$AI$14)*(EXP(-$AI$14*(($B$17+$AI$4)*1.0))-EXP(-$B$16*(($B$17+$AI$4)*1.0)))</f>
        <v/>
      </c>
      <c r="AF288" s="17">
        <f>MIN((G288-V288)/$AI$48,(G288-W288)/$AI$49,(G288-X288)/$AI$50,(G288-Y288)/$AI$51,(G288-Z288)/$AI$52,(G288-AA288)/$AI$53,(G288-AB288)/$AI$54,(G288-AC288)/$AI$55,(G288-AD288)/$AI$56,(G288-AE288)/$AI$57)</f>
        <v/>
      </c>
    </row>
    <row r="289">
      <c r="E289" s="12">
        <f>E288+$B$11</f>
        <v/>
      </c>
      <c r="F289" s="13">
        <f>E289/60</f>
        <v/>
      </c>
      <c r="G289" s="13">
        <f>IF(F289&gt;=$AI$66,$B$27,IF(F289&gt;=$AI$65,$B$26,IF(F289&gt;=$AI$64,$B$25,IF(F289&gt;=$AI$63,$B$24,IF(F289&gt;=$AI$62,$B$23,IF(F289&gt;=$AI$61,$B$22,$B$21))))))</f>
        <v/>
      </c>
      <c r="H289" s="14">
        <f>MAX(0,MIN($AI$59,IF($B$9="Plasma",(G289-(S289*$AI$18+T289*$AI$19+U289*$AI$20))/$AI$46,AF289)))</f>
        <v/>
      </c>
      <c r="I289" s="15">
        <f>H289/10*3600/$B$11</f>
        <v/>
      </c>
      <c r="J289" s="15">
        <f>J288+H289</f>
        <v/>
      </c>
      <c r="K289" s="14">
        <f>$AI$21*K288+$AI$22*L288+$AI$23*M288+$AI$30*H288</f>
        <v/>
      </c>
      <c r="L289" s="14">
        <f>$AI$24*K288+$AI$25*L288+$AI$26*M288+$AI$31*H288</f>
        <v/>
      </c>
      <c r="M289" s="14">
        <f>$AI$27*K288+$AI$28*L288+$AI$29*M288+$AI$32*H288</f>
        <v/>
      </c>
      <c r="N289" s="16">
        <f>R289*$B$38</f>
        <v/>
      </c>
      <c r="O289" s="14">
        <f>K289/$B$30</f>
        <v/>
      </c>
      <c r="P289" s="14">
        <f>L289/$B$31</f>
        <v/>
      </c>
      <c r="Q289" s="14">
        <f>M289/$B$32</f>
        <v/>
      </c>
      <c r="R289" s="14">
        <f>R288*$AI$42+S288*$AI$43+T288*$AI$44+U288*$AI$45+$AI$47*H288</f>
        <v/>
      </c>
      <c r="S289" s="17">
        <f>$AI$33*K289+$AI$34*L289+$AI$35*M289</f>
        <v/>
      </c>
      <c r="T289" s="17">
        <f>$AI$36*K289+$AI$37*L289+$AI$38*M289</f>
        <v/>
      </c>
      <c r="U289" s="17">
        <f>$AI$39*K289+$AI$40*L289+$AI$41*M289</f>
        <v/>
      </c>
      <c r="V289" s="17">
        <f>R289*EXP(-$B$16*(($B$17+$AI$4)*0.1))+S289*$B$16/($B$16-$AI$12)*(EXP(-$AI$12*(($B$17+$AI$4)*0.1))-EXP(-$B$16*(($B$17+$AI$4)*0.1)))+T289*$B$16/($B$16-$AI$13)*(EXP(-$AI$13*(($B$17+$AI$4)*0.1))-EXP(-$B$16*(($B$17+$AI$4)*0.1)))+U289*$B$16/($B$16-$AI$14)*(EXP(-$AI$14*(($B$17+$AI$4)*0.1))-EXP(-$B$16*(($B$17+$AI$4)*0.1)))</f>
        <v/>
      </c>
      <c r="W289" s="17">
        <f>R289*EXP(-$B$16*(($B$17+$AI$4)*0.2))+S289*$B$16/($B$16-$AI$12)*(EXP(-$AI$12*(($B$17+$AI$4)*0.2))-EXP(-$B$16*(($B$17+$AI$4)*0.2)))+T289*$B$16/($B$16-$AI$13)*(EXP(-$AI$13*(($B$17+$AI$4)*0.2))-EXP(-$B$16*(($B$17+$AI$4)*0.2)))+U289*$B$16/($B$16-$AI$14)*(EXP(-$AI$14*(($B$17+$AI$4)*0.2))-EXP(-$B$16*(($B$17+$AI$4)*0.2)))</f>
        <v/>
      </c>
      <c r="X289" s="17">
        <f>R289*EXP(-$B$16*(($B$17+$AI$4)*0.3))+S289*$B$16/($B$16-$AI$12)*(EXP(-$AI$12*(($B$17+$AI$4)*0.3))-EXP(-$B$16*(($B$17+$AI$4)*0.3)))+T289*$B$16/($B$16-$AI$13)*(EXP(-$AI$13*(($B$17+$AI$4)*0.3))-EXP(-$B$16*(($B$17+$AI$4)*0.3)))+U289*$B$16/($B$16-$AI$14)*(EXP(-$AI$14*(($B$17+$AI$4)*0.3))-EXP(-$B$16*(($B$17+$AI$4)*0.3)))</f>
        <v/>
      </c>
      <c r="Y289" s="17">
        <f>R289*EXP(-$B$16*(($B$17+$AI$4)*0.4))+S289*$B$16/($B$16-$AI$12)*(EXP(-$AI$12*(($B$17+$AI$4)*0.4))-EXP(-$B$16*(($B$17+$AI$4)*0.4)))+T289*$B$16/($B$16-$AI$13)*(EXP(-$AI$13*(($B$17+$AI$4)*0.4))-EXP(-$B$16*(($B$17+$AI$4)*0.4)))+U289*$B$16/($B$16-$AI$14)*(EXP(-$AI$14*(($B$17+$AI$4)*0.4))-EXP(-$B$16*(($B$17+$AI$4)*0.4)))</f>
        <v/>
      </c>
      <c r="Z289" s="17">
        <f>R289*EXP(-$B$16*(($B$17+$AI$4)*0.5))+S289*$B$16/($B$16-$AI$12)*(EXP(-$AI$12*(($B$17+$AI$4)*0.5))-EXP(-$B$16*(($B$17+$AI$4)*0.5)))+T289*$B$16/($B$16-$AI$13)*(EXP(-$AI$13*(($B$17+$AI$4)*0.5))-EXP(-$B$16*(($B$17+$AI$4)*0.5)))+U289*$B$16/($B$16-$AI$14)*(EXP(-$AI$14*(($B$17+$AI$4)*0.5))-EXP(-$B$16*(($B$17+$AI$4)*0.5)))</f>
        <v/>
      </c>
      <c r="AA289" s="17">
        <f>R289*EXP(-$B$16*(($B$17+$AI$4)*0.6))+S289*$B$16/($B$16-$AI$12)*(EXP(-$AI$12*(($B$17+$AI$4)*0.6))-EXP(-$B$16*(($B$17+$AI$4)*0.6)))+T289*$B$16/($B$16-$AI$13)*(EXP(-$AI$13*(($B$17+$AI$4)*0.6))-EXP(-$B$16*(($B$17+$AI$4)*0.6)))+U289*$B$16/($B$16-$AI$14)*(EXP(-$AI$14*(($B$17+$AI$4)*0.6))-EXP(-$B$16*(($B$17+$AI$4)*0.6)))</f>
        <v/>
      </c>
      <c r="AB289" s="17">
        <f>R289*EXP(-$B$16*(($B$17+$AI$4)*0.7))+S289*$B$16/($B$16-$AI$12)*(EXP(-$AI$12*(($B$17+$AI$4)*0.7))-EXP(-$B$16*(($B$17+$AI$4)*0.7)))+T289*$B$16/($B$16-$AI$13)*(EXP(-$AI$13*(($B$17+$AI$4)*0.7))-EXP(-$B$16*(($B$17+$AI$4)*0.7)))+U289*$B$16/($B$16-$AI$14)*(EXP(-$AI$14*(($B$17+$AI$4)*0.7))-EXP(-$B$16*(($B$17+$AI$4)*0.7)))</f>
        <v/>
      </c>
      <c r="AC289" s="17">
        <f>R289*EXP(-$B$16*(($B$17+$AI$4)*0.8))+S289*$B$16/($B$16-$AI$12)*(EXP(-$AI$12*(($B$17+$AI$4)*0.8))-EXP(-$B$16*(($B$17+$AI$4)*0.8)))+T289*$B$16/($B$16-$AI$13)*(EXP(-$AI$13*(($B$17+$AI$4)*0.8))-EXP(-$B$16*(($B$17+$AI$4)*0.8)))+U289*$B$16/($B$16-$AI$14)*(EXP(-$AI$14*(($B$17+$AI$4)*0.8))-EXP(-$B$16*(($B$17+$AI$4)*0.8)))</f>
        <v/>
      </c>
      <c r="AD289" s="17">
        <f>R289*EXP(-$B$16*(($B$17+$AI$4)*0.9))+S289*$B$16/($B$16-$AI$12)*(EXP(-$AI$12*(($B$17+$AI$4)*0.9))-EXP(-$B$16*(($B$17+$AI$4)*0.9)))+T289*$B$16/($B$16-$AI$13)*(EXP(-$AI$13*(($B$17+$AI$4)*0.9))-EXP(-$B$16*(($B$17+$AI$4)*0.9)))+U289*$B$16/($B$16-$AI$14)*(EXP(-$AI$14*(($B$17+$AI$4)*0.9))-EXP(-$B$16*(($B$17+$AI$4)*0.9)))</f>
        <v/>
      </c>
      <c r="AE289" s="17">
        <f>R289*EXP(-$B$16*(($B$17+$AI$4)*1.0))+S289*$B$16/($B$16-$AI$12)*(EXP(-$AI$12*(($B$17+$AI$4)*1.0))-EXP(-$B$16*(($B$17+$AI$4)*1.0)))+T289*$B$16/($B$16-$AI$13)*(EXP(-$AI$13*(($B$17+$AI$4)*1.0))-EXP(-$B$16*(($B$17+$AI$4)*1.0)))+U289*$B$16/($B$16-$AI$14)*(EXP(-$AI$14*(($B$17+$AI$4)*1.0))-EXP(-$B$16*(($B$17+$AI$4)*1.0)))</f>
        <v/>
      </c>
      <c r="AF289" s="17">
        <f>MIN((G289-V289)/$AI$48,(G289-W289)/$AI$49,(G289-X289)/$AI$50,(G289-Y289)/$AI$51,(G289-Z289)/$AI$52,(G289-AA289)/$AI$53,(G289-AB289)/$AI$54,(G289-AC289)/$AI$55,(G289-AD289)/$AI$56,(G289-AE289)/$AI$57)</f>
        <v/>
      </c>
    </row>
    <row r="290">
      <c r="E290" s="12">
        <f>E289+$B$11</f>
        <v/>
      </c>
      <c r="F290" s="13">
        <f>E290/60</f>
        <v/>
      </c>
      <c r="G290" s="13">
        <f>IF(F290&gt;=$AI$66,$B$27,IF(F290&gt;=$AI$65,$B$26,IF(F290&gt;=$AI$64,$B$25,IF(F290&gt;=$AI$63,$B$24,IF(F290&gt;=$AI$62,$B$23,IF(F290&gt;=$AI$61,$B$22,$B$21))))))</f>
        <v/>
      </c>
      <c r="H290" s="14">
        <f>MAX(0,MIN($AI$59,IF($B$9="Plasma",(G290-(S290*$AI$18+T290*$AI$19+U290*$AI$20))/$AI$46,AF290)))</f>
        <v/>
      </c>
      <c r="I290" s="15">
        <f>H290/10*3600/$B$11</f>
        <v/>
      </c>
      <c r="J290" s="15">
        <f>J289+H290</f>
        <v/>
      </c>
      <c r="K290" s="14">
        <f>$AI$21*K289+$AI$22*L289+$AI$23*M289+$AI$30*H289</f>
        <v/>
      </c>
      <c r="L290" s="14">
        <f>$AI$24*K289+$AI$25*L289+$AI$26*M289+$AI$31*H289</f>
        <v/>
      </c>
      <c r="M290" s="14">
        <f>$AI$27*K289+$AI$28*L289+$AI$29*M289+$AI$32*H289</f>
        <v/>
      </c>
      <c r="N290" s="16">
        <f>R290*$B$38</f>
        <v/>
      </c>
      <c r="O290" s="14">
        <f>K290/$B$30</f>
        <v/>
      </c>
      <c r="P290" s="14">
        <f>L290/$B$31</f>
        <v/>
      </c>
      <c r="Q290" s="14">
        <f>M290/$B$32</f>
        <v/>
      </c>
      <c r="R290" s="14">
        <f>R289*$AI$42+S289*$AI$43+T289*$AI$44+U289*$AI$45+$AI$47*H289</f>
        <v/>
      </c>
      <c r="S290" s="17">
        <f>$AI$33*K290+$AI$34*L290+$AI$35*M290</f>
        <v/>
      </c>
      <c r="T290" s="17">
        <f>$AI$36*K290+$AI$37*L290+$AI$38*M290</f>
        <v/>
      </c>
      <c r="U290" s="17">
        <f>$AI$39*K290+$AI$40*L290+$AI$41*M290</f>
        <v/>
      </c>
      <c r="V290" s="17">
        <f>R290*EXP(-$B$16*(($B$17+$AI$4)*0.1))+S290*$B$16/($B$16-$AI$12)*(EXP(-$AI$12*(($B$17+$AI$4)*0.1))-EXP(-$B$16*(($B$17+$AI$4)*0.1)))+T290*$B$16/($B$16-$AI$13)*(EXP(-$AI$13*(($B$17+$AI$4)*0.1))-EXP(-$B$16*(($B$17+$AI$4)*0.1)))+U290*$B$16/($B$16-$AI$14)*(EXP(-$AI$14*(($B$17+$AI$4)*0.1))-EXP(-$B$16*(($B$17+$AI$4)*0.1)))</f>
        <v/>
      </c>
      <c r="W290" s="17">
        <f>R290*EXP(-$B$16*(($B$17+$AI$4)*0.2))+S290*$B$16/($B$16-$AI$12)*(EXP(-$AI$12*(($B$17+$AI$4)*0.2))-EXP(-$B$16*(($B$17+$AI$4)*0.2)))+T290*$B$16/($B$16-$AI$13)*(EXP(-$AI$13*(($B$17+$AI$4)*0.2))-EXP(-$B$16*(($B$17+$AI$4)*0.2)))+U290*$B$16/($B$16-$AI$14)*(EXP(-$AI$14*(($B$17+$AI$4)*0.2))-EXP(-$B$16*(($B$17+$AI$4)*0.2)))</f>
        <v/>
      </c>
      <c r="X290" s="17">
        <f>R290*EXP(-$B$16*(($B$17+$AI$4)*0.3))+S290*$B$16/($B$16-$AI$12)*(EXP(-$AI$12*(($B$17+$AI$4)*0.3))-EXP(-$B$16*(($B$17+$AI$4)*0.3)))+T290*$B$16/($B$16-$AI$13)*(EXP(-$AI$13*(($B$17+$AI$4)*0.3))-EXP(-$B$16*(($B$17+$AI$4)*0.3)))+U290*$B$16/($B$16-$AI$14)*(EXP(-$AI$14*(($B$17+$AI$4)*0.3))-EXP(-$B$16*(($B$17+$AI$4)*0.3)))</f>
        <v/>
      </c>
      <c r="Y290" s="17">
        <f>R290*EXP(-$B$16*(($B$17+$AI$4)*0.4))+S290*$B$16/($B$16-$AI$12)*(EXP(-$AI$12*(($B$17+$AI$4)*0.4))-EXP(-$B$16*(($B$17+$AI$4)*0.4)))+T290*$B$16/($B$16-$AI$13)*(EXP(-$AI$13*(($B$17+$AI$4)*0.4))-EXP(-$B$16*(($B$17+$AI$4)*0.4)))+U290*$B$16/($B$16-$AI$14)*(EXP(-$AI$14*(($B$17+$AI$4)*0.4))-EXP(-$B$16*(($B$17+$AI$4)*0.4)))</f>
        <v/>
      </c>
      <c r="Z290" s="17">
        <f>R290*EXP(-$B$16*(($B$17+$AI$4)*0.5))+S290*$B$16/($B$16-$AI$12)*(EXP(-$AI$12*(($B$17+$AI$4)*0.5))-EXP(-$B$16*(($B$17+$AI$4)*0.5)))+T290*$B$16/($B$16-$AI$13)*(EXP(-$AI$13*(($B$17+$AI$4)*0.5))-EXP(-$B$16*(($B$17+$AI$4)*0.5)))+U290*$B$16/($B$16-$AI$14)*(EXP(-$AI$14*(($B$17+$AI$4)*0.5))-EXP(-$B$16*(($B$17+$AI$4)*0.5)))</f>
        <v/>
      </c>
      <c r="AA290" s="17">
        <f>R290*EXP(-$B$16*(($B$17+$AI$4)*0.6))+S290*$B$16/($B$16-$AI$12)*(EXP(-$AI$12*(($B$17+$AI$4)*0.6))-EXP(-$B$16*(($B$17+$AI$4)*0.6)))+T290*$B$16/($B$16-$AI$13)*(EXP(-$AI$13*(($B$17+$AI$4)*0.6))-EXP(-$B$16*(($B$17+$AI$4)*0.6)))+U290*$B$16/($B$16-$AI$14)*(EXP(-$AI$14*(($B$17+$AI$4)*0.6))-EXP(-$B$16*(($B$17+$AI$4)*0.6)))</f>
        <v/>
      </c>
      <c r="AB290" s="17">
        <f>R290*EXP(-$B$16*(($B$17+$AI$4)*0.7))+S290*$B$16/($B$16-$AI$12)*(EXP(-$AI$12*(($B$17+$AI$4)*0.7))-EXP(-$B$16*(($B$17+$AI$4)*0.7)))+T290*$B$16/($B$16-$AI$13)*(EXP(-$AI$13*(($B$17+$AI$4)*0.7))-EXP(-$B$16*(($B$17+$AI$4)*0.7)))+U290*$B$16/($B$16-$AI$14)*(EXP(-$AI$14*(($B$17+$AI$4)*0.7))-EXP(-$B$16*(($B$17+$AI$4)*0.7)))</f>
        <v/>
      </c>
      <c r="AC290" s="17">
        <f>R290*EXP(-$B$16*(($B$17+$AI$4)*0.8))+S290*$B$16/($B$16-$AI$12)*(EXP(-$AI$12*(($B$17+$AI$4)*0.8))-EXP(-$B$16*(($B$17+$AI$4)*0.8)))+T290*$B$16/($B$16-$AI$13)*(EXP(-$AI$13*(($B$17+$AI$4)*0.8))-EXP(-$B$16*(($B$17+$AI$4)*0.8)))+U290*$B$16/($B$16-$AI$14)*(EXP(-$AI$14*(($B$17+$AI$4)*0.8))-EXP(-$B$16*(($B$17+$AI$4)*0.8)))</f>
        <v/>
      </c>
      <c r="AD290" s="17">
        <f>R290*EXP(-$B$16*(($B$17+$AI$4)*0.9))+S290*$B$16/($B$16-$AI$12)*(EXP(-$AI$12*(($B$17+$AI$4)*0.9))-EXP(-$B$16*(($B$17+$AI$4)*0.9)))+T290*$B$16/($B$16-$AI$13)*(EXP(-$AI$13*(($B$17+$AI$4)*0.9))-EXP(-$B$16*(($B$17+$AI$4)*0.9)))+U290*$B$16/($B$16-$AI$14)*(EXP(-$AI$14*(($B$17+$AI$4)*0.9))-EXP(-$B$16*(($B$17+$AI$4)*0.9)))</f>
        <v/>
      </c>
      <c r="AE290" s="17">
        <f>R290*EXP(-$B$16*(($B$17+$AI$4)*1.0))+S290*$B$16/($B$16-$AI$12)*(EXP(-$AI$12*(($B$17+$AI$4)*1.0))-EXP(-$B$16*(($B$17+$AI$4)*1.0)))+T290*$B$16/($B$16-$AI$13)*(EXP(-$AI$13*(($B$17+$AI$4)*1.0))-EXP(-$B$16*(($B$17+$AI$4)*1.0)))+U290*$B$16/($B$16-$AI$14)*(EXP(-$AI$14*(($B$17+$AI$4)*1.0))-EXP(-$B$16*(($B$17+$AI$4)*1.0)))</f>
        <v/>
      </c>
      <c r="AF290" s="17">
        <f>MIN((G290-V290)/$AI$48,(G290-W290)/$AI$49,(G290-X290)/$AI$50,(G290-Y290)/$AI$51,(G290-Z290)/$AI$52,(G290-AA290)/$AI$53,(G290-AB290)/$AI$54,(G290-AC290)/$AI$55,(G290-AD290)/$AI$56,(G290-AE290)/$AI$57)</f>
        <v/>
      </c>
    </row>
    <row r="291">
      <c r="E291" s="12">
        <f>E290+$B$11</f>
        <v/>
      </c>
      <c r="F291" s="13">
        <f>E291/60</f>
        <v/>
      </c>
      <c r="G291" s="13">
        <f>IF(F291&gt;=$AI$66,$B$27,IF(F291&gt;=$AI$65,$B$26,IF(F291&gt;=$AI$64,$B$25,IF(F291&gt;=$AI$63,$B$24,IF(F291&gt;=$AI$62,$B$23,IF(F291&gt;=$AI$61,$B$22,$B$21))))))</f>
        <v/>
      </c>
      <c r="H291" s="14">
        <f>MAX(0,MIN($AI$59,IF($B$9="Plasma",(G291-(S291*$AI$18+T291*$AI$19+U291*$AI$20))/$AI$46,AF291)))</f>
        <v/>
      </c>
      <c r="I291" s="15">
        <f>H291/10*3600/$B$11</f>
        <v/>
      </c>
      <c r="J291" s="15">
        <f>J290+H291</f>
        <v/>
      </c>
      <c r="K291" s="14">
        <f>$AI$21*K290+$AI$22*L290+$AI$23*M290+$AI$30*H290</f>
        <v/>
      </c>
      <c r="L291" s="14">
        <f>$AI$24*K290+$AI$25*L290+$AI$26*M290+$AI$31*H290</f>
        <v/>
      </c>
      <c r="M291" s="14">
        <f>$AI$27*K290+$AI$28*L290+$AI$29*M290+$AI$32*H290</f>
        <v/>
      </c>
      <c r="N291" s="16">
        <f>R291*$B$38</f>
        <v/>
      </c>
      <c r="O291" s="14">
        <f>K291/$B$30</f>
        <v/>
      </c>
      <c r="P291" s="14">
        <f>L291/$B$31</f>
        <v/>
      </c>
      <c r="Q291" s="14">
        <f>M291/$B$32</f>
        <v/>
      </c>
      <c r="R291" s="14">
        <f>R290*$AI$42+S290*$AI$43+T290*$AI$44+U290*$AI$45+$AI$47*H290</f>
        <v/>
      </c>
      <c r="S291" s="17">
        <f>$AI$33*K291+$AI$34*L291+$AI$35*M291</f>
        <v/>
      </c>
      <c r="T291" s="17">
        <f>$AI$36*K291+$AI$37*L291+$AI$38*M291</f>
        <v/>
      </c>
      <c r="U291" s="17">
        <f>$AI$39*K291+$AI$40*L291+$AI$41*M291</f>
        <v/>
      </c>
      <c r="V291" s="17">
        <f>R291*EXP(-$B$16*(($B$17+$AI$4)*0.1))+S291*$B$16/($B$16-$AI$12)*(EXP(-$AI$12*(($B$17+$AI$4)*0.1))-EXP(-$B$16*(($B$17+$AI$4)*0.1)))+T291*$B$16/($B$16-$AI$13)*(EXP(-$AI$13*(($B$17+$AI$4)*0.1))-EXP(-$B$16*(($B$17+$AI$4)*0.1)))+U291*$B$16/($B$16-$AI$14)*(EXP(-$AI$14*(($B$17+$AI$4)*0.1))-EXP(-$B$16*(($B$17+$AI$4)*0.1)))</f>
        <v/>
      </c>
      <c r="W291" s="17">
        <f>R291*EXP(-$B$16*(($B$17+$AI$4)*0.2))+S291*$B$16/($B$16-$AI$12)*(EXP(-$AI$12*(($B$17+$AI$4)*0.2))-EXP(-$B$16*(($B$17+$AI$4)*0.2)))+T291*$B$16/($B$16-$AI$13)*(EXP(-$AI$13*(($B$17+$AI$4)*0.2))-EXP(-$B$16*(($B$17+$AI$4)*0.2)))+U291*$B$16/($B$16-$AI$14)*(EXP(-$AI$14*(($B$17+$AI$4)*0.2))-EXP(-$B$16*(($B$17+$AI$4)*0.2)))</f>
        <v/>
      </c>
      <c r="X291" s="17">
        <f>R291*EXP(-$B$16*(($B$17+$AI$4)*0.3))+S291*$B$16/($B$16-$AI$12)*(EXP(-$AI$12*(($B$17+$AI$4)*0.3))-EXP(-$B$16*(($B$17+$AI$4)*0.3)))+T291*$B$16/($B$16-$AI$13)*(EXP(-$AI$13*(($B$17+$AI$4)*0.3))-EXP(-$B$16*(($B$17+$AI$4)*0.3)))+U291*$B$16/($B$16-$AI$14)*(EXP(-$AI$14*(($B$17+$AI$4)*0.3))-EXP(-$B$16*(($B$17+$AI$4)*0.3)))</f>
        <v/>
      </c>
      <c r="Y291" s="17">
        <f>R291*EXP(-$B$16*(($B$17+$AI$4)*0.4))+S291*$B$16/($B$16-$AI$12)*(EXP(-$AI$12*(($B$17+$AI$4)*0.4))-EXP(-$B$16*(($B$17+$AI$4)*0.4)))+T291*$B$16/($B$16-$AI$13)*(EXP(-$AI$13*(($B$17+$AI$4)*0.4))-EXP(-$B$16*(($B$17+$AI$4)*0.4)))+U291*$B$16/($B$16-$AI$14)*(EXP(-$AI$14*(($B$17+$AI$4)*0.4))-EXP(-$B$16*(($B$17+$AI$4)*0.4)))</f>
        <v/>
      </c>
      <c r="Z291" s="17">
        <f>R291*EXP(-$B$16*(($B$17+$AI$4)*0.5))+S291*$B$16/($B$16-$AI$12)*(EXP(-$AI$12*(($B$17+$AI$4)*0.5))-EXP(-$B$16*(($B$17+$AI$4)*0.5)))+T291*$B$16/($B$16-$AI$13)*(EXP(-$AI$13*(($B$17+$AI$4)*0.5))-EXP(-$B$16*(($B$17+$AI$4)*0.5)))+U291*$B$16/($B$16-$AI$14)*(EXP(-$AI$14*(($B$17+$AI$4)*0.5))-EXP(-$B$16*(($B$17+$AI$4)*0.5)))</f>
        <v/>
      </c>
      <c r="AA291" s="17">
        <f>R291*EXP(-$B$16*(($B$17+$AI$4)*0.6))+S291*$B$16/($B$16-$AI$12)*(EXP(-$AI$12*(($B$17+$AI$4)*0.6))-EXP(-$B$16*(($B$17+$AI$4)*0.6)))+T291*$B$16/($B$16-$AI$13)*(EXP(-$AI$13*(($B$17+$AI$4)*0.6))-EXP(-$B$16*(($B$17+$AI$4)*0.6)))+U291*$B$16/($B$16-$AI$14)*(EXP(-$AI$14*(($B$17+$AI$4)*0.6))-EXP(-$B$16*(($B$17+$AI$4)*0.6)))</f>
        <v/>
      </c>
      <c r="AB291" s="17">
        <f>R291*EXP(-$B$16*(($B$17+$AI$4)*0.7))+S291*$B$16/($B$16-$AI$12)*(EXP(-$AI$12*(($B$17+$AI$4)*0.7))-EXP(-$B$16*(($B$17+$AI$4)*0.7)))+T291*$B$16/($B$16-$AI$13)*(EXP(-$AI$13*(($B$17+$AI$4)*0.7))-EXP(-$B$16*(($B$17+$AI$4)*0.7)))+U291*$B$16/($B$16-$AI$14)*(EXP(-$AI$14*(($B$17+$AI$4)*0.7))-EXP(-$B$16*(($B$17+$AI$4)*0.7)))</f>
        <v/>
      </c>
      <c r="AC291" s="17">
        <f>R291*EXP(-$B$16*(($B$17+$AI$4)*0.8))+S291*$B$16/($B$16-$AI$12)*(EXP(-$AI$12*(($B$17+$AI$4)*0.8))-EXP(-$B$16*(($B$17+$AI$4)*0.8)))+T291*$B$16/($B$16-$AI$13)*(EXP(-$AI$13*(($B$17+$AI$4)*0.8))-EXP(-$B$16*(($B$17+$AI$4)*0.8)))+U291*$B$16/($B$16-$AI$14)*(EXP(-$AI$14*(($B$17+$AI$4)*0.8))-EXP(-$B$16*(($B$17+$AI$4)*0.8)))</f>
        <v/>
      </c>
      <c r="AD291" s="17">
        <f>R291*EXP(-$B$16*(($B$17+$AI$4)*0.9))+S291*$B$16/($B$16-$AI$12)*(EXP(-$AI$12*(($B$17+$AI$4)*0.9))-EXP(-$B$16*(($B$17+$AI$4)*0.9)))+T291*$B$16/($B$16-$AI$13)*(EXP(-$AI$13*(($B$17+$AI$4)*0.9))-EXP(-$B$16*(($B$17+$AI$4)*0.9)))+U291*$B$16/($B$16-$AI$14)*(EXP(-$AI$14*(($B$17+$AI$4)*0.9))-EXP(-$B$16*(($B$17+$AI$4)*0.9)))</f>
        <v/>
      </c>
      <c r="AE291" s="17">
        <f>R291*EXP(-$B$16*(($B$17+$AI$4)*1.0))+S291*$B$16/($B$16-$AI$12)*(EXP(-$AI$12*(($B$17+$AI$4)*1.0))-EXP(-$B$16*(($B$17+$AI$4)*1.0)))+T291*$B$16/($B$16-$AI$13)*(EXP(-$AI$13*(($B$17+$AI$4)*1.0))-EXP(-$B$16*(($B$17+$AI$4)*1.0)))+U291*$B$16/($B$16-$AI$14)*(EXP(-$AI$14*(($B$17+$AI$4)*1.0))-EXP(-$B$16*(($B$17+$AI$4)*1.0)))</f>
        <v/>
      </c>
      <c r="AF291" s="17">
        <f>MIN((G291-V291)/$AI$48,(G291-W291)/$AI$49,(G291-X291)/$AI$50,(G291-Y291)/$AI$51,(G291-Z291)/$AI$52,(G291-AA291)/$AI$53,(G291-AB291)/$AI$54,(G291-AC291)/$AI$55,(G291-AD291)/$AI$56,(G291-AE291)/$AI$57)</f>
        <v/>
      </c>
    </row>
    <row r="292">
      <c r="E292" s="12">
        <f>E291+$B$11</f>
        <v/>
      </c>
      <c r="F292" s="13">
        <f>E292/60</f>
        <v/>
      </c>
      <c r="G292" s="13">
        <f>IF(F292&gt;=$AI$66,$B$27,IF(F292&gt;=$AI$65,$B$26,IF(F292&gt;=$AI$64,$B$25,IF(F292&gt;=$AI$63,$B$24,IF(F292&gt;=$AI$62,$B$23,IF(F292&gt;=$AI$61,$B$22,$B$21))))))</f>
        <v/>
      </c>
      <c r="H292" s="14">
        <f>MAX(0,MIN($AI$59,IF($B$9="Plasma",(G292-(S292*$AI$18+T292*$AI$19+U292*$AI$20))/$AI$46,AF292)))</f>
        <v/>
      </c>
      <c r="I292" s="15">
        <f>H292/10*3600/$B$11</f>
        <v/>
      </c>
      <c r="J292" s="15">
        <f>J291+H292</f>
        <v/>
      </c>
      <c r="K292" s="14">
        <f>$AI$21*K291+$AI$22*L291+$AI$23*M291+$AI$30*H291</f>
        <v/>
      </c>
      <c r="L292" s="14">
        <f>$AI$24*K291+$AI$25*L291+$AI$26*M291+$AI$31*H291</f>
        <v/>
      </c>
      <c r="M292" s="14">
        <f>$AI$27*K291+$AI$28*L291+$AI$29*M291+$AI$32*H291</f>
        <v/>
      </c>
      <c r="N292" s="16">
        <f>R292*$B$38</f>
        <v/>
      </c>
      <c r="O292" s="14">
        <f>K292/$B$30</f>
        <v/>
      </c>
      <c r="P292" s="14">
        <f>L292/$B$31</f>
        <v/>
      </c>
      <c r="Q292" s="14">
        <f>M292/$B$32</f>
        <v/>
      </c>
      <c r="R292" s="14">
        <f>R291*$AI$42+S291*$AI$43+T291*$AI$44+U291*$AI$45+$AI$47*H291</f>
        <v/>
      </c>
      <c r="S292" s="17">
        <f>$AI$33*K292+$AI$34*L292+$AI$35*M292</f>
        <v/>
      </c>
      <c r="T292" s="17">
        <f>$AI$36*K292+$AI$37*L292+$AI$38*M292</f>
        <v/>
      </c>
      <c r="U292" s="17">
        <f>$AI$39*K292+$AI$40*L292+$AI$41*M292</f>
        <v/>
      </c>
      <c r="V292" s="17">
        <f>R292*EXP(-$B$16*(($B$17+$AI$4)*0.1))+S292*$B$16/($B$16-$AI$12)*(EXP(-$AI$12*(($B$17+$AI$4)*0.1))-EXP(-$B$16*(($B$17+$AI$4)*0.1)))+T292*$B$16/($B$16-$AI$13)*(EXP(-$AI$13*(($B$17+$AI$4)*0.1))-EXP(-$B$16*(($B$17+$AI$4)*0.1)))+U292*$B$16/($B$16-$AI$14)*(EXP(-$AI$14*(($B$17+$AI$4)*0.1))-EXP(-$B$16*(($B$17+$AI$4)*0.1)))</f>
        <v/>
      </c>
      <c r="W292" s="17">
        <f>R292*EXP(-$B$16*(($B$17+$AI$4)*0.2))+S292*$B$16/($B$16-$AI$12)*(EXP(-$AI$12*(($B$17+$AI$4)*0.2))-EXP(-$B$16*(($B$17+$AI$4)*0.2)))+T292*$B$16/($B$16-$AI$13)*(EXP(-$AI$13*(($B$17+$AI$4)*0.2))-EXP(-$B$16*(($B$17+$AI$4)*0.2)))+U292*$B$16/($B$16-$AI$14)*(EXP(-$AI$14*(($B$17+$AI$4)*0.2))-EXP(-$B$16*(($B$17+$AI$4)*0.2)))</f>
        <v/>
      </c>
      <c r="X292" s="17">
        <f>R292*EXP(-$B$16*(($B$17+$AI$4)*0.3))+S292*$B$16/($B$16-$AI$12)*(EXP(-$AI$12*(($B$17+$AI$4)*0.3))-EXP(-$B$16*(($B$17+$AI$4)*0.3)))+T292*$B$16/($B$16-$AI$13)*(EXP(-$AI$13*(($B$17+$AI$4)*0.3))-EXP(-$B$16*(($B$17+$AI$4)*0.3)))+U292*$B$16/($B$16-$AI$14)*(EXP(-$AI$14*(($B$17+$AI$4)*0.3))-EXP(-$B$16*(($B$17+$AI$4)*0.3)))</f>
        <v/>
      </c>
      <c r="Y292" s="17">
        <f>R292*EXP(-$B$16*(($B$17+$AI$4)*0.4))+S292*$B$16/($B$16-$AI$12)*(EXP(-$AI$12*(($B$17+$AI$4)*0.4))-EXP(-$B$16*(($B$17+$AI$4)*0.4)))+T292*$B$16/($B$16-$AI$13)*(EXP(-$AI$13*(($B$17+$AI$4)*0.4))-EXP(-$B$16*(($B$17+$AI$4)*0.4)))+U292*$B$16/($B$16-$AI$14)*(EXP(-$AI$14*(($B$17+$AI$4)*0.4))-EXP(-$B$16*(($B$17+$AI$4)*0.4)))</f>
        <v/>
      </c>
      <c r="Z292" s="17">
        <f>R292*EXP(-$B$16*(($B$17+$AI$4)*0.5))+S292*$B$16/($B$16-$AI$12)*(EXP(-$AI$12*(($B$17+$AI$4)*0.5))-EXP(-$B$16*(($B$17+$AI$4)*0.5)))+T292*$B$16/($B$16-$AI$13)*(EXP(-$AI$13*(($B$17+$AI$4)*0.5))-EXP(-$B$16*(($B$17+$AI$4)*0.5)))+U292*$B$16/($B$16-$AI$14)*(EXP(-$AI$14*(($B$17+$AI$4)*0.5))-EXP(-$B$16*(($B$17+$AI$4)*0.5)))</f>
        <v/>
      </c>
      <c r="AA292" s="17">
        <f>R292*EXP(-$B$16*(($B$17+$AI$4)*0.6))+S292*$B$16/($B$16-$AI$12)*(EXP(-$AI$12*(($B$17+$AI$4)*0.6))-EXP(-$B$16*(($B$17+$AI$4)*0.6)))+T292*$B$16/($B$16-$AI$13)*(EXP(-$AI$13*(($B$17+$AI$4)*0.6))-EXP(-$B$16*(($B$17+$AI$4)*0.6)))+U292*$B$16/($B$16-$AI$14)*(EXP(-$AI$14*(($B$17+$AI$4)*0.6))-EXP(-$B$16*(($B$17+$AI$4)*0.6)))</f>
        <v/>
      </c>
      <c r="AB292" s="17">
        <f>R292*EXP(-$B$16*(($B$17+$AI$4)*0.7))+S292*$B$16/($B$16-$AI$12)*(EXP(-$AI$12*(($B$17+$AI$4)*0.7))-EXP(-$B$16*(($B$17+$AI$4)*0.7)))+T292*$B$16/($B$16-$AI$13)*(EXP(-$AI$13*(($B$17+$AI$4)*0.7))-EXP(-$B$16*(($B$17+$AI$4)*0.7)))+U292*$B$16/($B$16-$AI$14)*(EXP(-$AI$14*(($B$17+$AI$4)*0.7))-EXP(-$B$16*(($B$17+$AI$4)*0.7)))</f>
        <v/>
      </c>
      <c r="AC292" s="17">
        <f>R292*EXP(-$B$16*(($B$17+$AI$4)*0.8))+S292*$B$16/($B$16-$AI$12)*(EXP(-$AI$12*(($B$17+$AI$4)*0.8))-EXP(-$B$16*(($B$17+$AI$4)*0.8)))+T292*$B$16/($B$16-$AI$13)*(EXP(-$AI$13*(($B$17+$AI$4)*0.8))-EXP(-$B$16*(($B$17+$AI$4)*0.8)))+U292*$B$16/($B$16-$AI$14)*(EXP(-$AI$14*(($B$17+$AI$4)*0.8))-EXP(-$B$16*(($B$17+$AI$4)*0.8)))</f>
        <v/>
      </c>
      <c r="AD292" s="17">
        <f>R292*EXP(-$B$16*(($B$17+$AI$4)*0.9))+S292*$B$16/($B$16-$AI$12)*(EXP(-$AI$12*(($B$17+$AI$4)*0.9))-EXP(-$B$16*(($B$17+$AI$4)*0.9)))+T292*$B$16/($B$16-$AI$13)*(EXP(-$AI$13*(($B$17+$AI$4)*0.9))-EXP(-$B$16*(($B$17+$AI$4)*0.9)))+U292*$B$16/($B$16-$AI$14)*(EXP(-$AI$14*(($B$17+$AI$4)*0.9))-EXP(-$B$16*(($B$17+$AI$4)*0.9)))</f>
        <v/>
      </c>
      <c r="AE292" s="17">
        <f>R292*EXP(-$B$16*(($B$17+$AI$4)*1.0))+S292*$B$16/($B$16-$AI$12)*(EXP(-$AI$12*(($B$17+$AI$4)*1.0))-EXP(-$B$16*(($B$17+$AI$4)*1.0)))+T292*$B$16/($B$16-$AI$13)*(EXP(-$AI$13*(($B$17+$AI$4)*1.0))-EXP(-$B$16*(($B$17+$AI$4)*1.0)))+U292*$B$16/($B$16-$AI$14)*(EXP(-$AI$14*(($B$17+$AI$4)*1.0))-EXP(-$B$16*(($B$17+$AI$4)*1.0)))</f>
        <v/>
      </c>
      <c r="AF292" s="17">
        <f>MIN((G292-V292)/$AI$48,(G292-W292)/$AI$49,(G292-X292)/$AI$50,(G292-Y292)/$AI$51,(G292-Z292)/$AI$52,(G292-AA292)/$AI$53,(G292-AB292)/$AI$54,(G292-AC292)/$AI$55,(G292-AD292)/$AI$56,(G292-AE292)/$AI$57)</f>
        <v/>
      </c>
    </row>
    <row r="293">
      <c r="E293" s="12">
        <f>E292+$B$11</f>
        <v/>
      </c>
      <c r="F293" s="13">
        <f>E293/60</f>
        <v/>
      </c>
      <c r="G293" s="13">
        <f>IF(F293&gt;=$AI$66,$B$27,IF(F293&gt;=$AI$65,$B$26,IF(F293&gt;=$AI$64,$B$25,IF(F293&gt;=$AI$63,$B$24,IF(F293&gt;=$AI$62,$B$23,IF(F293&gt;=$AI$61,$B$22,$B$21))))))</f>
        <v/>
      </c>
      <c r="H293" s="14">
        <f>MAX(0,MIN($AI$59,IF($B$9="Plasma",(G293-(S293*$AI$18+T293*$AI$19+U293*$AI$20))/$AI$46,AF293)))</f>
        <v/>
      </c>
      <c r="I293" s="15">
        <f>H293/10*3600/$B$11</f>
        <v/>
      </c>
      <c r="J293" s="15">
        <f>J292+H293</f>
        <v/>
      </c>
      <c r="K293" s="14">
        <f>$AI$21*K292+$AI$22*L292+$AI$23*M292+$AI$30*H292</f>
        <v/>
      </c>
      <c r="L293" s="14">
        <f>$AI$24*K292+$AI$25*L292+$AI$26*M292+$AI$31*H292</f>
        <v/>
      </c>
      <c r="M293" s="14">
        <f>$AI$27*K292+$AI$28*L292+$AI$29*M292+$AI$32*H292</f>
        <v/>
      </c>
      <c r="N293" s="16">
        <f>R293*$B$38</f>
        <v/>
      </c>
      <c r="O293" s="14">
        <f>K293/$B$30</f>
        <v/>
      </c>
      <c r="P293" s="14">
        <f>L293/$B$31</f>
        <v/>
      </c>
      <c r="Q293" s="14">
        <f>M293/$B$32</f>
        <v/>
      </c>
      <c r="R293" s="14">
        <f>R292*$AI$42+S292*$AI$43+T292*$AI$44+U292*$AI$45+$AI$47*H292</f>
        <v/>
      </c>
      <c r="S293" s="17">
        <f>$AI$33*K293+$AI$34*L293+$AI$35*M293</f>
        <v/>
      </c>
      <c r="T293" s="17">
        <f>$AI$36*K293+$AI$37*L293+$AI$38*M293</f>
        <v/>
      </c>
      <c r="U293" s="17">
        <f>$AI$39*K293+$AI$40*L293+$AI$41*M293</f>
        <v/>
      </c>
      <c r="V293" s="17">
        <f>R293*EXP(-$B$16*(($B$17+$AI$4)*0.1))+S293*$B$16/($B$16-$AI$12)*(EXP(-$AI$12*(($B$17+$AI$4)*0.1))-EXP(-$B$16*(($B$17+$AI$4)*0.1)))+T293*$B$16/($B$16-$AI$13)*(EXP(-$AI$13*(($B$17+$AI$4)*0.1))-EXP(-$B$16*(($B$17+$AI$4)*0.1)))+U293*$B$16/($B$16-$AI$14)*(EXP(-$AI$14*(($B$17+$AI$4)*0.1))-EXP(-$B$16*(($B$17+$AI$4)*0.1)))</f>
        <v/>
      </c>
      <c r="W293" s="17">
        <f>R293*EXP(-$B$16*(($B$17+$AI$4)*0.2))+S293*$B$16/($B$16-$AI$12)*(EXP(-$AI$12*(($B$17+$AI$4)*0.2))-EXP(-$B$16*(($B$17+$AI$4)*0.2)))+T293*$B$16/($B$16-$AI$13)*(EXP(-$AI$13*(($B$17+$AI$4)*0.2))-EXP(-$B$16*(($B$17+$AI$4)*0.2)))+U293*$B$16/($B$16-$AI$14)*(EXP(-$AI$14*(($B$17+$AI$4)*0.2))-EXP(-$B$16*(($B$17+$AI$4)*0.2)))</f>
        <v/>
      </c>
      <c r="X293" s="17">
        <f>R293*EXP(-$B$16*(($B$17+$AI$4)*0.3))+S293*$B$16/($B$16-$AI$12)*(EXP(-$AI$12*(($B$17+$AI$4)*0.3))-EXP(-$B$16*(($B$17+$AI$4)*0.3)))+T293*$B$16/($B$16-$AI$13)*(EXP(-$AI$13*(($B$17+$AI$4)*0.3))-EXP(-$B$16*(($B$17+$AI$4)*0.3)))+U293*$B$16/($B$16-$AI$14)*(EXP(-$AI$14*(($B$17+$AI$4)*0.3))-EXP(-$B$16*(($B$17+$AI$4)*0.3)))</f>
        <v/>
      </c>
      <c r="Y293" s="17">
        <f>R293*EXP(-$B$16*(($B$17+$AI$4)*0.4))+S293*$B$16/($B$16-$AI$12)*(EXP(-$AI$12*(($B$17+$AI$4)*0.4))-EXP(-$B$16*(($B$17+$AI$4)*0.4)))+T293*$B$16/($B$16-$AI$13)*(EXP(-$AI$13*(($B$17+$AI$4)*0.4))-EXP(-$B$16*(($B$17+$AI$4)*0.4)))+U293*$B$16/($B$16-$AI$14)*(EXP(-$AI$14*(($B$17+$AI$4)*0.4))-EXP(-$B$16*(($B$17+$AI$4)*0.4)))</f>
        <v/>
      </c>
      <c r="Z293" s="17">
        <f>R293*EXP(-$B$16*(($B$17+$AI$4)*0.5))+S293*$B$16/($B$16-$AI$12)*(EXP(-$AI$12*(($B$17+$AI$4)*0.5))-EXP(-$B$16*(($B$17+$AI$4)*0.5)))+T293*$B$16/($B$16-$AI$13)*(EXP(-$AI$13*(($B$17+$AI$4)*0.5))-EXP(-$B$16*(($B$17+$AI$4)*0.5)))+U293*$B$16/($B$16-$AI$14)*(EXP(-$AI$14*(($B$17+$AI$4)*0.5))-EXP(-$B$16*(($B$17+$AI$4)*0.5)))</f>
        <v/>
      </c>
      <c r="AA293" s="17">
        <f>R293*EXP(-$B$16*(($B$17+$AI$4)*0.6))+S293*$B$16/($B$16-$AI$12)*(EXP(-$AI$12*(($B$17+$AI$4)*0.6))-EXP(-$B$16*(($B$17+$AI$4)*0.6)))+T293*$B$16/($B$16-$AI$13)*(EXP(-$AI$13*(($B$17+$AI$4)*0.6))-EXP(-$B$16*(($B$17+$AI$4)*0.6)))+U293*$B$16/($B$16-$AI$14)*(EXP(-$AI$14*(($B$17+$AI$4)*0.6))-EXP(-$B$16*(($B$17+$AI$4)*0.6)))</f>
        <v/>
      </c>
      <c r="AB293" s="17">
        <f>R293*EXP(-$B$16*(($B$17+$AI$4)*0.7))+S293*$B$16/($B$16-$AI$12)*(EXP(-$AI$12*(($B$17+$AI$4)*0.7))-EXP(-$B$16*(($B$17+$AI$4)*0.7)))+T293*$B$16/($B$16-$AI$13)*(EXP(-$AI$13*(($B$17+$AI$4)*0.7))-EXP(-$B$16*(($B$17+$AI$4)*0.7)))+U293*$B$16/($B$16-$AI$14)*(EXP(-$AI$14*(($B$17+$AI$4)*0.7))-EXP(-$B$16*(($B$17+$AI$4)*0.7)))</f>
        <v/>
      </c>
      <c r="AC293" s="17">
        <f>R293*EXP(-$B$16*(($B$17+$AI$4)*0.8))+S293*$B$16/($B$16-$AI$12)*(EXP(-$AI$12*(($B$17+$AI$4)*0.8))-EXP(-$B$16*(($B$17+$AI$4)*0.8)))+T293*$B$16/($B$16-$AI$13)*(EXP(-$AI$13*(($B$17+$AI$4)*0.8))-EXP(-$B$16*(($B$17+$AI$4)*0.8)))+U293*$B$16/($B$16-$AI$14)*(EXP(-$AI$14*(($B$17+$AI$4)*0.8))-EXP(-$B$16*(($B$17+$AI$4)*0.8)))</f>
        <v/>
      </c>
      <c r="AD293" s="17">
        <f>R293*EXP(-$B$16*(($B$17+$AI$4)*0.9))+S293*$B$16/($B$16-$AI$12)*(EXP(-$AI$12*(($B$17+$AI$4)*0.9))-EXP(-$B$16*(($B$17+$AI$4)*0.9)))+T293*$B$16/($B$16-$AI$13)*(EXP(-$AI$13*(($B$17+$AI$4)*0.9))-EXP(-$B$16*(($B$17+$AI$4)*0.9)))+U293*$B$16/($B$16-$AI$14)*(EXP(-$AI$14*(($B$17+$AI$4)*0.9))-EXP(-$B$16*(($B$17+$AI$4)*0.9)))</f>
        <v/>
      </c>
      <c r="AE293" s="17">
        <f>R293*EXP(-$B$16*(($B$17+$AI$4)*1.0))+S293*$B$16/($B$16-$AI$12)*(EXP(-$AI$12*(($B$17+$AI$4)*1.0))-EXP(-$B$16*(($B$17+$AI$4)*1.0)))+T293*$B$16/($B$16-$AI$13)*(EXP(-$AI$13*(($B$17+$AI$4)*1.0))-EXP(-$B$16*(($B$17+$AI$4)*1.0)))+U293*$B$16/($B$16-$AI$14)*(EXP(-$AI$14*(($B$17+$AI$4)*1.0))-EXP(-$B$16*(($B$17+$AI$4)*1.0)))</f>
        <v/>
      </c>
      <c r="AF293" s="17">
        <f>MIN((G293-V293)/$AI$48,(G293-W293)/$AI$49,(G293-X293)/$AI$50,(G293-Y293)/$AI$51,(G293-Z293)/$AI$52,(G293-AA293)/$AI$53,(G293-AB293)/$AI$54,(G293-AC293)/$AI$55,(G293-AD293)/$AI$56,(G293-AE293)/$AI$57)</f>
        <v/>
      </c>
    </row>
    <row r="294">
      <c r="E294" s="12">
        <f>E293+$B$11</f>
        <v/>
      </c>
      <c r="F294" s="13">
        <f>E294/60</f>
        <v/>
      </c>
      <c r="G294" s="13">
        <f>IF(F294&gt;=$AI$66,$B$27,IF(F294&gt;=$AI$65,$B$26,IF(F294&gt;=$AI$64,$B$25,IF(F294&gt;=$AI$63,$B$24,IF(F294&gt;=$AI$62,$B$23,IF(F294&gt;=$AI$61,$B$22,$B$21))))))</f>
        <v/>
      </c>
      <c r="H294" s="14">
        <f>MAX(0,MIN($AI$59,IF($B$9="Plasma",(G294-(S294*$AI$18+T294*$AI$19+U294*$AI$20))/$AI$46,AF294)))</f>
        <v/>
      </c>
      <c r="I294" s="15">
        <f>H294/10*3600/$B$11</f>
        <v/>
      </c>
      <c r="J294" s="15">
        <f>J293+H294</f>
        <v/>
      </c>
      <c r="K294" s="14">
        <f>$AI$21*K293+$AI$22*L293+$AI$23*M293+$AI$30*H293</f>
        <v/>
      </c>
      <c r="L294" s="14">
        <f>$AI$24*K293+$AI$25*L293+$AI$26*M293+$AI$31*H293</f>
        <v/>
      </c>
      <c r="M294" s="14">
        <f>$AI$27*K293+$AI$28*L293+$AI$29*M293+$AI$32*H293</f>
        <v/>
      </c>
      <c r="N294" s="16">
        <f>R294*$B$38</f>
        <v/>
      </c>
      <c r="O294" s="14">
        <f>K294/$B$30</f>
        <v/>
      </c>
      <c r="P294" s="14">
        <f>L294/$B$31</f>
        <v/>
      </c>
      <c r="Q294" s="14">
        <f>M294/$B$32</f>
        <v/>
      </c>
      <c r="R294" s="14">
        <f>R293*$AI$42+S293*$AI$43+T293*$AI$44+U293*$AI$45+$AI$47*H293</f>
        <v/>
      </c>
      <c r="S294" s="17">
        <f>$AI$33*K294+$AI$34*L294+$AI$35*M294</f>
        <v/>
      </c>
      <c r="T294" s="17">
        <f>$AI$36*K294+$AI$37*L294+$AI$38*M294</f>
        <v/>
      </c>
      <c r="U294" s="17">
        <f>$AI$39*K294+$AI$40*L294+$AI$41*M294</f>
        <v/>
      </c>
      <c r="V294" s="17">
        <f>R294*EXP(-$B$16*(($B$17+$AI$4)*0.1))+S294*$B$16/($B$16-$AI$12)*(EXP(-$AI$12*(($B$17+$AI$4)*0.1))-EXP(-$B$16*(($B$17+$AI$4)*0.1)))+T294*$B$16/($B$16-$AI$13)*(EXP(-$AI$13*(($B$17+$AI$4)*0.1))-EXP(-$B$16*(($B$17+$AI$4)*0.1)))+U294*$B$16/($B$16-$AI$14)*(EXP(-$AI$14*(($B$17+$AI$4)*0.1))-EXP(-$B$16*(($B$17+$AI$4)*0.1)))</f>
        <v/>
      </c>
      <c r="W294" s="17">
        <f>R294*EXP(-$B$16*(($B$17+$AI$4)*0.2))+S294*$B$16/($B$16-$AI$12)*(EXP(-$AI$12*(($B$17+$AI$4)*0.2))-EXP(-$B$16*(($B$17+$AI$4)*0.2)))+T294*$B$16/($B$16-$AI$13)*(EXP(-$AI$13*(($B$17+$AI$4)*0.2))-EXP(-$B$16*(($B$17+$AI$4)*0.2)))+U294*$B$16/($B$16-$AI$14)*(EXP(-$AI$14*(($B$17+$AI$4)*0.2))-EXP(-$B$16*(($B$17+$AI$4)*0.2)))</f>
        <v/>
      </c>
      <c r="X294" s="17">
        <f>R294*EXP(-$B$16*(($B$17+$AI$4)*0.3))+S294*$B$16/($B$16-$AI$12)*(EXP(-$AI$12*(($B$17+$AI$4)*0.3))-EXP(-$B$16*(($B$17+$AI$4)*0.3)))+T294*$B$16/($B$16-$AI$13)*(EXP(-$AI$13*(($B$17+$AI$4)*0.3))-EXP(-$B$16*(($B$17+$AI$4)*0.3)))+U294*$B$16/($B$16-$AI$14)*(EXP(-$AI$14*(($B$17+$AI$4)*0.3))-EXP(-$B$16*(($B$17+$AI$4)*0.3)))</f>
        <v/>
      </c>
      <c r="Y294" s="17">
        <f>R294*EXP(-$B$16*(($B$17+$AI$4)*0.4))+S294*$B$16/($B$16-$AI$12)*(EXP(-$AI$12*(($B$17+$AI$4)*0.4))-EXP(-$B$16*(($B$17+$AI$4)*0.4)))+T294*$B$16/($B$16-$AI$13)*(EXP(-$AI$13*(($B$17+$AI$4)*0.4))-EXP(-$B$16*(($B$17+$AI$4)*0.4)))+U294*$B$16/($B$16-$AI$14)*(EXP(-$AI$14*(($B$17+$AI$4)*0.4))-EXP(-$B$16*(($B$17+$AI$4)*0.4)))</f>
        <v/>
      </c>
      <c r="Z294" s="17">
        <f>R294*EXP(-$B$16*(($B$17+$AI$4)*0.5))+S294*$B$16/($B$16-$AI$12)*(EXP(-$AI$12*(($B$17+$AI$4)*0.5))-EXP(-$B$16*(($B$17+$AI$4)*0.5)))+T294*$B$16/($B$16-$AI$13)*(EXP(-$AI$13*(($B$17+$AI$4)*0.5))-EXP(-$B$16*(($B$17+$AI$4)*0.5)))+U294*$B$16/($B$16-$AI$14)*(EXP(-$AI$14*(($B$17+$AI$4)*0.5))-EXP(-$B$16*(($B$17+$AI$4)*0.5)))</f>
        <v/>
      </c>
      <c r="AA294" s="17">
        <f>R294*EXP(-$B$16*(($B$17+$AI$4)*0.6))+S294*$B$16/($B$16-$AI$12)*(EXP(-$AI$12*(($B$17+$AI$4)*0.6))-EXP(-$B$16*(($B$17+$AI$4)*0.6)))+T294*$B$16/($B$16-$AI$13)*(EXP(-$AI$13*(($B$17+$AI$4)*0.6))-EXP(-$B$16*(($B$17+$AI$4)*0.6)))+U294*$B$16/($B$16-$AI$14)*(EXP(-$AI$14*(($B$17+$AI$4)*0.6))-EXP(-$B$16*(($B$17+$AI$4)*0.6)))</f>
        <v/>
      </c>
      <c r="AB294" s="17">
        <f>R294*EXP(-$B$16*(($B$17+$AI$4)*0.7))+S294*$B$16/($B$16-$AI$12)*(EXP(-$AI$12*(($B$17+$AI$4)*0.7))-EXP(-$B$16*(($B$17+$AI$4)*0.7)))+T294*$B$16/($B$16-$AI$13)*(EXP(-$AI$13*(($B$17+$AI$4)*0.7))-EXP(-$B$16*(($B$17+$AI$4)*0.7)))+U294*$B$16/($B$16-$AI$14)*(EXP(-$AI$14*(($B$17+$AI$4)*0.7))-EXP(-$B$16*(($B$17+$AI$4)*0.7)))</f>
        <v/>
      </c>
      <c r="AC294" s="17">
        <f>R294*EXP(-$B$16*(($B$17+$AI$4)*0.8))+S294*$B$16/($B$16-$AI$12)*(EXP(-$AI$12*(($B$17+$AI$4)*0.8))-EXP(-$B$16*(($B$17+$AI$4)*0.8)))+T294*$B$16/($B$16-$AI$13)*(EXP(-$AI$13*(($B$17+$AI$4)*0.8))-EXP(-$B$16*(($B$17+$AI$4)*0.8)))+U294*$B$16/($B$16-$AI$14)*(EXP(-$AI$14*(($B$17+$AI$4)*0.8))-EXP(-$B$16*(($B$17+$AI$4)*0.8)))</f>
        <v/>
      </c>
      <c r="AD294" s="17">
        <f>R294*EXP(-$B$16*(($B$17+$AI$4)*0.9))+S294*$B$16/($B$16-$AI$12)*(EXP(-$AI$12*(($B$17+$AI$4)*0.9))-EXP(-$B$16*(($B$17+$AI$4)*0.9)))+T294*$B$16/($B$16-$AI$13)*(EXP(-$AI$13*(($B$17+$AI$4)*0.9))-EXP(-$B$16*(($B$17+$AI$4)*0.9)))+U294*$B$16/($B$16-$AI$14)*(EXP(-$AI$14*(($B$17+$AI$4)*0.9))-EXP(-$B$16*(($B$17+$AI$4)*0.9)))</f>
        <v/>
      </c>
      <c r="AE294" s="17">
        <f>R294*EXP(-$B$16*(($B$17+$AI$4)*1.0))+S294*$B$16/($B$16-$AI$12)*(EXP(-$AI$12*(($B$17+$AI$4)*1.0))-EXP(-$B$16*(($B$17+$AI$4)*1.0)))+T294*$B$16/($B$16-$AI$13)*(EXP(-$AI$13*(($B$17+$AI$4)*1.0))-EXP(-$B$16*(($B$17+$AI$4)*1.0)))+U294*$B$16/($B$16-$AI$14)*(EXP(-$AI$14*(($B$17+$AI$4)*1.0))-EXP(-$B$16*(($B$17+$AI$4)*1.0)))</f>
        <v/>
      </c>
      <c r="AF294" s="17">
        <f>MIN((G294-V294)/$AI$48,(G294-W294)/$AI$49,(G294-X294)/$AI$50,(G294-Y294)/$AI$51,(G294-Z294)/$AI$52,(G294-AA294)/$AI$53,(G294-AB294)/$AI$54,(G294-AC294)/$AI$55,(G294-AD294)/$AI$56,(G294-AE294)/$AI$57)</f>
        <v/>
      </c>
    </row>
    <row r="295">
      <c r="E295" s="12">
        <f>E294+$B$11</f>
        <v/>
      </c>
      <c r="F295" s="13">
        <f>E295/60</f>
        <v/>
      </c>
      <c r="G295" s="13">
        <f>IF(F295&gt;=$AI$66,$B$27,IF(F295&gt;=$AI$65,$B$26,IF(F295&gt;=$AI$64,$B$25,IF(F295&gt;=$AI$63,$B$24,IF(F295&gt;=$AI$62,$B$23,IF(F295&gt;=$AI$61,$B$22,$B$21))))))</f>
        <v/>
      </c>
      <c r="H295" s="14">
        <f>MAX(0,MIN($AI$59,IF($B$9="Plasma",(G295-(S295*$AI$18+T295*$AI$19+U295*$AI$20))/$AI$46,AF295)))</f>
        <v/>
      </c>
      <c r="I295" s="15">
        <f>H295/10*3600/$B$11</f>
        <v/>
      </c>
      <c r="J295" s="15">
        <f>J294+H295</f>
        <v/>
      </c>
      <c r="K295" s="14">
        <f>$AI$21*K294+$AI$22*L294+$AI$23*M294+$AI$30*H294</f>
        <v/>
      </c>
      <c r="L295" s="14">
        <f>$AI$24*K294+$AI$25*L294+$AI$26*M294+$AI$31*H294</f>
        <v/>
      </c>
      <c r="M295" s="14">
        <f>$AI$27*K294+$AI$28*L294+$AI$29*M294+$AI$32*H294</f>
        <v/>
      </c>
      <c r="N295" s="16">
        <f>R295*$B$38</f>
        <v/>
      </c>
      <c r="O295" s="14">
        <f>K295/$B$30</f>
        <v/>
      </c>
      <c r="P295" s="14">
        <f>L295/$B$31</f>
        <v/>
      </c>
      <c r="Q295" s="14">
        <f>M295/$B$32</f>
        <v/>
      </c>
      <c r="R295" s="14">
        <f>R294*$AI$42+S294*$AI$43+T294*$AI$44+U294*$AI$45+$AI$47*H294</f>
        <v/>
      </c>
      <c r="S295" s="17">
        <f>$AI$33*K295+$AI$34*L295+$AI$35*M295</f>
        <v/>
      </c>
      <c r="T295" s="17">
        <f>$AI$36*K295+$AI$37*L295+$AI$38*M295</f>
        <v/>
      </c>
      <c r="U295" s="17">
        <f>$AI$39*K295+$AI$40*L295+$AI$41*M295</f>
        <v/>
      </c>
      <c r="V295" s="17">
        <f>R295*EXP(-$B$16*(($B$17+$AI$4)*0.1))+S295*$B$16/($B$16-$AI$12)*(EXP(-$AI$12*(($B$17+$AI$4)*0.1))-EXP(-$B$16*(($B$17+$AI$4)*0.1)))+T295*$B$16/($B$16-$AI$13)*(EXP(-$AI$13*(($B$17+$AI$4)*0.1))-EXP(-$B$16*(($B$17+$AI$4)*0.1)))+U295*$B$16/($B$16-$AI$14)*(EXP(-$AI$14*(($B$17+$AI$4)*0.1))-EXP(-$B$16*(($B$17+$AI$4)*0.1)))</f>
        <v/>
      </c>
      <c r="W295" s="17">
        <f>R295*EXP(-$B$16*(($B$17+$AI$4)*0.2))+S295*$B$16/($B$16-$AI$12)*(EXP(-$AI$12*(($B$17+$AI$4)*0.2))-EXP(-$B$16*(($B$17+$AI$4)*0.2)))+T295*$B$16/($B$16-$AI$13)*(EXP(-$AI$13*(($B$17+$AI$4)*0.2))-EXP(-$B$16*(($B$17+$AI$4)*0.2)))+U295*$B$16/($B$16-$AI$14)*(EXP(-$AI$14*(($B$17+$AI$4)*0.2))-EXP(-$B$16*(($B$17+$AI$4)*0.2)))</f>
        <v/>
      </c>
      <c r="X295" s="17">
        <f>R295*EXP(-$B$16*(($B$17+$AI$4)*0.3))+S295*$B$16/($B$16-$AI$12)*(EXP(-$AI$12*(($B$17+$AI$4)*0.3))-EXP(-$B$16*(($B$17+$AI$4)*0.3)))+T295*$B$16/($B$16-$AI$13)*(EXP(-$AI$13*(($B$17+$AI$4)*0.3))-EXP(-$B$16*(($B$17+$AI$4)*0.3)))+U295*$B$16/($B$16-$AI$14)*(EXP(-$AI$14*(($B$17+$AI$4)*0.3))-EXP(-$B$16*(($B$17+$AI$4)*0.3)))</f>
        <v/>
      </c>
      <c r="Y295" s="17">
        <f>R295*EXP(-$B$16*(($B$17+$AI$4)*0.4))+S295*$B$16/($B$16-$AI$12)*(EXP(-$AI$12*(($B$17+$AI$4)*0.4))-EXP(-$B$16*(($B$17+$AI$4)*0.4)))+T295*$B$16/($B$16-$AI$13)*(EXP(-$AI$13*(($B$17+$AI$4)*0.4))-EXP(-$B$16*(($B$17+$AI$4)*0.4)))+U295*$B$16/($B$16-$AI$14)*(EXP(-$AI$14*(($B$17+$AI$4)*0.4))-EXP(-$B$16*(($B$17+$AI$4)*0.4)))</f>
        <v/>
      </c>
      <c r="Z295" s="17">
        <f>R295*EXP(-$B$16*(($B$17+$AI$4)*0.5))+S295*$B$16/($B$16-$AI$12)*(EXP(-$AI$12*(($B$17+$AI$4)*0.5))-EXP(-$B$16*(($B$17+$AI$4)*0.5)))+T295*$B$16/($B$16-$AI$13)*(EXP(-$AI$13*(($B$17+$AI$4)*0.5))-EXP(-$B$16*(($B$17+$AI$4)*0.5)))+U295*$B$16/($B$16-$AI$14)*(EXP(-$AI$14*(($B$17+$AI$4)*0.5))-EXP(-$B$16*(($B$17+$AI$4)*0.5)))</f>
        <v/>
      </c>
      <c r="AA295" s="17">
        <f>R295*EXP(-$B$16*(($B$17+$AI$4)*0.6))+S295*$B$16/($B$16-$AI$12)*(EXP(-$AI$12*(($B$17+$AI$4)*0.6))-EXP(-$B$16*(($B$17+$AI$4)*0.6)))+T295*$B$16/($B$16-$AI$13)*(EXP(-$AI$13*(($B$17+$AI$4)*0.6))-EXP(-$B$16*(($B$17+$AI$4)*0.6)))+U295*$B$16/($B$16-$AI$14)*(EXP(-$AI$14*(($B$17+$AI$4)*0.6))-EXP(-$B$16*(($B$17+$AI$4)*0.6)))</f>
        <v/>
      </c>
      <c r="AB295" s="17">
        <f>R295*EXP(-$B$16*(($B$17+$AI$4)*0.7))+S295*$B$16/($B$16-$AI$12)*(EXP(-$AI$12*(($B$17+$AI$4)*0.7))-EXP(-$B$16*(($B$17+$AI$4)*0.7)))+T295*$B$16/($B$16-$AI$13)*(EXP(-$AI$13*(($B$17+$AI$4)*0.7))-EXP(-$B$16*(($B$17+$AI$4)*0.7)))+U295*$B$16/($B$16-$AI$14)*(EXP(-$AI$14*(($B$17+$AI$4)*0.7))-EXP(-$B$16*(($B$17+$AI$4)*0.7)))</f>
        <v/>
      </c>
      <c r="AC295" s="17">
        <f>R295*EXP(-$B$16*(($B$17+$AI$4)*0.8))+S295*$B$16/($B$16-$AI$12)*(EXP(-$AI$12*(($B$17+$AI$4)*0.8))-EXP(-$B$16*(($B$17+$AI$4)*0.8)))+T295*$B$16/($B$16-$AI$13)*(EXP(-$AI$13*(($B$17+$AI$4)*0.8))-EXP(-$B$16*(($B$17+$AI$4)*0.8)))+U295*$B$16/($B$16-$AI$14)*(EXP(-$AI$14*(($B$17+$AI$4)*0.8))-EXP(-$B$16*(($B$17+$AI$4)*0.8)))</f>
        <v/>
      </c>
      <c r="AD295" s="17">
        <f>R295*EXP(-$B$16*(($B$17+$AI$4)*0.9))+S295*$B$16/($B$16-$AI$12)*(EXP(-$AI$12*(($B$17+$AI$4)*0.9))-EXP(-$B$16*(($B$17+$AI$4)*0.9)))+T295*$B$16/($B$16-$AI$13)*(EXP(-$AI$13*(($B$17+$AI$4)*0.9))-EXP(-$B$16*(($B$17+$AI$4)*0.9)))+U295*$B$16/($B$16-$AI$14)*(EXP(-$AI$14*(($B$17+$AI$4)*0.9))-EXP(-$B$16*(($B$17+$AI$4)*0.9)))</f>
        <v/>
      </c>
      <c r="AE295" s="17">
        <f>R295*EXP(-$B$16*(($B$17+$AI$4)*1.0))+S295*$B$16/($B$16-$AI$12)*(EXP(-$AI$12*(($B$17+$AI$4)*1.0))-EXP(-$B$16*(($B$17+$AI$4)*1.0)))+T295*$B$16/($B$16-$AI$13)*(EXP(-$AI$13*(($B$17+$AI$4)*1.0))-EXP(-$B$16*(($B$17+$AI$4)*1.0)))+U295*$B$16/($B$16-$AI$14)*(EXP(-$AI$14*(($B$17+$AI$4)*1.0))-EXP(-$B$16*(($B$17+$AI$4)*1.0)))</f>
        <v/>
      </c>
      <c r="AF295" s="17">
        <f>MIN((G295-V295)/$AI$48,(G295-W295)/$AI$49,(G295-X295)/$AI$50,(G295-Y295)/$AI$51,(G295-Z295)/$AI$52,(G295-AA295)/$AI$53,(G295-AB295)/$AI$54,(G295-AC295)/$AI$55,(G295-AD295)/$AI$56,(G295-AE295)/$AI$57)</f>
        <v/>
      </c>
    </row>
    <row r="296">
      <c r="E296" s="12">
        <f>E295+$B$11</f>
        <v/>
      </c>
      <c r="F296" s="13">
        <f>E296/60</f>
        <v/>
      </c>
      <c r="G296" s="13">
        <f>IF(F296&gt;=$AI$66,$B$27,IF(F296&gt;=$AI$65,$B$26,IF(F296&gt;=$AI$64,$B$25,IF(F296&gt;=$AI$63,$B$24,IF(F296&gt;=$AI$62,$B$23,IF(F296&gt;=$AI$61,$B$22,$B$21))))))</f>
        <v/>
      </c>
      <c r="H296" s="14">
        <f>MAX(0,MIN($AI$59,IF($B$9="Plasma",(G296-(S296*$AI$18+T296*$AI$19+U296*$AI$20))/$AI$46,AF296)))</f>
        <v/>
      </c>
      <c r="I296" s="15">
        <f>H296/10*3600/$B$11</f>
        <v/>
      </c>
      <c r="J296" s="15">
        <f>J295+H296</f>
        <v/>
      </c>
      <c r="K296" s="14">
        <f>$AI$21*K295+$AI$22*L295+$AI$23*M295+$AI$30*H295</f>
        <v/>
      </c>
      <c r="L296" s="14">
        <f>$AI$24*K295+$AI$25*L295+$AI$26*M295+$AI$31*H295</f>
        <v/>
      </c>
      <c r="M296" s="14">
        <f>$AI$27*K295+$AI$28*L295+$AI$29*M295+$AI$32*H295</f>
        <v/>
      </c>
      <c r="N296" s="16">
        <f>R296*$B$38</f>
        <v/>
      </c>
      <c r="O296" s="14">
        <f>K296/$B$30</f>
        <v/>
      </c>
      <c r="P296" s="14">
        <f>L296/$B$31</f>
        <v/>
      </c>
      <c r="Q296" s="14">
        <f>M296/$B$32</f>
        <v/>
      </c>
      <c r="R296" s="14">
        <f>R295*$AI$42+S295*$AI$43+T295*$AI$44+U295*$AI$45+$AI$47*H295</f>
        <v/>
      </c>
      <c r="S296" s="17">
        <f>$AI$33*K296+$AI$34*L296+$AI$35*M296</f>
        <v/>
      </c>
      <c r="T296" s="17">
        <f>$AI$36*K296+$AI$37*L296+$AI$38*M296</f>
        <v/>
      </c>
      <c r="U296" s="17">
        <f>$AI$39*K296+$AI$40*L296+$AI$41*M296</f>
        <v/>
      </c>
      <c r="V296" s="17">
        <f>R296*EXP(-$B$16*(($B$17+$AI$4)*0.1))+S296*$B$16/($B$16-$AI$12)*(EXP(-$AI$12*(($B$17+$AI$4)*0.1))-EXP(-$B$16*(($B$17+$AI$4)*0.1)))+T296*$B$16/($B$16-$AI$13)*(EXP(-$AI$13*(($B$17+$AI$4)*0.1))-EXP(-$B$16*(($B$17+$AI$4)*0.1)))+U296*$B$16/($B$16-$AI$14)*(EXP(-$AI$14*(($B$17+$AI$4)*0.1))-EXP(-$B$16*(($B$17+$AI$4)*0.1)))</f>
        <v/>
      </c>
      <c r="W296" s="17">
        <f>R296*EXP(-$B$16*(($B$17+$AI$4)*0.2))+S296*$B$16/($B$16-$AI$12)*(EXP(-$AI$12*(($B$17+$AI$4)*0.2))-EXP(-$B$16*(($B$17+$AI$4)*0.2)))+T296*$B$16/($B$16-$AI$13)*(EXP(-$AI$13*(($B$17+$AI$4)*0.2))-EXP(-$B$16*(($B$17+$AI$4)*0.2)))+U296*$B$16/($B$16-$AI$14)*(EXP(-$AI$14*(($B$17+$AI$4)*0.2))-EXP(-$B$16*(($B$17+$AI$4)*0.2)))</f>
        <v/>
      </c>
      <c r="X296" s="17">
        <f>R296*EXP(-$B$16*(($B$17+$AI$4)*0.3))+S296*$B$16/($B$16-$AI$12)*(EXP(-$AI$12*(($B$17+$AI$4)*0.3))-EXP(-$B$16*(($B$17+$AI$4)*0.3)))+T296*$B$16/($B$16-$AI$13)*(EXP(-$AI$13*(($B$17+$AI$4)*0.3))-EXP(-$B$16*(($B$17+$AI$4)*0.3)))+U296*$B$16/($B$16-$AI$14)*(EXP(-$AI$14*(($B$17+$AI$4)*0.3))-EXP(-$B$16*(($B$17+$AI$4)*0.3)))</f>
        <v/>
      </c>
      <c r="Y296" s="17">
        <f>R296*EXP(-$B$16*(($B$17+$AI$4)*0.4))+S296*$B$16/($B$16-$AI$12)*(EXP(-$AI$12*(($B$17+$AI$4)*0.4))-EXP(-$B$16*(($B$17+$AI$4)*0.4)))+T296*$B$16/($B$16-$AI$13)*(EXP(-$AI$13*(($B$17+$AI$4)*0.4))-EXP(-$B$16*(($B$17+$AI$4)*0.4)))+U296*$B$16/($B$16-$AI$14)*(EXP(-$AI$14*(($B$17+$AI$4)*0.4))-EXP(-$B$16*(($B$17+$AI$4)*0.4)))</f>
        <v/>
      </c>
      <c r="Z296" s="17">
        <f>R296*EXP(-$B$16*(($B$17+$AI$4)*0.5))+S296*$B$16/($B$16-$AI$12)*(EXP(-$AI$12*(($B$17+$AI$4)*0.5))-EXP(-$B$16*(($B$17+$AI$4)*0.5)))+T296*$B$16/($B$16-$AI$13)*(EXP(-$AI$13*(($B$17+$AI$4)*0.5))-EXP(-$B$16*(($B$17+$AI$4)*0.5)))+U296*$B$16/($B$16-$AI$14)*(EXP(-$AI$14*(($B$17+$AI$4)*0.5))-EXP(-$B$16*(($B$17+$AI$4)*0.5)))</f>
        <v/>
      </c>
      <c r="AA296" s="17">
        <f>R296*EXP(-$B$16*(($B$17+$AI$4)*0.6))+S296*$B$16/($B$16-$AI$12)*(EXP(-$AI$12*(($B$17+$AI$4)*0.6))-EXP(-$B$16*(($B$17+$AI$4)*0.6)))+T296*$B$16/($B$16-$AI$13)*(EXP(-$AI$13*(($B$17+$AI$4)*0.6))-EXP(-$B$16*(($B$17+$AI$4)*0.6)))+U296*$B$16/($B$16-$AI$14)*(EXP(-$AI$14*(($B$17+$AI$4)*0.6))-EXP(-$B$16*(($B$17+$AI$4)*0.6)))</f>
        <v/>
      </c>
      <c r="AB296" s="17">
        <f>R296*EXP(-$B$16*(($B$17+$AI$4)*0.7))+S296*$B$16/($B$16-$AI$12)*(EXP(-$AI$12*(($B$17+$AI$4)*0.7))-EXP(-$B$16*(($B$17+$AI$4)*0.7)))+T296*$B$16/($B$16-$AI$13)*(EXP(-$AI$13*(($B$17+$AI$4)*0.7))-EXP(-$B$16*(($B$17+$AI$4)*0.7)))+U296*$B$16/($B$16-$AI$14)*(EXP(-$AI$14*(($B$17+$AI$4)*0.7))-EXP(-$B$16*(($B$17+$AI$4)*0.7)))</f>
        <v/>
      </c>
      <c r="AC296" s="17">
        <f>R296*EXP(-$B$16*(($B$17+$AI$4)*0.8))+S296*$B$16/($B$16-$AI$12)*(EXP(-$AI$12*(($B$17+$AI$4)*0.8))-EXP(-$B$16*(($B$17+$AI$4)*0.8)))+T296*$B$16/($B$16-$AI$13)*(EXP(-$AI$13*(($B$17+$AI$4)*0.8))-EXP(-$B$16*(($B$17+$AI$4)*0.8)))+U296*$B$16/($B$16-$AI$14)*(EXP(-$AI$14*(($B$17+$AI$4)*0.8))-EXP(-$B$16*(($B$17+$AI$4)*0.8)))</f>
        <v/>
      </c>
      <c r="AD296" s="17">
        <f>R296*EXP(-$B$16*(($B$17+$AI$4)*0.9))+S296*$B$16/($B$16-$AI$12)*(EXP(-$AI$12*(($B$17+$AI$4)*0.9))-EXP(-$B$16*(($B$17+$AI$4)*0.9)))+T296*$B$16/($B$16-$AI$13)*(EXP(-$AI$13*(($B$17+$AI$4)*0.9))-EXP(-$B$16*(($B$17+$AI$4)*0.9)))+U296*$B$16/($B$16-$AI$14)*(EXP(-$AI$14*(($B$17+$AI$4)*0.9))-EXP(-$B$16*(($B$17+$AI$4)*0.9)))</f>
        <v/>
      </c>
      <c r="AE296" s="17">
        <f>R296*EXP(-$B$16*(($B$17+$AI$4)*1.0))+S296*$B$16/($B$16-$AI$12)*(EXP(-$AI$12*(($B$17+$AI$4)*1.0))-EXP(-$B$16*(($B$17+$AI$4)*1.0)))+T296*$B$16/($B$16-$AI$13)*(EXP(-$AI$13*(($B$17+$AI$4)*1.0))-EXP(-$B$16*(($B$17+$AI$4)*1.0)))+U296*$B$16/($B$16-$AI$14)*(EXP(-$AI$14*(($B$17+$AI$4)*1.0))-EXP(-$B$16*(($B$17+$AI$4)*1.0)))</f>
        <v/>
      </c>
      <c r="AF296" s="17">
        <f>MIN((G296-V296)/$AI$48,(G296-W296)/$AI$49,(G296-X296)/$AI$50,(G296-Y296)/$AI$51,(G296-Z296)/$AI$52,(G296-AA296)/$AI$53,(G296-AB296)/$AI$54,(G296-AC296)/$AI$55,(G296-AD296)/$AI$56,(G296-AE296)/$AI$57)</f>
        <v/>
      </c>
    </row>
    <row r="297">
      <c r="E297" s="12">
        <f>E296+$B$11</f>
        <v/>
      </c>
      <c r="F297" s="13">
        <f>E297/60</f>
        <v/>
      </c>
      <c r="G297" s="13">
        <f>IF(F297&gt;=$AI$66,$B$27,IF(F297&gt;=$AI$65,$B$26,IF(F297&gt;=$AI$64,$B$25,IF(F297&gt;=$AI$63,$B$24,IF(F297&gt;=$AI$62,$B$23,IF(F297&gt;=$AI$61,$B$22,$B$21))))))</f>
        <v/>
      </c>
      <c r="H297" s="14">
        <f>MAX(0,MIN($AI$59,IF($B$9="Plasma",(G297-(S297*$AI$18+T297*$AI$19+U297*$AI$20))/$AI$46,AF297)))</f>
        <v/>
      </c>
      <c r="I297" s="15">
        <f>H297/10*3600/$B$11</f>
        <v/>
      </c>
      <c r="J297" s="15">
        <f>J296+H297</f>
        <v/>
      </c>
      <c r="K297" s="14">
        <f>$AI$21*K296+$AI$22*L296+$AI$23*M296+$AI$30*H296</f>
        <v/>
      </c>
      <c r="L297" s="14">
        <f>$AI$24*K296+$AI$25*L296+$AI$26*M296+$AI$31*H296</f>
        <v/>
      </c>
      <c r="M297" s="14">
        <f>$AI$27*K296+$AI$28*L296+$AI$29*M296+$AI$32*H296</f>
        <v/>
      </c>
      <c r="N297" s="16">
        <f>R297*$B$38</f>
        <v/>
      </c>
      <c r="O297" s="14">
        <f>K297/$B$30</f>
        <v/>
      </c>
      <c r="P297" s="14">
        <f>L297/$B$31</f>
        <v/>
      </c>
      <c r="Q297" s="14">
        <f>M297/$B$32</f>
        <v/>
      </c>
      <c r="R297" s="14">
        <f>R296*$AI$42+S296*$AI$43+T296*$AI$44+U296*$AI$45+$AI$47*H296</f>
        <v/>
      </c>
      <c r="S297" s="17">
        <f>$AI$33*K297+$AI$34*L297+$AI$35*M297</f>
        <v/>
      </c>
      <c r="T297" s="17">
        <f>$AI$36*K297+$AI$37*L297+$AI$38*M297</f>
        <v/>
      </c>
      <c r="U297" s="17">
        <f>$AI$39*K297+$AI$40*L297+$AI$41*M297</f>
        <v/>
      </c>
      <c r="V297" s="17">
        <f>R297*EXP(-$B$16*(($B$17+$AI$4)*0.1))+S297*$B$16/($B$16-$AI$12)*(EXP(-$AI$12*(($B$17+$AI$4)*0.1))-EXP(-$B$16*(($B$17+$AI$4)*0.1)))+T297*$B$16/($B$16-$AI$13)*(EXP(-$AI$13*(($B$17+$AI$4)*0.1))-EXP(-$B$16*(($B$17+$AI$4)*0.1)))+U297*$B$16/($B$16-$AI$14)*(EXP(-$AI$14*(($B$17+$AI$4)*0.1))-EXP(-$B$16*(($B$17+$AI$4)*0.1)))</f>
        <v/>
      </c>
      <c r="W297" s="17">
        <f>R297*EXP(-$B$16*(($B$17+$AI$4)*0.2))+S297*$B$16/($B$16-$AI$12)*(EXP(-$AI$12*(($B$17+$AI$4)*0.2))-EXP(-$B$16*(($B$17+$AI$4)*0.2)))+T297*$B$16/($B$16-$AI$13)*(EXP(-$AI$13*(($B$17+$AI$4)*0.2))-EXP(-$B$16*(($B$17+$AI$4)*0.2)))+U297*$B$16/($B$16-$AI$14)*(EXP(-$AI$14*(($B$17+$AI$4)*0.2))-EXP(-$B$16*(($B$17+$AI$4)*0.2)))</f>
        <v/>
      </c>
      <c r="X297" s="17">
        <f>R297*EXP(-$B$16*(($B$17+$AI$4)*0.3))+S297*$B$16/($B$16-$AI$12)*(EXP(-$AI$12*(($B$17+$AI$4)*0.3))-EXP(-$B$16*(($B$17+$AI$4)*0.3)))+T297*$B$16/($B$16-$AI$13)*(EXP(-$AI$13*(($B$17+$AI$4)*0.3))-EXP(-$B$16*(($B$17+$AI$4)*0.3)))+U297*$B$16/($B$16-$AI$14)*(EXP(-$AI$14*(($B$17+$AI$4)*0.3))-EXP(-$B$16*(($B$17+$AI$4)*0.3)))</f>
        <v/>
      </c>
      <c r="Y297" s="17">
        <f>R297*EXP(-$B$16*(($B$17+$AI$4)*0.4))+S297*$B$16/($B$16-$AI$12)*(EXP(-$AI$12*(($B$17+$AI$4)*0.4))-EXP(-$B$16*(($B$17+$AI$4)*0.4)))+T297*$B$16/($B$16-$AI$13)*(EXP(-$AI$13*(($B$17+$AI$4)*0.4))-EXP(-$B$16*(($B$17+$AI$4)*0.4)))+U297*$B$16/($B$16-$AI$14)*(EXP(-$AI$14*(($B$17+$AI$4)*0.4))-EXP(-$B$16*(($B$17+$AI$4)*0.4)))</f>
        <v/>
      </c>
      <c r="Z297" s="17">
        <f>R297*EXP(-$B$16*(($B$17+$AI$4)*0.5))+S297*$B$16/($B$16-$AI$12)*(EXP(-$AI$12*(($B$17+$AI$4)*0.5))-EXP(-$B$16*(($B$17+$AI$4)*0.5)))+T297*$B$16/($B$16-$AI$13)*(EXP(-$AI$13*(($B$17+$AI$4)*0.5))-EXP(-$B$16*(($B$17+$AI$4)*0.5)))+U297*$B$16/($B$16-$AI$14)*(EXP(-$AI$14*(($B$17+$AI$4)*0.5))-EXP(-$B$16*(($B$17+$AI$4)*0.5)))</f>
        <v/>
      </c>
      <c r="AA297" s="17">
        <f>R297*EXP(-$B$16*(($B$17+$AI$4)*0.6))+S297*$B$16/($B$16-$AI$12)*(EXP(-$AI$12*(($B$17+$AI$4)*0.6))-EXP(-$B$16*(($B$17+$AI$4)*0.6)))+T297*$B$16/($B$16-$AI$13)*(EXP(-$AI$13*(($B$17+$AI$4)*0.6))-EXP(-$B$16*(($B$17+$AI$4)*0.6)))+U297*$B$16/($B$16-$AI$14)*(EXP(-$AI$14*(($B$17+$AI$4)*0.6))-EXP(-$B$16*(($B$17+$AI$4)*0.6)))</f>
        <v/>
      </c>
      <c r="AB297" s="17">
        <f>R297*EXP(-$B$16*(($B$17+$AI$4)*0.7))+S297*$B$16/($B$16-$AI$12)*(EXP(-$AI$12*(($B$17+$AI$4)*0.7))-EXP(-$B$16*(($B$17+$AI$4)*0.7)))+T297*$B$16/($B$16-$AI$13)*(EXP(-$AI$13*(($B$17+$AI$4)*0.7))-EXP(-$B$16*(($B$17+$AI$4)*0.7)))+U297*$B$16/($B$16-$AI$14)*(EXP(-$AI$14*(($B$17+$AI$4)*0.7))-EXP(-$B$16*(($B$17+$AI$4)*0.7)))</f>
        <v/>
      </c>
      <c r="AC297" s="17">
        <f>R297*EXP(-$B$16*(($B$17+$AI$4)*0.8))+S297*$B$16/($B$16-$AI$12)*(EXP(-$AI$12*(($B$17+$AI$4)*0.8))-EXP(-$B$16*(($B$17+$AI$4)*0.8)))+T297*$B$16/($B$16-$AI$13)*(EXP(-$AI$13*(($B$17+$AI$4)*0.8))-EXP(-$B$16*(($B$17+$AI$4)*0.8)))+U297*$B$16/($B$16-$AI$14)*(EXP(-$AI$14*(($B$17+$AI$4)*0.8))-EXP(-$B$16*(($B$17+$AI$4)*0.8)))</f>
        <v/>
      </c>
      <c r="AD297" s="17">
        <f>R297*EXP(-$B$16*(($B$17+$AI$4)*0.9))+S297*$B$16/($B$16-$AI$12)*(EXP(-$AI$12*(($B$17+$AI$4)*0.9))-EXP(-$B$16*(($B$17+$AI$4)*0.9)))+T297*$B$16/($B$16-$AI$13)*(EXP(-$AI$13*(($B$17+$AI$4)*0.9))-EXP(-$B$16*(($B$17+$AI$4)*0.9)))+U297*$B$16/($B$16-$AI$14)*(EXP(-$AI$14*(($B$17+$AI$4)*0.9))-EXP(-$B$16*(($B$17+$AI$4)*0.9)))</f>
        <v/>
      </c>
      <c r="AE297" s="17">
        <f>R297*EXP(-$B$16*(($B$17+$AI$4)*1.0))+S297*$B$16/($B$16-$AI$12)*(EXP(-$AI$12*(($B$17+$AI$4)*1.0))-EXP(-$B$16*(($B$17+$AI$4)*1.0)))+T297*$B$16/($B$16-$AI$13)*(EXP(-$AI$13*(($B$17+$AI$4)*1.0))-EXP(-$B$16*(($B$17+$AI$4)*1.0)))+U297*$B$16/($B$16-$AI$14)*(EXP(-$AI$14*(($B$17+$AI$4)*1.0))-EXP(-$B$16*(($B$17+$AI$4)*1.0)))</f>
        <v/>
      </c>
      <c r="AF297" s="17">
        <f>MIN((G297-V297)/$AI$48,(G297-W297)/$AI$49,(G297-X297)/$AI$50,(G297-Y297)/$AI$51,(G297-Z297)/$AI$52,(G297-AA297)/$AI$53,(G297-AB297)/$AI$54,(G297-AC297)/$AI$55,(G297-AD297)/$AI$56,(G297-AE297)/$AI$57)</f>
        <v/>
      </c>
    </row>
    <row r="298">
      <c r="E298" s="12">
        <f>E297+$B$11</f>
        <v/>
      </c>
      <c r="F298" s="13">
        <f>E298/60</f>
        <v/>
      </c>
      <c r="G298" s="13">
        <f>IF(F298&gt;=$AI$66,$B$27,IF(F298&gt;=$AI$65,$B$26,IF(F298&gt;=$AI$64,$B$25,IF(F298&gt;=$AI$63,$B$24,IF(F298&gt;=$AI$62,$B$23,IF(F298&gt;=$AI$61,$B$22,$B$21))))))</f>
        <v/>
      </c>
      <c r="H298" s="14">
        <f>MAX(0,MIN($AI$59,IF($B$9="Plasma",(G298-(S298*$AI$18+T298*$AI$19+U298*$AI$20))/$AI$46,AF298)))</f>
        <v/>
      </c>
      <c r="I298" s="15">
        <f>H298/10*3600/$B$11</f>
        <v/>
      </c>
      <c r="J298" s="15">
        <f>J297+H298</f>
        <v/>
      </c>
      <c r="K298" s="14">
        <f>$AI$21*K297+$AI$22*L297+$AI$23*M297+$AI$30*H297</f>
        <v/>
      </c>
      <c r="L298" s="14">
        <f>$AI$24*K297+$AI$25*L297+$AI$26*M297+$AI$31*H297</f>
        <v/>
      </c>
      <c r="M298" s="14">
        <f>$AI$27*K297+$AI$28*L297+$AI$29*M297+$AI$32*H297</f>
        <v/>
      </c>
      <c r="N298" s="16">
        <f>R298*$B$38</f>
        <v/>
      </c>
      <c r="O298" s="14">
        <f>K298/$B$30</f>
        <v/>
      </c>
      <c r="P298" s="14">
        <f>L298/$B$31</f>
        <v/>
      </c>
      <c r="Q298" s="14">
        <f>M298/$B$32</f>
        <v/>
      </c>
      <c r="R298" s="14">
        <f>R297*$AI$42+S297*$AI$43+T297*$AI$44+U297*$AI$45+$AI$47*H297</f>
        <v/>
      </c>
      <c r="S298" s="17">
        <f>$AI$33*K298+$AI$34*L298+$AI$35*M298</f>
        <v/>
      </c>
      <c r="T298" s="17">
        <f>$AI$36*K298+$AI$37*L298+$AI$38*M298</f>
        <v/>
      </c>
      <c r="U298" s="17">
        <f>$AI$39*K298+$AI$40*L298+$AI$41*M298</f>
        <v/>
      </c>
      <c r="V298" s="17">
        <f>R298*EXP(-$B$16*(($B$17+$AI$4)*0.1))+S298*$B$16/($B$16-$AI$12)*(EXP(-$AI$12*(($B$17+$AI$4)*0.1))-EXP(-$B$16*(($B$17+$AI$4)*0.1)))+T298*$B$16/($B$16-$AI$13)*(EXP(-$AI$13*(($B$17+$AI$4)*0.1))-EXP(-$B$16*(($B$17+$AI$4)*0.1)))+U298*$B$16/($B$16-$AI$14)*(EXP(-$AI$14*(($B$17+$AI$4)*0.1))-EXP(-$B$16*(($B$17+$AI$4)*0.1)))</f>
        <v/>
      </c>
      <c r="W298" s="17">
        <f>R298*EXP(-$B$16*(($B$17+$AI$4)*0.2))+S298*$B$16/($B$16-$AI$12)*(EXP(-$AI$12*(($B$17+$AI$4)*0.2))-EXP(-$B$16*(($B$17+$AI$4)*0.2)))+T298*$B$16/($B$16-$AI$13)*(EXP(-$AI$13*(($B$17+$AI$4)*0.2))-EXP(-$B$16*(($B$17+$AI$4)*0.2)))+U298*$B$16/($B$16-$AI$14)*(EXP(-$AI$14*(($B$17+$AI$4)*0.2))-EXP(-$B$16*(($B$17+$AI$4)*0.2)))</f>
        <v/>
      </c>
      <c r="X298" s="17">
        <f>R298*EXP(-$B$16*(($B$17+$AI$4)*0.3))+S298*$B$16/($B$16-$AI$12)*(EXP(-$AI$12*(($B$17+$AI$4)*0.3))-EXP(-$B$16*(($B$17+$AI$4)*0.3)))+T298*$B$16/($B$16-$AI$13)*(EXP(-$AI$13*(($B$17+$AI$4)*0.3))-EXP(-$B$16*(($B$17+$AI$4)*0.3)))+U298*$B$16/($B$16-$AI$14)*(EXP(-$AI$14*(($B$17+$AI$4)*0.3))-EXP(-$B$16*(($B$17+$AI$4)*0.3)))</f>
        <v/>
      </c>
      <c r="Y298" s="17">
        <f>R298*EXP(-$B$16*(($B$17+$AI$4)*0.4))+S298*$B$16/($B$16-$AI$12)*(EXP(-$AI$12*(($B$17+$AI$4)*0.4))-EXP(-$B$16*(($B$17+$AI$4)*0.4)))+T298*$B$16/($B$16-$AI$13)*(EXP(-$AI$13*(($B$17+$AI$4)*0.4))-EXP(-$B$16*(($B$17+$AI$4)*0.4)))+U298*$B$16/($B$16-$AI$14)*(EXP(-$AI$14*(($B$17+$AI$4)*0.4))-EXP(-$B$16*(($B$17+$AI$4)*0.4)))</f>
        <v/>
      </c>
      <c r="Z298" s="17">
        <f>R298*EXP(-$B$16*(($B$17+$AI$4)*0.5))+S298*$B$16/($B$16-$AI$12)*(EXP(-$AI$12*(($B$17+$AI$4)*0.5))-EXP(-$B$16*(($B$17+$AI$4)*0.5)))+T298*$B$16/($B$16-$AI$13)*(EXP(-$AI$13*(($B$17+$AI$4)*0.5))-EXP(-$B$16*(($B$17+$AI$4)*0.5)))+U298*$B$16/($B$16-$AI$14)*(EXP(-$AI$14*(($B$17+$AI$4)*0.5))-EXP(-$B$16*(($B$17+$AI$4)*0.5)))</f>
        <v/>
      </c>
      <c r="AA298" s="17">
        <f>R298*EXP(-$B$16*(($B$17+$AI$4)*0.6))+S298*$B$16/($B$16-$AI$12)*(EXP(-$AI$12*(($B$17+$AI$4)*0.6))-EXP(-$B$16*(($B$17+$AI$4)*0.6)))+T298*$B$16/($B$16-$AI$13)*(EXP(-$AI$13*(($B$17+$AI$4)*0.6))-EXP(-$B$16*(($B$17+$AI$4)*0.6)))+U298*$B$16/($B$16-$AI$14)*(EXP(-$AI$14*(($B$17+$AI$4)*0.6))-EXP(-$B$16*(($B$17+$AI$4)*0.6)))</f>
        <v/>
      </c>
      <c r="AB298" s="17">
        <f>R298*EXP(-$B$16*(($B$17+$AI$4)*0.7))+S298*$B$16/($B$16-$AI$12)*(EXP(-$AI$12*(($B$17+$AI$4)*0.7))-EXP(-$B$16*(($B$17+$AI$4)*0.7)))+T298*$B$16/($B$16-$AI$13)*(EXP(-$AI$13*(($B$17+$AI$4)*0.7))-EXP(-$B$16*(($B$17+$AI$4)*0.7)))+U298*$B$16/($B$16-$AI$14)*(EXP(-$AI$14*(($B$17+$AI$4)*0.7))-EXP(-$B$16*(($B$17+$AI$4)*0.7)))</f>
        <v/>
      </c>
      <c r="AC298" s="17">
        <f>R298*EXP(-$B$16*(($B$17+$AI$4)*0.8))+S298*$B$16/($B$16-$AI$12)*(EXP(-$AI$12*(($B$17+$AI$4)*0.8))-EXP(-$B$16*(($B$17+$AI$4)*0.8)))+T298*$B$16/($B$16-$AI$13)*(EXP(-$AI$13*(($B$17+$AI$4)*0.8))-EXP(-$B$16*(($B$17+$AI$4)*0.8)))+U298*$B$16/($B$16-$AI$14)*(EXP(-$AI$14*(($B$17+$AI$4)*0.8))-EXP(-$B$16*(($B$17+$AI$4)*0.8)))</f>
        <v/>
      </c>
      <c r="AD298" s="17">
        <f>R298*EXP(-$B$16*(($B$17+$AI$4)*0.9))+S298*$B$16/($B$16-$AI$12)*(EXP(-$AI$12*(($B$17+$AI$4)*0.9))-EXP(-$B$16*(($B$17+$AI$4)*0.9)))+T298*$B$16/($B$16-$AI$13)*(EXP(-$AI$13*(($B$17+$AI$4)*0.9))-EXP(-$B$16*(($B$17+$AI$4)*0.9)))+U298*$B$16/($B$16-$AI$14)*(EXP(-$AI$14*(($B$17+$AI$4)*0.9))-EXP(-$B$16*(($B$17+$AI$4)*0.9)))</f>
        <v/>
      </c>
      <c r="AE298" s="17">
        <f>R298*EXP(-$B$16*(($B$17+$AI$4)*1.0))+S298*$B$16/($B$16-$AI$12)*(EXP(-$AI$12*(($B$17+$AI$4)*1.0))-EXP(-$B$16*(($B$17+$AI$4)*1.0)))+T298*$B$16/($B$16-$AI$13)*(EXP(-$AI$13*(($B$17+$AI$4)*1.0))-EXP(-$B$16*(($B$17+$AI$4)*1.0)))+U298*$B$16/($B$16-$AI$14)*(EXP(-$AI$14*(($B$17+$AI$4)*1.0))-EXP(-$B$16*(($B$17+$AI$4)*1.0)))</f>
        <v/>
      </c>
      <c r="AF298" s="17">
        <f>MIN((G298-V298)/$AI$48,(G298-W298)/$AI$49,(G298-X298)/$AI$50,(G298-Y298)/$AI$51,(G298-Z298)/$AI$52,(G298-AA298)/$AI$53,(G298-AB298)/$AI$54,(G298-AC298)/$AI$55,(G298-AD298)/$AI$56,(G298-AE298)/$AI$57)</f>
        <v/>
      </c>
    </row>
    <row r="299">
      <c r="E299" s="12">
        <f>E298+$B$11</f>
        <v/>
      </c>
      <c r="F299" s="13">
        <f>E299/60</f>
        <v/>
      </c>
      <c r="G299" s="13">
        <f>IF(F299&gt;=$AI$66,$B$27,IF(F299&gt;=$AI$65,$B$26,IF(F299&gt;=$AI$64,$B$25,IF(F299&gt;=$AI$63,$B$24,IF(F299&gt;=$AI$62,$B$23,IF(F299&gt;=$AI$61,$B$22,$B$21))))))</f>
        <v/>
      </c>
      <c r="H299" s="14">
        <f>MAX(0,MIN($AI$59,IF($B$9="Plasma",(G299-(S299*$AI$18+T299*$AI$19+U299*$AI$20))/$AI$46,AF299)))</f>
        <v/>
      </c>
      <c r="I299" s="15">
        <f>H299/10*3600/$B$11</f>
        <v/>
      </c>
      <c r="J299" s="15">
        <f>J298+H299</f>
        <v/>
      </c>
      <c r="K299" s="14">
        <f>$AI$21*K298+$AI$22*L298+$AI$23*M298+$AI$30*H298</f>
        <v/>
      </c>
      <c r="L299" s="14">
        <f>$AI$24*K298+$AI$25*L298+$AI$26*M298+$AI$31*H298</f>
        <v/>
      </c>
      <c r="M299" s="14">
        <f>$AI$27*K298+$AI$28*L298+$AI$29*M298+$AI$32*H298</f>
        <v/>
      </c>
      <c r="N299" s="16">
        <f>R299*$B$38</f>
        <v/>
      </c>
      <c r="O299" s="14">
        <f>K299/$B$30</f>
        <v/>
      </c>
      <c r="P299" s="14">
        <f>L299/$B$31</f>
        <v/>
      </c>
      <c r="Q299" s="14">
        <f>M299/$B$32</f>
        <v/>
      </c>
      <c r="R299" s="14">
        <f>R298*$AI$42+S298*$AI$43+T298*$AI$44+U298*$AI$45+$AI$47*H298</f>
        <v/>
      </c>
      <c r="S299" s="17">
        <f>$AI$33*K299+$AI$34*L299+$AI$35*M299</f>
        <v/>
      </c>
      <c r="T299" s="17">
        <f>$AI$36*K299+$AI$37*L299+$AI$38*M299</f>
        <v/>
      </c>
      <c r="U299" s="17">
        <f>$AI$39*K299+$AI$40*L299+$AI$41*M299</f>
        <v/>
      </c>
      <c r="V299" s="17">
        <f>R299*EXP(-$B$16*(($B$17+$AI$4)*0.1))+S299*$B$16/($B$16-$AI$12)*(EXP(-$AI$12*(($B$17+$AI$4)*0.1))-EXP(-$B$16*(($B$17+$AI$4)*0.1)))+T299*$B$16/($B$16-$AI$13)*(EXP(-$AI$13*(($B$17+$AI$4)*0.1))-EXP(-$B$16*(($B$17+$AI$4)*0.1)))+U299*$B$16/($B$16-$AI$14)*(EXP(-$AI$14*(($B$17+$AI$4)*0.1))-EXP(-$B$16*(($B$17+$AI$4)*0.1)))</f>
        <v/>
      </c>
      <c r="W299" s="17">
        <f>R299*EXP(-$B$16*(($B$17+$AI$4)*0.2))+S299*$B$16/($B$16-$AI$12)*(EXP(-$AI$12*(($B$17+$AI$4)*0.2))-EXP(-$B$16*(($B$17+$AI$4)*0.2)))+T299*$B$16/($B$16-$AI$13)*(EXP(-$AI$13*(($B$17+$AI$4)*0.2))-EXP(-$B$16*(($B$17+$AI$4)*0.2)))+U299*$B$16/($B$16-$AI$14)*(EXP(-$AI$14*(($B$17+$AI$4)*0.2))-EXP(-$B$16*(($B$17+$AI$4)*0.2)))</f>
        <v/>
      </c>
      <c r="X299" s="17">
        <f>R299*EXP(-$B$16*(($B$17+$AI$4)*0.3))+S299*$B$16/($B$16-$AI$12)*(EXP(-$AI$12*(($B$17+$AI$4)*0.3))-EXP(-$B$16*(($B$17+$AI$4)*0.3)))+T299*$B$16/($B$16-$AI$13)*(EXP(-$AI$13*(($B$17+$AI$4)*0.3))-EXP(-$B$16*(($B$17+$AI$4)*0.3)))+U299*$B$16/($B$16-$AI$14)*(EXP(-$AI$14*(($B$17+$AI$4)*0.3))-EXP(-$B$16*(($B$17+$AI$4)*0.3)))</f>
        <v/>
      </c>
      <c r="Y299" s="17">
        <f>R299*EXP(-$B$16*(($B$17+$AI$4)*0.4))+S299*$B$16/($B$16-$AI$12)*(EXP(-$AI$12*(($B$17+$AI$4)*0.4))-EXP(-$B$16*(($B$17+$AI$4)*0.4)))+T299*$B$16/($B$16-$AI$13)*(EXP(-$AI$13*(($B$17+$AI$4)*0.4))-EXP(-$B$16*(($B$17+$AI$4)*0.4)))+U299*$B$16/($B$16-$AI$14)*(EXP(-$AI$14*(($B$17+$AI$4)*0.4))-EXP(-$B$16*(($B$17+$AI$4)*0.4)))</f>
        <v/>
      </c>
      <c r="Z299" s="17">
        <f>R299*EXP(-$B$16*(($B$17+$AI$4)*0.5))+S299*$B$16/($B$16-$AI$12)*(EXP(-$AI$12*(($B$17+$AI$4)*0.5))-EXP(-$B$16*(($B$17+$AI$4)*0.5)))+T299*$B$16/($B$16-$AI$13)*(EXP(-$AI$13*(($B$17+$AI$4)*0.5))-EXP(-$B$16*(($B$17+$AI$4)*0.5)))+U299*$B$16/($B$16-$AI$14)*(EXP(-$AI$14*(($B$17+$AI$4)*0.5))-EXP(-$B$16*(($B$17+$AI$4)*0.5)))</f>
        <v/>
      </c>
      <c r="AA299" s="17">
        <f>R299*EXP(-$B$16*(($B$17+$AI$4)*0.6))+S299*$B$16/($B$16-$AI$12)*(EXP(-$AI$12*(($B$17+$AI$4)*0.6))-EXP(-$B$16*(($B$17+$AI$4)*0.6)))+T299*$B$16/($B$16-$AI$13)*(EXP(-$AI$13*(($B$17+$AI$4)*0.6))-EXP(-$B$16*(($B$17+$AI$4)*0.6)))+U299*$B$16/($B$16-$AI$14)*(EXP(-$AI$14*(($B$17+$AI$4)*0.6))-EXP(-$B$16*(($B$17+$AI$4)*0.6)))</f>
        <v/>
      </c>
      <c r="AB299" s="17">
        <f>R299*EXP(-$B$16*(($B$17+$AI$4)*0.7))+S299*$B$16/($B$16-$AI$12)*(EXP(-$AI$12*(($B$17+$AI$4)*0.7))-EXP(-$B$16*(($B$17+$AI$4)*0.7)))+T299*$B$16/($B$16-$AI$13)*(EXP(-$AI$13*(($B$17+$AI$4)*0.7))-EXP(-$B$16*(($B$17+$AI$4)*0.7)))+U299*$B$16/($B$16-$AI$14)*(EXP(-$AI$14*(($B$17+$AI$4)*0.7))-EXP(-$B$16*(($B$17+$AI$4)*0.7)))</f>
        <v/>
      </c>
      <c r="AC299" s="17">
        <f>R299*EXP(-$B$16*(($B$17+$AI$4)*0.8))+S299*$B$16/($B$16-$AI$12)*(EXP(-$AI$12*(($B$17+$AI$4)*0.8))-EXP(-$B$16*(($B$17+$AI$4)*0.8)))+T299*$B$16/($B$16-$AI$13)*(EXP(-$AI$13*(($B$17+$AI$4)*0.8))-EXP(-$B$16*(($B$17+$AI$4)*0.8)))+U299*$B$16/($B$16-$AI$14)*(EXP(-$AI$14*(($B$17+$AI$4)*0.8))-EXP(-$B$16*(($B$17+$AI$4)*0.8)))</f>
        <v/>
      </c>
      <c r="AD299" s="17">
        <f>R299*EXP(-$B$16*(($B$17+$AI$4)*0.9))+S299*$B$16/($B$16-$AI$12)*(EXP(-$AI$12*(($B$17+$AI$4)*0.9))-EXP(-$B$16*(($B$17+$AI$4)*0.9)))+T299*$B$16/($B$16-$AI$13)*(EXP(-$AI$13*(($B$17+$AI$4)*0.9))-EXP(-$B$16*(($B$17+$AI$4)*0.9)))+U299*$B$16/($B$16-$AI$14)*(EXP(-$AI$14*(($B$17+$AI$4)*0.9))-EXP(-$B$16*(($B$17+$AI$4)*0.9)))</f>
        <v/>
      </c>
      <c r="AE299" s="17">
        <f>R299*EXP(-$B$16*(($B$17+$AI$4)*1.0))+S299*$B$16/($B$16-$AI$12)*(EXP(-$AI$12*(($B$17+$AI$4)*1.0))-EXP(-$B$16*(($B$17+$AI$4)*1.0)))+T299*$B$16/($B$16-$AI$13)*(EXP(-$AI$13*(($B$17+$AI$4)*1.0))-EXP(-$B$16*(($B$17+$AI$4)*1.0)))+U299*$B$16/($B$16-$AI$14)*(EXP(-$AI$14*(($B$17+$AI$4)*1.0))-EXP(-$B$16*(($B$17+$AI$4)*1.0)))</f>
        <v/>
      </c>
      <c r="AF299" s="17">
        <f>MIN((G299-V299)/$AI$48,(G299-W299)/$AI$49,(G299-X299)/$AI$50,(G299-Y299)/$AI$51,(G299-Z299)/$AI$52,(G299-AA299)/$AI$53,(G299-AB299)/$AI$54,(G299-AC299)/$AI$55,(G299-AD299)/$AI$56,(G299-AE299)/$AI$57)</f>
        <v/>
      </c>
    </row>
    <row r="300">
      <c r="E300" s="12">
        <f>E299+$B$11</f>
        <v/>
      </c>
      <c r="F300" s="13">
        <f>E300/60</f>
        <v/>
      </c>
      <c r="G300" s="13">
        <f>IF(F300&gt;=$AI$66,$B$27,IF(F300&gt;=$AI$65,$B$26,IF(F300&gt;=$AI$64,$B$25,IF(F300&gt;=$AI$63,$B$24,IF(F300&gt;=$AI$62,$B$23,IF(F300&gt;=$AI$61,$B$22,$B$21))))))</f>
        <v/>
      </c>
      <c r="H300" s="14">
        <f>MAX(0,MIN($AI$59,IF($B$9="Plasma",(G300-(S300*$AI$18+T300*$AI$19+U300*$AI$20))/$AI$46,AF300)))</f>
        <v/>
      </c>
      <c r="I300" s="15">
        <f>H300/10*3600/$B$11</f>
        <v/>
      </c>
      <c r="J300" s="15">
        <f>J299+H300</f>
        <v/>
      </c>
      <c r="K300" s="14">
        <f>$AI$21*K299+$AI$22*L299+$AI$23*M299+$AI$30*H299</f>
        <v/>
      </c>
      <c r="L300" s="14">
        <f>$AI$24*K299+$AI$25*L299+$AI$26*M299+$AI$31*H299</f>
        <v/>
      </c>
      <c r="M300" s="14">
        <f>$AI$27*K299+$AI$28*L299+$AI$29*M299+$AI$32*H299</f>
        <v/>
      </c>
      <c r="N300" s="16">
        <f>R300*$B$38</f>
        <v/>
      </c>
      <c r="O300" s="14">
        <f>K300/$B$30</f>
        <v/>
      </c>
      <c r="P300" s="14">
        <f>L300/$B$31</f>
        <v/>
      </c>
      <c r="Q300" s="14">
        <f>M300/$B$32</f>
        <v/>
      </c>
      <c r="R300" s="14">
        <f>R299*$AI$42+S299*$AI$43+T299*$AI$44+U299*$AI$45+$AI$47*H299</f>
        <v/>
      </c>
      <c r="S300" s="17">
        <f>$AI$33*K300+$AI$34*L300+$AI$35*M300</f>
        <v/>
      </c>
      <c r="T300" s="17">
        <f>$AI$36*K300+$AI$37*L300+$AI$38*M300</f>
        <v/>
      </c>
      <c r="U300" s="17">
        <f>$AI$39*K300+$AI$40*L300+$AI$41*M300</f>
        <v/>
      </c>
      <c r="V300" s="17">
        <f>R300*EXP(-$B$16*(($B$17+$AI$4)*0.1))+S300*$B$16/($B$16-$AI$12)*(EXP(-$AI$12*(($B$17+$AI$4)*0.1))-EXP(-$B$16*(($B$17+$AI$4)*0.1)))+T300*$B$16/($B$16-$AI$13)*(EXP(-$AI$13*(($B$17+$AI$4)*0.1))-EXP(-$B$16*(($B$17+$AI$4)*0.1)))+U300*$B$16/($B$16-$AI$14)*(EXP(-$AI$14*(($B$17+$AI$4)*0.1))-EXP(-$B$16*(($B$17+$AI$4)*0.1)))</f>
        <v/>
      </c>
      <c r="W300" s="17">
        <f>R300*EXP(-$B$16*(($B$17+$AI$4)*0.2))+S300*$B$16/($B$16-$AI$12)*(EXP(-$AI$12*(($B$17+$AI$4)*0.2))-EXP(-$B$16*(($B$17+$AI$4)*0.2)))+T300*$B$16/($B$16-$AI$13)*(EXP(-$AI$13*(($B$17+$AI$4)*0.2))-EXP(-$B$16*(($B$17+$AI$4)*0.2)))+U300*$B$16/($B$16-$AI$14)*(EXP(-$AI$14*(($B$17+$AI$4)*0.2))-EXP(-$B$16*(($B$17+$AI$4)*0.2)))</f>
        <v/>
      </c>
      <c r="X300" s="17">
        <f>R300*EXP(-$B$16*(($B$17+$AI$4)*0.3))+S300*$B$16/($B$16-$AI$12)*(EXP(-$AI$12*(($B$17+$AI$4)*0.3))-EXP(-$B$16*(($B$17+$AI$4)*0.3)))+T300*$B$16/($B$16-$AI$13)*(EXP(-$AI$13*(($B$17+$AI$4)*0.3))-EXP(-$B$16*(($B$17+$AI$4)*0.3)))+U300*$B$16/($B$16-$AI$14)*(EXP(-$AI$14*(($B$17+$AI$4)*0.3))-EXP(-$B$16*(($B$17+$AI$4)*0.3)))</f>
        <v/>
      </c>
      <c r="Y300" s="17">
        <f>R300*EXP(-$B$16*(($B$17+$AI$4)*0.4))+S300*$B$16/($B$16-$AI$12)*(EXP(-$AI$12*(($B$17+$AI$4)*0.4))-EXP(-$B$16*(($B$17+$AI$4)*0.4)))+T300*$B$16/($B$16-$AI$13)*(EXP(-$AI$13*(($B$17+$AI$4)*0.4))-EXP(-$B$16*(($B$17+$AI$4)*0.4)))+U300*$B$16/($B$16-$AI$14)*(EXP(-$AI$14*(($B$17+$AI$4)*0.4))-EXP(-$B$16*(($B$17+$AI$4)*0.4)))</f>
        <v/>
      </c>
      <c r="Z300" s="17">
        <f>R300*EXP(-$B$16*(($B$17+$AI$4)*0.5))+S300*$B$16/($B$16-$AI$12)*(EXP(-$AI$12*(($B$17+$AI$4)*0.5))-EXP(-$B$16*(($B$17+$AI$4)*0.5)))+T300*$B$16/($B$16-$AI$13)*(EXP(-$AI$13*(($B$17+$AI$4)*0.5))-EXP(-$B$16*(($B$17+$AI$4)*0.5)))+U300*$B$16/($B$16-$AI$14)*(EXP(-$AI$14*(($B$17+$AI$4)*0.5))-EXP(-$B$16*(($B$17+$AI$4)*0.5)))</f>
        <v/>
      </c>
      <c r="AA300" s="17">
        <f>R300*EXP(-$B$16*(($B$17+$AI$4)*0.6))+S300*$B$16/($B$16-$AI$12)*(EXP(-$AI$12*(($B$17+$AI$4)*0.6))-EXP(-$B$16*(($B$17+$AI$4)*0.6)))+T300*$B$16/($B$16-$AI$13)*(EXP(-$AI$13*(($B$17+$AI$4)*0.6))-EXP(-$B$16*(($B$17+$AI$4)*0.6)))+U300*$B$16/($B$16-$AI$14)*(EXP(-$AI$14*(($B$17+$AI$4)*0.6))-EXP(-$B$16*(($B$17+$AI$4)*0.6)))</f>
        <v/>
      </c>
      <c r="AB300" s="17">
        <f>R300*EXP(-$B$16*(($B$17+$AI$4)*0.7))+S300*$B$16/($B$16-$AI$12)*(EXP(-$AI$12*(($B$17+$AI$4)*0.7))-EXP(-$B$16*(($B$17+$AI$4)*0.7)))+T300*$B$16/($B$16-$AI$13)*(EXP(-$AI$13*(($B$17+$AI$4)*0.7))-EXP(-$B$16*(($B$17+$AI$4)*0.7)))+U300*$B$16/($B$16-$AI$14)*(EXP(-$AI$14*(($B$17+$AI$4)*0.7))-EXP(-$B$16*(($B$17+$AI$4)*0.7)))</f>
        <v/>
      </c>
      <c r="AC300" s="17">
        <f>R300*EXP(-$B$16*(($B$17+$AI$4)*0.8))+S300*$B$16/($B$16-$AI$12)*(EXP(-$AI$12*(($B$17+$AI$4)*0.8))-EXP(-$B$16*(($B$17+$AI$4)*0.8)))+T300*$B$16/($B$16-$AI$13)*(EXP(-$AI$13*(($B$17+$AI$4)*0.8))-EXP(-$B$16*(($B$17+$AI$4)*0.8)))+U300*$B$16/($B$16-$AI$14)*(EXP(-$AI$14*(($B$17+$AI$4)*0.8))-EXP(-$B$16*(($B$17+$AI$4)*0.8)))</f>
        <v/>
      </c>
      <c r="AD300" s="17">
        <f>R300*EXP(-$B$16*(($B$17+$AI$4)*0.9))+S300*$B$16/($B$16-$AI$12)*(EXP(-$AI$12*(($B$17+$AI$4)*0.9))-EXP(-$B$16*(($B$17+$AI$4)*0.9)))+T300*$B$16/($B$16-$AI$13)*(EXP(-$AI$13*(($B$17+$AI$4)*0.9))-EXP(-$B$16*(($B$17+$AI$4)*0.9)))+U300*$B$16/($B$16-$AI$14)*(EXP(-$AI$14*(($B$17+$AI$4)*0.9))-EXP(-$B$16*(($B$17+$AI$4)*0.9)))</f>
        <v/>
      </c>
      <c r="AE300" s="17">
        <f>R300*EXP(-$B$16*(($B$17+$AI$4)*1.0))+S300*$B$16/($B$16-$AI$12)*(EXP(-$AI$12*(($B$17+$AI$4)*1.0))-EXP(-$B$16*(($B$17+$AI$4)*1.0)))+T300*$B$16/($B$16-$AI$13)*(EXP(-$AI$13*(($B$17+$AI$4)*1.0))-EXP(-$B$16*(($B$17+$AI$4)*1.0)))+U300*$B$16/($B$16-$AI$14)*(EXP(-$AI$14*(($B$17+$AI$4)*1.0))-EXP(-$B$16*(($B$17+$AI$4)*1.0)))</f>
        <v/>
      </c>
      <c r="AF300" s="17">
        <f>MIN((G300-V300)/$AI$48,(G300-W300)/$AI$49,(G300-X300)/$AI$50,(G300-Y300)/$AI$51,(G300-Z300)/$AI$52,(G300-AA300)/$AI$53,(G300-AB300)/$AI$54,(G300-AC300)/$AI$55,(G300-AD300)/$AI$56,(G300-AE300)/$AI$57)</f>
        <v/>
      </c>
    </row>
    <row r="301">
      <c r="E301" s="12">
        <f>E300+$B$11</f>
        <v/>
      </c>
      <c r="F301" s="13">
        <f>E301/60</f>
        <v/>
      </c>
      <c r="G301" s="13">
        <f>IF(F301&gt;=$AI$66,$B$27,IF(F301&gt;=$AI$65,$B$26,IF(F301&gt;=$AI$64,$B$25,IF(F301&gt;=$AI$63,$B$24,IF(F301&gt;=$AI$62,$B$23,IF(F301&gt;=$AI$61,$B$22,$B$21))))))</f>
        <v/>
      </c>
      <c r="H301" s="14">
        <f>MAX(0,MIN($AI$59,IF($B$9="Plasma",(G301-(S301*$AI$18+T301*$AI$19+U301*$AI$20))/$AI$46,AF301)))</f>
        <v/>
      </c>
      <c r="I301" s="15">
        <f>H301/10*3600/$B$11</f>
        <v/>
      </c>
      <c r="J301" s="15">
        <f>J300+H301</f>
        <v/>
      </c>
      <c r="K301" s="14">
        <f>$AI$21*K300+$AI$22*L300+$AI$23*M300+$AI$30*H300</f>
        <v/>
      </c>
      <c r="L301" s="14">
        <f>$AI$24*K300+$AI$25*L300+$AI$26*M300+$AI$31*H300</f>
        <v/>
      </c>
      <c r="M301" s="14">
        <f>$AI$27*K300+$AI$28*L300+$AI$29*M300+$AI$32*H300</f>
        <v/>
      </c>
      <c r="N301" s="16">
        <f>R301*$B$38</f>
        <v/>
      </c>
      <c r="O301" s="14">
        <f>K301/$B$30</f>
        <v/>
      </c>
      <c r="P301" s="14">
        <f>L301/$B$31</f>
        <v/>
      </c>
      <c r="Q301" s="14">
        <f>M301/$B$32</f>
        <v/>
      </c>
      <c r="R301" s="14">
        <f>R300*$AI$42+S300*$AI$43+T300*$AI$44+U300*$AI$45+$AI$47*H300</f>
        <v/>
      </c>
      <c r="S301" s="17">
        <f>$AI$33*K301+$AI$34*L301+$AI$35*M301</f>
        <v/>
      </c>
      <c r="T301" s="17">
        <f>$AI$36*K301+$AI$37*L301+$AI$38*M301</f>
        <v/>
      </c>
      <c r="U301" s="17">
        <f>$AI$39*K301+$AI$40*L301+$AI$41*M301</f>
        <v/>
      </c>
      <c r="V301" s="17">
        <f>R301*EXP(-$B$16*(($B$17+$AI$4)*0.1))+S301*$B$16/($B$16-$AI$12)*(EXP(-$AI$12*(($B$17+$AI$4)*0.1))-EXP(-$B$16*(($B$17+$AI$4)*0.1)))+T301*$B$16/($B$16-$AI$13)*(EXP(-$AI$13*(($B$17+$AI$4)*0.1))-EXP(-$B$16*(($B$17+$AI$4)*0.1)))+U301*$B$16/($B$16-$AI$14)*(EXP(-$AI$14*(($B$17+$AI$4)*0.1))-EXP(-$B$16*(($B$17+$AI$4)*0.1)))</f>
        <v/>
      </c>
      <c r="W301" s="17">
        <f>R301*EXP(-$B$16*(($B$17+$AI$4)*0.2))+S301*$B$16/($B$16-$AI$12)*(EXP(-$AI$12*(($B$17+$AI$4)*0.2))-EXP(-$B$16*(($B$17+$AI$4)*0.2)))+T301*$B$16/($B$16-$AI$13)*(EXP(-$AI$13*(($B$17+$AI$4)*0.2))-EXP(-$B$16*(($B$17+$AI$4)*0.2)))+U301*$B$16/($B$16-$AI$14)*(EXP(-$AI$14*(($B$17+$AI$4)*0.2))-EXP(-$B$16*(($B$17+$AI$4)*0.2)))</f>
        <v/>
      </c>
      <c r="X301" s="17">
        <f>R301*EXP(-$B$16*(($B$17+$AI$4)*0.3))+S301*$B$16/($B$16-$AI$12)*(EXP(-$AI$12*(($B$17+$AI$4)*0.3))-EXP(-$B$16*(($B$17+$AI$4)*0.3)))+T301*$B$16/($B$16-$AI$13)*(EXP(-$AI$13*(($B$17+$AI$4)*0.3))-EXP(-$B$16*(($B$17+$AI$4)*0.3)))+U301*$B$16/($B$16-$AI$14)*(EXP(-$AI$14*(($B$17+$AI$4)*0.3))-EXP(-$B$16*(($B$17+$AI$4)*0.3)))</f>
        <v/>
      </c>
      <c r="Y301" s="17">
        <f>R301*EXP(-$B$16*(($B$17+$AI$4)*0.4))+S301*$B$16/($B$16-$AI$12)*(EXP(-$AI$12*(($B$17+$AI$4)*0.4))-EXP(-$B$16*(($B$17+$AI$4)*0.4)))+T301*$B$16/($B$16-$AI$13)*(EXP(-$AI$13*(($B$17+$AI$4)*0.4))-EXP(-$B$16*(($B$17+$AI$4)*0.4)))+U301*$B$16/($B$16-$AI$14)*(EXP(-$AI$14*(($B$17+$AI$4)*0.4))-EXP(-$B$16*(($B$17+$AI$4)*0.4)))</f>
        <v/>
      </c>
      <c r="Z301" s="17">
        <f>R301*EXP(-$B$16*(($B$17+$AI$4)*0.5))+S301*$B$16/($B$16-$AI$12)*(EXP(-$AI$12*(($B$17+$AI$4)*0.5))-EXP(-$B$16*(($B$17+$AI$4)*0.5)))+T301*$B$16/($B$16-$AI$13)*(EXP(-$AI$13*(($B$17+$AI$4)*0.5))-EXP(-$B$16*(($B$17+$AI$4)*0.5)))+U301*$B$16/($B$16-$AI$14)*(EXP(-$AI$14*(($B$17+$AI$4)*0.5))-EXP(-$B$16*(($B$17+$AI$4)*0.5)))</f>
        <v/>
      </c>
      <c r="AA301" s="17">
        <f>R301*EXP(-$B$16*(($B$17+$AI$4)*0.6))+S301*$B$16/($B$16-$AI$12)*(EXP(-$AI$12*(($B$17+$AI$4)*0.6))-EXP(-$B$16*(($B$17+$AI$4)*0.6)))+T301*$B$16/($B$16-$AI$13)*(EXP(-$AI$13*(($B$17+$AI$4)*0.6))-EXP(-$B$16*(($B$17+$AI$4)*0.6)))+U301*$B$16/($B$16-$AI$14)*(EXP(-$AI$14*(($B$17+$AI$4)*0.6))-EXP(-$B$16*(($B$17+$AI$4)*0.6)))</f>
        <v/>
      </c>
      <c r="AB301" s="17">
        <f>R301*EXP(-$B$16*(($B$17+$AI$4)*0.7))+S301*$B$16/($B$16-$AI$12)*(EXP(-$AI$12*(($B$17+$AI$4)*0.7))-EXP(-$B$16*(($B$17+$AI$4)*0.7)))+T301*$B$16/($B$16-$AI$13)*(EXP(-$AI$13*(($B$17+$AI$4)*0.7))-EXP(-$B$16*(($B$17+$AI$4)*0.7)))+U301*$B$16/($B$16-$AI$14)*(EXP(-$AI$14*(($B$17+$AI$4)*0.7))-EXP(-$B$16*(($B$17+$AI$4)*0.7)))</f>
        <v/>
      </c>
      <c r="AC301" s="17">
        <f>R301*EXP(-$B$16*(($B$17+$AI$4)*0.8))+S301*$B$16/($B$16-$AI$12)*(EXP(-$AI$12*(($B$17+$AI$4)*0.8))-EXP(-$B$16*(($B$17+$AI$4)*0.8)))+T301*$B$16/($B$16-$AI$13)*(EXP(-$AI$13*(($B$17+$AI$4)*0.8))-EXP(-$B$16*(($B$17+$AI$4)*0.8)))+U301*$B$16/($B$16-$AI$14)*(EXP(-$AI$14*(($B$17+$AI$4)*0.8))-EXP(-$B$16*(($B$17+$AI$4)*0.8)))</f>
        <v/>
      </c>
      <c r="AD301" s="17">
        <f>R301*EXP(-$B$16*(($B$17+$AI$4)*0.9))+S301*$B$16/($B$16-$AI$12)*(EXP(-$AI$12*(($B$17+$AI$4)*0.9))-EXP(-$B$16*(($B$17+$AI$4)*0.9)))+T301*$B$16/($B$16-$AI$13)*(EXP(-$AI$13*(($B$17+$AI$4)*0.9))-EXP(-$B$16*(($B$17+$AI$4)*0.9)))+U301*$B$16/($B$16-$AI$14)*(EXP(-$AI$14*(($B$17+$AI$4)*0.9))-EXP(-$B$16*(($B$17+$AI$4)*0.9)))</f>
        <v/>
      </c>
      <c r="AE301" s="17">
        <f>R301*EXP(-$B$16*(($B$17+$AI$4)*1.0))+S301*$B$16/($B$16-$AI$12)*(EXP(-$AI$12*(($B$17+$AI$4)*1.0))-EXP(-$B$16*(($B$17+$AI$4)*1.0)))+T301*$B$16/($B$16-$AI$13)*(EXP(-$AI$13*(($B$17+$AI$4)*1.0))-EXP(-$B$16*(($B$17+$AI$4)*1.0)))+U301*$B$16/($B$16-$AI$14)*(EXP(-$AI$14*(($B$17+$AI$4)*1.0))-EXP(-$B$16*(($B$17+$AI$4)*1.0)))</f>
        <v/>
      </c>
      <c r="AF301" s="17">
        <f>MIN((G301-V301)/$AI$48,(G301-W301)/$AI$49,(G301-X301)/$AI$50,(G301-Y301)/$AI$51,(G301-Z301)/$AI$52,(G301-AA301)/$AI$53,(G301-AB301)/$AI$54,(G301-AC301)/$AI$55,(G301-AD301)/$AI$56,(G301-AE301)/$AI$57)</f>
        <v/>
      </c>
    </row>
    <row r="302">
      <c r="E302" s="12">
        <f>E301+$B$11</f>
        <v/>
      </c>
      <c r="F302" s="13">
        <f>E302/60</f>
        <v/>
      </c>
      <c r="G302" s="13">
        <f>IF(F302&gt;=$AI$66,$B$27,IF(F302&gt;=$AI$65,$B$26,IF(F302&gt;=$AI$64,$B$25,IF(F302&gt;=$AI$63,$B$24,IF(F302&gt;=$AI$62,$B$23,IF(F302&gt;=$AI$61,$B$22,$B$21))))))</f>
        <v/>
      </c>
      <c r="H302" s="14">
        <f>MAX(0,MIN($AI$59,IF($B$9="Plasma",(G302-(S302*$AI$18+T302*$AI$19+U302*$AI$20))/$AI$46,AF302)))</f>
        <v/>
      </c>
      <c r="I302" s="15">
        <f>H302/10*3600/$B$11</f>
        <v/>
      </c>
      <c r="J302" s="15">
        <f>J301+H302</f>
        <v/>
      </c>
      <c r="K302" s="14">
        <f>$AI$21*K301+$AI$22*L301+$AI$23*M301+$AI$30*H301</f>
        <v/>
      </c>
      <c r="L302" s="14">
        <f>$AI$24*K301+$AI$25*L301+$AI$26*M301+$AI$31*H301</f>
        <v/>
      </c>
      <c r="M302" s="14">
        <f>$AI$27*K301+$AI$28*L301+$AI$29*M301+$AI$32*H301</f>
        <v/>
      </c>
      <c r="N302" s="16">
        <f>R302*$B$38</f>
        <v/>
      </c>
      <c r="O302" s="14">
        <f>K302/$B$30</f>
        <v/>
      </c>
      <c r="P302" s="14">
        <f>L302/$B$31</f>
        <v/>
      </c>
      <c r="Q302" s="14">
        <f>M302/$B$32</f>
        <v/>
      </c>
      <c r="R302" s="14">
        <f>R301*$AI$42+S301*$AI$43+T301*$AI$44+U301*$AI$45+$AI$47*H301</f>
        <v/>
      </c>
      <c r="S302" s="17">
        <f>$AI$33*K302+$AI$34*L302+$AI$35*M302</f>
        <v/>
      </c>
      <c r="T302" s="17">
        <f>$AI$36*K302+$AI$37*L302+$AI$38*M302</f>
        <v/>
      </c>
      <c r="U302" s="17">
        <f>$AI$39*K302+$AI$40*L302+$AI$41*M302</f>
        <v/>
      </c>
      <c r="V302" s="17">
        <f>R302*EXP(-$B$16*(($B$17+$AI$4)*0.1))+S302*$B$16/($B$16-$AI$12)*(EXP(-$AI$12*(($B$17+$AI$4)*0.1))-EXP(-$B$16*(($B$17+$AI$4)*0.1)))+T302*$B$16/($B$16-$AI$13)*(EXP(-$AI$13*(($B$17+$AI$4)*0.1))-EXP(-$B$16*(($B$17+$AI$4)*0.1)))+U302*$B$16/($B$16-$AI$14)*(EXP(-$AI$14*(($B$17+$AI$4)*0.1))-EXP(-$B$16*(($B$17+$AI$4)*0.1)))</f>
        <v/>
      </c>
      <c r="W302" s="17">
        <f>R302*EXP(-$B$16*(($B$17+$AI$4)*0.2))+S302*$B$16/($B$16-$AI$12)*(EXP(-$AI$12*(($B$17+$AI$4)*0.2))-EXP(-$B$16*(($B$17+$AI$4)*0.2)))+T302*$B$16/($B$16-$AI$13)*(EXP(-$AI$13*(($B$17+$AI$4)*0.2))-EXP(-$B$16*(($B$17+$AI$4)*0.2)))+U302*$B$16/($B$16-$AI$14)*(EXP(-$AI$14*(($B$17+$AI$4)*0.2))-EXP(-$B$16*(($B$17+$AI$4)*0.2)))</f>
        <v/>
      </c>
      <c r="X302" s="17">
        <f>R302*EXP(-$B$16*(($B$17+$AI$4)*0.3))+S302*$B$16/($B$16-$AI$12)*(EXP(-$AI$12*(($B$17+$AI$4)*0.3))-EXP(-$B$16*(($B$17+$AI$4)*0.3)))+T302*$B$16/($B$16-$AI$13)*(EXP(-$AI$13*(($B$17+$AI$4)*0.3))-EXP(-$B$16*(($B$17+$AI$4)*0.3)))+U302*$B$16/($B$16-$AI$14)*(EXP(-$AI$14*(($B$17+$AI$4)*0.3))-EXP(-$B$16*(($B$17+$AI$4)*0.3)))</f>
        <v/>
      </c>
      <c r="Y302" s="17">
        <f>R302*EXP(-$B$16*(($B$17+$AI$4)*0.4))+S302*$B$16/($B$16-$AI$12)*(EXP(-$AI$12*(($B$17+$AI$4)*0.4))-EXP(-$B$16*(($B$17+$AI$4)*0.4)))+T302*$B$16/($B$16-$AI$13)*(EXP(-$AI$13*(($B$17+$AI$4)*0.4))-EXP(-$B$16*(($B$17+$AI$4)*0.4)))+U302*$B$16/($B$16-$AI$14)*(EXP(-$AI$14*(($B$17+$AI$4)*0.4))-EXP(-$B$16*(($B$17+$AI$4)*0.4)))</f>
        <v/>
      </c>
      <c r="Z302" s="17">
        <f>R302*EXP(-$B$16*(($B$17+$AI$4)*0.5))+S302*$B$16/($B$16-$AI$12)*(EXP(-$AI$12*(($B$17+$AI$4)*0.5))-EXP(-$B$16*(($B$17+$AI$4)*0.5)))+T302*$B$16/($B$16-$AI$13)*(EXP(-$AI$13*(($B$17+$AI$4)*0.5))-EXP(-$B$16*(($B$17+$AI$4)*0.5)))+U302*$B$16/($B$16-$AI$14)*(EXP(-$AI$14*(($B$17+$AI$4)*0.5))-EXP(-$B$16*(($B$17+$AI$4)*0.5)))</f>
        <v/>
      </c>
      <c r="AA302" s="17">
        <f>R302*EXP(-$B$16*(($B$17+$AI$4)*0.6))+S302*$B$16/($B$16-$AI$12)*(EXP(-$AI$12*(($B$17+$AI$4)*0.6))-EXP(-$B$16*(($B$17+$AI$4)*0.6)))+T302*$B$16/($B$16-$AI$13)*(EXP(-$AI$13*(($B$17+$AI$4)*0.6))-EXP(-$B$16*(($B$17+$AI$4)*0.6)))+U302*$B$16/($B$16-$AI$14)*(EXP(-$AI$14*(($B$17+$AI$4)*0.6))-EXP(-$B$16*(($B$17+$AI$4)*0.6)))</f>
        <v/>
      </c>
      <c r="AB302" s="17">
        <f>R302*EXP(-$B$16*(($B$17+$AI$4)*0.7))+S302*$B$16/($B$16-$AI$12)*(EXP(-$AI$12*(($B$17+$AI$4)*0.7))-EXP(-$B$16*(($B$17+$AI$4)*0.7)))+T302*$B$16/($B$16-$AI$13)*(EXP(-$AI$13*(($B$17+$AI$4)*0.7))-EXP(-$B$16*(($B$17+$AI$4)*0.7)))+U302*$B$16/($B$16-$AI$14)*(EXP(-$AI$14*(($B$17+$AI$4)*0.7))-EXP(-$B$16*(($B$17+$AI$4)*0.7)))</f>
        <v/>
      </c>
      <c r="AC302" s="17">
        <f>R302*EXP(-$B$16*(($B$17+$AI$4)*0.8))+S302*$B$16/($B$16-$AI$12)*(EXP(-$AI$12*(($B$17+$AI$4)*0.8))-EXP(-$B$16*(($B$17+$AI$4)*0.8)))+T302*$B$16/($B$16-$AI$13)*(EXP(-$AI$13*(($B$17+$AI$4)*0.8))-EXP(-$B$16*(($B$17+$AI$4)*0.8)))+U302*$B$16/($B$16-$AI$14)*(EXP(-$AI$14*(($B$17+$AI$4)*0.8))-EXP(-$B$16*(($B$17+$AI$4)*0.8)))</f>
        <v/>
      </c>
      <c r="AD302" s="17">
        <f>R302*EXP(-$B$16*(($B$17+$AI$4)*0.9))+S302*$B$16/($B$16-$AI$12)*(EXP(-$AI$12*(($B$17+$AI$4)*0.9))-EXP(-$B$16*(($B$17+$AI$4)*0.9)))+T302*$B$16/($B$16-$AI$13)*(EXP(-$AI$13*(($B$17+$AI$4)*0.9))-EXP(-$B$16*(($B$17+$AI$4)*0.9)))+U302*$B$16/($B$16-$AI$14)*(EXP(-$AI$14*(($B$17+$AI$4)*0.9))-EXP(-$B$16*(($B$17+$AI$4)*0.9)))</f>
        <v/>
      </c>
      <c r="AE302" s="17">
        <f>R302*EXP(-$B$16*(($B$17+$AI$4)*1.0))+S302*$B$16/($B$16-$AI$12)*(EXP(-$AI$12*(($B$17+$AI$4)*1.0))-EXP(-$B$16*(($B$17+$AI$4)*1.0)))+T302*$B$16/($B$16-$AI$13)*(EXP(-$AI$13*(($B$17+$AI$4)*1.0))-EXP(-$B$16*(($B$17+$AI$4)*1.0)))+U302*$B$16/($B$16-$AI$14)*(EXP(-$AI$14*(($B$17+$AI$4)*1.0))-EXP(-$B$16*(($B$17+$AI$4)*1.0)))</f>
        <v/>
      </c>
      <c r="AF302" s="17">
        <f>MIN((G302-V302)/$AI$48,(G302-W302)/$AI$49,(G302-X302)/$AI$50,(G302-Y302)/$AI$51,(G302-Z302)/$AI$52,(G302-AA302)/$AI$53,(G302-AB302)/$AI$54,(G302-AC302)/$AI$55,(G302-AD302)/$AI$56,(G302-AE302)/$AI$57)</f>
        <v/>
      </c>
    </row>
    <row r="303">
      <c r="E303" s="12">
        <f>E302+$B$11</f>
        <v/>
      </c>
      <c r="F303" s="13">
        <f>E303/60</f>
        <v/>
      </c>
      <c r="G303" s="13">
        <f>IF(F303&gt;=$AI$66,$B$27,IF(F303&gt;=$AI$65,$B$26,IF(F303&gt;=$AI$64,$B$25,IF(F303&gt;=$AI$63,$B$24,IF(F303&gt;=$AI$62,$B$23,IF(F303&gt;=$AI$61,$B$22,$B$21))))))</f>
        <v/>
      </c>
      <c r="H303" s="14">
        <f>MAX(0,MIN($AI$59,IF($B$9="Plasma",(G303-(S303*$AI$18+T303*$AI$19+U303*$AI$20))/$AI$46,AF303)))</f>
        <v/>
      </c>
      <c r="I303" s="15">
        <f>H303/10*3600/$B$11</f>
        <v/>
      </c>
      <c r="J303" s="15">
        <f>J302+H303</f>
        <v/>
      </c>
      <c r="K303" s="14">
        <f>$AI$21*K302+$AI$22*L302+$AI$23*M302+$AI$30*H302</f>
        <v/>
      </c>
      <c r="L303" s="14">
        <f>$AI$24*K302+$AI$25*L302+$AI$26*M302+$AI$31*H302</f>
        <v/>
      </c>
      <c r="M303" s="14">
        <f>$AI$27*K302+$AI$28*L302+$AI$29*M302+$AI$32*H302</f>
        <v/>
      </c>
      <c r="N303" s="16">
        <f>R303*$B$38</f>
        <v/>
      </c>
      <c r="O303" s="14">
        <f>K303/$B$30</f>
        <v/>
      </c>
      <c r="P303" s="14">
        <f>L303/$B$31</f>
        <v/>
      </c>
      <c r="Q303" s="14">
        <f>M303/$B$32</f>
        <v/>
      </c>
      <c r="R303" s="14">
        <f>R302*$AI$42+S302*$AI$43+T302*$AI$44+U302*$AI$45+$AI$47*H302</f>
        <v/>
      </c>
      <c r="S303" s="17">
        <f>$AI$33*K303+$AI$34*L303+$AI$35*M303</f>
        <v/>
      </c>
      <c r="T303" s="17">
        <f>$AI$36*K303+$AI$37*L303+$AI$38*M303</f>
        <v/>
      </c>
      <c r="U303" s="17">
        <f>$AI$39*K303+$AI$40*L303+$AI$41*M303</f>
        <v/>
      </c>
      <c r="V303" s="17">
        <f>R303*EXP(-$B$16*(($B$17+$AI$4)*0.1))+S303*$B$16/($B$16-$AI$12)*(EXP(-$AI$12*(($B$17+$AI$4)*0.1))-EXP(-$B$16*(($B$17+$AI$4)*0.1)))+T303*$B$16/($B$16-$AI$13)*(EXP(-$AI$13*(($B$17+$AI$4)*0.1))-EXP(-$B$16*(($B$17+$AI$4)*0.1)))+U303*$B$16/($B$16-$AI$14)*(EXP(-$AI$14*(($B$17+$AI$4)*0.1))-EXP(-$B$16*(($B$17+$AI$4)*0.1)))</f>
        <v/>
      </c>
      <c r="W303" s="17">
        <f>R303*EXP(-$B$16*(($B$17+$AI$4)*0.2))+S303*$B$16/($B$16-$AI$12)*(EXP(-$AI$12*(($B$17+$AI$4)*0.2))-EXP(-$B$16*(($B$17+$AI$4)*0.2)))+T303*$B$16/($B$16-$AI$13)*(EXP(-$AI$13*(($B$17+$AI$4)*0.2))-EXP(-$B$16*(($B$17+$AI$4)*0.2)))+U303*$B$16/($B$16-$AI$14)*(EXP(-$AI$14*(($B$17+$AI$4)*0.2))-EXP(-$B$16*(($B$17+$AI$4)*0.2)))</f>
        <v/>
      </c>
      <c r="X303" s="17">
        <f>R303*EXP(-$B$16*(($B$17+$AI$4)*0.3))+S303*$B$16/($B$16-$AI$12)*(EXP(-$AI$12*(($B$17+$AI$4)*0.3))-EXP(-$B$16*(($B$17+$AI$4)*0.3)))+T303*$B$16/($B$16-$AI$13)*(EXP(-$AI$13*(($B$17+$AI$4)*0.3))-EXP(-$B$16*(($B$17+$AI$4)*0.3)))+U303*$B$16/($B$16-$AI$14)*(EXP(-$AI$14*(($B$17+$AI$4)*0.3))-EXP(-$B$16*(($B$17+$AI$4)*0.3)))</f>
        <v/>
      </c>
      <c r="Y303" s="17">
        <f>R303*EXP(-$B$16*(($B$17+$AI$4)*0.4))+S303*$B$16/($B$16-$AI$12)*(EXP(-$AI$12*(($B$17+$AI$4)*0.4))-EXP(-$B$16*(($B$17+$AI$4)*0.4)))+T303*$B$16/($B$16-$AI$13)*(EXP(-$AI$13*(($B$17+$AI$4)*0.4))-EXP(-$B$16*(($B$17+$AI$4)*0.4)))+U303*$B$16/($B$16-$AI$14)*(EXP(-$AI$14*(($B$17+$AI$4)*0.4))-EXP(-$B$16*(($B$17+$AI$4)*0.4)))</f>
        <v/>
      </c>
      <c r="Z303" s="17">
        <f>R303*EXP(-$B$16*(($B$17+$AI$4)*0.5))+S303*$B$16/($B$16-$AI$12)*(EXP(-$AI$12*(($B$17+$AI$4)*0.5))-EXP(-$B$16*(($B$17+$AI$4)*0.5)))+T303*$B$16/($B$16-$AI$13)*(EXP(-$AI$13*(($B$17+$AI$4)*0.5))-EXP(-$B$16*(($B$17+$AI$4)*0.5)))+U303*$B$16/($B$16-$AI$14)*(EXP(-$AI$14*(($B$17+$AI$4)*0.5))-EXP(-$B$16*(($B$17+$AI$4)*0.5)))</f>
        <v/>
      </c>
      <c r="AA303" s="17">
        <f>R303*EXP(-$B$16*(($B$17+$AI$4)*0.6))+S303*$B$16/($B$16-$AI$12)*(EXP(-$AI$12*(($B$17+$AI$4)*0.6))-EXP(-$B$16*(($B$17+$AI$4)*0.6)))+T303*$B$16/($B$16-$AI$13)*(EXP(-$AI$13*(($B$17+$AI$4)*0.6))-EXP(-$B$16*(($B$17+$AI$4)*0.6)))+U303*$B$16/($B$16-$AI$14)*(EXP(-$AI$14*(($B$17+$AI$4)*0.6))-EXP(-$B$16*(($B$17+$AI$4)*0.6)))</f>
        <v/>
      </c>
      <c r="AB303" s="17">
        <f>R303*EXP(-$B$16*(($B$17+$AI$4)*0.7))+S303*$B$16/($B$16-$AI$12)*(EXP(-$AI$12*(($B$17+$AI$4)*0.7))-EXP(-$B$16*(($B$17+$AI$4)*0.7)))+T303*$B$16/($B$16-$AI$13)*(EXP(-$AI$13*(($B$17+$AI$4)*0.7))-EXP(-$B$16*(($B$17+$AI$4)*0.7)))+U303*$B$16/($B$16-$AI$14)*(EXP(-$AI$14*(($B$17+$AI$4)*0.7))-EXP(-$B$16*(($B$17+$AI$4)*0.7)))</f>
        <v/>
      </c>
      <c r="AC303" s="17">
        <f>R303*EXP(-$B$16*(($B$17+$AI$4)*0.8))+S303*$B$16/($B$16-$AI$12)*(EXP(-$AI$12*(($B$17+$AI$4)*0.8))-EXP(-$B$16*(($B$17+$AI$4)*0.8)))+T303*$B$16/($B$16-$AI$13)*(EXP(-$AI$13*(($B$17+$AI$4)*0.8))-EXP(-$B$16*(($B$17+$AI$4)*0.8)))+U303*$B$16/($B$16-$AI$14)*(EXP(-$AI$14*(($B$17+$AI$4)*0.8))-EXP(-$B$16*(($B$17+$AI$4)*0.8)))</f>
        <v/>
      </c>
      <c r="AD303" s="17">
        <f>R303*EXP(-$B$16*(($B$17+$AI$4)*0.9))+S303*$B$16/($B$16-$AI$12)*(EXP(-$AI$12*(($B$17+$AI$4)*0.9))-EXP(-$B$16*(($B$17+$AI$4)*0.9)))+T303*$B$16/($B$16-$AI$13)*(EXP(-$AI$13*(($B$17+$AI$4)*0.9))-EXP(-$B$16*(($B$17+$AI$4)*0.9)))+U303*$B$16/($B$16-$AI$14)*(EXP(-$AI$14*(($B$17+$AI$4)*0.9))-EXP(-$B$16*(($B$17+$AI$4)*0.9)))</f>
        <v/>
      </c>
      <c r="AE303" s="17">
        <f>R303*EXP(-$B$16*(($B$17+$AI$4)*1.0))+S303*$B$16/($B$16-$AI$12)*(EXP(-$AI$12*(($B$17+$AI$4)*1.0))-EXP(-$B$16*(($B$17+$AI$4)*1.0)))+T303*$B$16/($B$16-$AI$13)*(EXP(-$AI$13*(($B$17+$AI$4)*1.0))-EXP(-$B$16*(($B$17+$AI$4)*1.0)))+U303*$B$16/($B$16-$AI$14)*(EXP(-$AI$14*(($B$17+$AI$4)*1.0))-EXP(-$B$16*(($B$17+$AI$4)*1.0)))</f>
        <v/>
      </c>
      <c r="AF303" s="17">
        <f>MIN((G303-V303)/$AI$48,(G303-W303)/$AI$49,(G303-X303)/$AI$50,(G303-Y303)/$AI$51,(G303-Z303)/$AI$52,(G303-AA303)/$AI$53,(G303-AB303)/$AI$54,(G303-AC303)/$AI$55,(G303-AD303)/$AI$56,(G303-AE303)/$AI$57)</f>
        <v/>
      </c>
    </row>
    <row r="304">
      <c r="E304" s="12">
        <f>E303+$B$11</f>
        <v/>
      </c>
      <c r="F304" s="13">
        <f>E304/60</f>
        <v/>
      </c>
      <c r="G304" s="13">
        <f>IF(F304&gt;=$AI$66,$B$27,IF(F304&gt;=$AI$65,$B$26,IF(F304&gt;=$AI$64,$B$25,IF(F304&gt;=$AI$63,$B$24,IF(F304&gt;=$AI$62,$B$23,IF(F304&gt;=$AI$61,$B$22,$B$21))))))</f>
        <v/>
      </c>
      <c r="H304" s="14">
        <f>MAX(0,MIN($AI$59,IF($B$9="Plasma",(G304-(S304*$AI$18+T304*$AI$19+U304*$AI$20))/$AI$46,AF304)))</f>
        <v/>
      </c>
      <c r="I304" s="15">
        <f>H304/10*3600/$B$11</f>
        <v/>
      </c>
      <c r="J304" s="15">
        <f>J303+H304</f>
        <v/>
      </c>
      <c r="K304" s="14">
        <f>$AI$21*K303+$AI$22*L303+$AI$23*M303+$AI$30*H303</f>
        <v/>
      </c>
      <c r="L304" s="14">
        <f>$AI$24*K303+$AI$25*L303+$AI$26*M303+$AI$31*H303</f>
        <v/>
      </c>
      <c r="M304" s="14">
        <f>$AI$27*K303+$AI$28*L303+$AI$29*M303+$AI$32*H303</f>
        <v/>
      </c>
      <c r="N304" s="16">
        <f>R304*$B$38</f>
        <v/>
      </c>
      <c r="O304" s="14">
        <f>K304/$B$30</f>
        <v/>
      </c>
      <c r="P304" s="14">
        <f>L304/$B$31</f>
        <v/>
      </c>
      <c r="Q304" s="14">
        <f>M304/$B$32</f>
        <v/>
      </c>
      <c r="R304" s="14">
        <f>R303*$AI$42+S303*$AI$43+T303*$AI$44+U303*$AI$45+$AI$47*H303</f>
        <v/>
      </c>
      <c r="S304" s="17">
        <f>$AI$33*K304+$AI$34*L304+$AI$35*M304</f>
        <v/>
      </c>
      <c r="T304" s="17">
        <f>$AI$36*K304+$AI$37*L304+$AI$38*M304</f>
        <v/>
      </c>
      <c r="U304" s="17">
        <f>$AI$39*K304+$AI$40*L304+$AI$41*M304</f>
        <v/>
      </c>
      <c r="V304" s="17">
        <f>R304*EXP(-$B$16*(($B$17+$AI$4)*0.1))+S304*$B$16/($B$16-$AI$12)*(EXP(-$AI$12*(($B$17+$AI$4)*0.1))-EXP(-$B$16*(($B$17+$AI$4)*0.1)))+T304*$B$16/($B$16-$AI$13)*(EXP(-$AI$13*(($B$17+$AI$4)*0.1))-EXP(-$B$16*(($B$17+$AI$4)*0.1)))+U304*$B$16/($B$16-$AI$14)*(EXP(-$AI$14*(($B$17+$AI$4)*0.1))-EXP(-$B$16*(($B$17+$AI$4)*0.1)))</f>
        <v/>
      </c>
      <c r="W304" s="17">
        <f>R304*EXP(-$B$16*(($B$17+$AI$4)*0.2))+S304*$B$16/($B$16-$AI$12)*(EXP(-$AI$12*(($B$17+$AI$4)*0.2))-EXP(-$B$16*(($B$17+$AI$4)*0.2)))+T304*$B$16/($B$16-$AI$13)*(EXP(-$AI$13*(($B$17+$AI$4)*0.2))-EXP(-$B$16*(($B$17+$AI$4)*0.2)))+U304*$B$16/($B$16-$AI$14)*(EXP(-$AI$14*(($B$17+$AI$4)*0.2))-EXP(-$B$16*(($B$17+$AI$4)*0.2)))</f>
        <v/>
      </c>
      <c r="X304" s="17">
        <f>R304*EXP(-$B$16*(($B$17+$AI$4)*0.3))+S304*$B$16/($B$16-$AI$12)*(EXP(-$AI$12*(($B$17+$AI$4)*0.3))-EXP(-$B$16*(($B$17+$AI$4)*0.3)))+T304*$B$16/($B$16-$AI$13)*(EXP(-$AI$13*(($B$17+$AI$4)*0.3))-EXP(-$B$16*(($B$17+$AI$4)*0.3)))+U304*$B$16/($B$16-$AI$14)*(EXP(-$AI$14*(($B$17+$AI$4)*0.3))-EXP(-$B$16*(($B$17+$AI$4)*0.3)))</f>
        <v/>
      </c>
      <c r="Y304" s="17">
        <f>R304*EXP(-$B$16*(($B$17+$AI$4)*0.4))+S304*$B$16/($B$16-$AI$12)*(EXP(-$AI$12*(($B$17+$AI$4)*0.4))-EXP(-$B$16*(($B$17+$AI$4)*0.4)))+T304*$B$16/($B$16-$AI$13)*(EXP(-$AI$13*(($B$17+$AI$4)*0.4))-EXP(-$B$16*(($B$17+$AI$4)*0.4)))+U304*$B$16/($B$16-$AI$14)*(EXP(-$AI$14*(($B$17+$AI$4)*0.4))-EXP(-$B$16*(($B$17+$AI$4)*0.4)))</f>
        <v/>
      </c>
      <c r="Z304" s="17">
        <f>R304*EXP(-$B$16*(($B$17+$AI$4)*0.5))+S304*$B$16/($B$16-$AI$12)*(EXP(-$AI$12*(($B$17+$AI$4)*0.5))-EXP(-$B$16*(($B$17+$AI$4)*0.5)))+T304*$B$16/($B$16-$AI$13)*(EXP(-$AI$13*(($B$17+$AI$4)*0.5))-EXP(-$B$16*(($B$17+$AI$4)*0.5)))+U304*$B$16/($B$16-$AI$14)*(EXP(-$AI$14*(($B$17+$AI$4)*0.5))-EXP(-$B$16*(($B$17+$AI$4)*0.5)))</f>
        <v/>
      </c>
      <c r="AA304" s="17">
        <f>R304*EXP(-$B$16*(($B$17+$AI$4)*0.6))+S304*$B$16/($B$16-$AI$12)*(EXP(-$AI$12*(($B$17+$AI$4)*0.6))-EXP(-$B$16*(($B$17+$AI$4)*0.6)))+T304*$B$16/($B$16-$AI$13)*(EXP(-$AI$13*(($B$17+$AI$4)*0.6))-EXP(-$B$16*(($B$17+$AI$4)*0.6)))+U304*$B$16/($B$16-$AI$14)*(EXP(-$AI$14*(($B$17+$AI$4)*0.6))-EXP(-$B$16*(($B$17+$AI$4)*0.6)))</f>
        <v/>
      </c>
      <c r="AB304" s="17">
        <f>R304*EXP(-$B$16*(($B$17+$AI$4)*0.7))+S304*$B$16/($B$16-$AI$12)*(EXP(-$AI$12*(($B$17+$AI$4)*0.7))-EXP(-$B$16*(($B$17+$AI$4)*0.7)))+T304*$B$16/($B$16-$AI$13)*(EXP(-$AI$13*(($B$17+$AI$4)*0.7))-EXP(-$B$16*(($B$17+$AI$4)*0.7)))+U304*$B$16/($B$16-$AI$14)*(EXP(-$AI$14*(($B$17+$AI$4)*0.7))-EXP(-$B$16*(($B$17+$AI$4)*0.7)))</f>
        <v/>
      </c>
      <c r="AC304" s="17">
        <f>R304*EXP(-$B$16*(($B$17+$AI$4)*0.8))+S304*$B$16/($B$16-$AI$12)*(EXP(-$AI$12*(($B$17+$AI$4)*0.8))-EXP(-$B$16*(($B$17+$AI$4)*0.8)))+T304*$B$16/($B$16-$AI$13)*(EXP(-$AI$13*(($B$17+$AI$4)*0.8))-EXP(-$B$16*(($B$17+$AI$4)*0.8)))+U304*$B$16/($B$16-$AI$14)*(EXP(-$AI$14*(($B$17+$AI$4)*0.8))-EXP(-$B$16*(($B$17+$AI$4)*0.8)))</f>
        <v/>
      </c>
      <c r="AD304" s="17">
        <f>R304*EXP(-$B$16*(($B$17+$AI$4)*0.9))+S304*$B$16/($B$16-$AI$12)*(EXP(-$AI$12*(($B$17+$AI$4)*0.9))-EXP(-$B$16*(($B$17+$AI$4)*0.9)))+T304*$B$16/($B$16-$AI$13)*(EXP(-$AI$13*(($B$17+$AI$4)*0.9))-EXP(-$B$16*(($B$17+$AI$4)*0.9)))+U304*$B$16/($B$16-$AI$14)*(EXP(-$AI$14*(($B$17+$AI$4)*0.9))-EXP(-$B$16*(($B$17+$AI$4)*0.9)))</f>
        <v/>
      </c>
      <c r="AE304" s="17">
        <f>R304*EXP(-$B$16*(($B$17+$AI$4)*1.0))+S304*$B$16/($B$16-$AI$12)*(EXP(-$AI$12*(($B$17+$AI$4)*1.0))-EXP(-$B$16*(($B$17+$AI$4)*1.0)))+T304*$B$16/($B$16-$AI$13)*(EXP(-$AI$13*(($B$17+$AI$4)*1.0))-EXP(-$B$16*(($B$17+$AI$4)*1.0)))+U304*$B$16/($B$16-$AI$14)*(EXP(-$AI$14*(($B$17+$AI$4)*1.0))-EXP(-$B$16*(($B$17+$AI$4)*1.0)))</f>
        <v/>
      </c>
      <c r="AF304" s="17">
        <f>MIN((G304-V304)/$AI$48,(G304-W304)/$AI$49,(G304-X304)/$AI$50,(G304-Y304)/$AI$51,(G304-Z304)/$AI$52,(G304-AA304)/$AI$53,(G304-AB304)/$AI$54,(G304-AC304)/$AI$55,(G304-AD304)/$AI$56,(G304-AE304)/$AI$57)</f>
        <v/>
      </c>
    </row>
    <row r="305">
      <c r="E305" s="12">
        <f>E304+$B$11</f>
        <v/>
      </c>
      <c r="F305" s="13">
        <f>E305/60</f>
        <v/>
      </c>
      <c r="G305" s="13">
        <f>IF(F305&gt;=$AI$66,$B$27,IF(F305&gt;=$AI$65,$B$26,IF(F305&gt;=$AI$64,$B$25,IF(F305&gt;=$AI$63,$B$24,IF(F305&gt;=$AI$62,$B$23,IF(F305&gt;=$AI$61,$B$22,$B$21))))))</f>
        <v/>
      </c>
      <c r="H305" s="14">
        <f>MAX(0,MIN($AI$59,IF($B$9="Plasma",(G305-(S305*$AI$18+T305*$AI$19+U305*$AI$20))/$AI$46,AF305)))</f>
        <v/>
      </c>
      <c r="I305" s="15">
        <f>H305/10*3600/$B$11</f>
        <v/>
      </c>
      <c r="J305" s="15">
        <f>J304+H305</f>
        <v/>
      </c>
      <c r="K305" s="14">
        <f>$AI$21*K304+$AI$22*L304+$AI$23*M304+$AI$30*H304</f>
        <v/>
      </c>
      <c r="L305" s="14">
        <f>$AI$24*K304+$AI$25*L304+$AI$26*M304+$AI$31*H304</f>
        <v/>
      </c>
      <c r="M305" s="14">
        <f>$AI$27*K304+$AI$28*L304+$AI$29*M304+$AI$32*H304</f>
        <v/>
      </c>
      <c r="N305" s="16">
        <f>R305*$B$38</f>
        <v/>
      </c>
      <c r="O305" s="14">
        <f>K305/$B$30</f>
        <v/>
      </c>
      <c r="P305" s="14">
        <f>L305/$B$31</f>
        <v/>
      </c>
      <c r="Q305" s="14">
        <f>M305/$B$32</f>
        <v/>
      </c>
      <c r="R305" s="14">
        <f>R304*$AI$42+S304*$AI$43+T304*$AI$44+U304*$AI$45+$AI$47*H304</f>
        <v/>
      </c>
      <c r="S305" s="17">
        <f>$AI$33*K305+$AI$34*L305+$AI$35*M305</f>
        <v/>
      </c>
      <c r="T305" s="17">
        <f>$AI$36*K305+$AI$37*L305+$AI$38*M305</f>
        <v/>
      </c>
      <c r="U305" s="17">
        <f>$AI$39*K305+$AI$40*L305+$AI$41*M305</f>
        <v/>
      </c>
      <c r="V305" s="17">
        <f>R305*EXP(-$B$16*(($B$17+$AI$4)*0.1))+S305*$B$16/($B$16-$AI$12)*(EXP(-$AI$12*(($B$17+$AI$4)*0.1))-EXP(-$B$16*(($B$17+$AI$4)*0.1)))+T305*$B$16/($B$16-$AI$13)*(EXP(-$AI$13*(($B$17+$AI$4)*0.1))-EXP(-$B$16*(($B$17+$AI$4)*0.1)))+U305*$B$16/($B$16-$AI$14)*(EXP(-$AI$14*(($B$17+$AI$4)*0.1))-EXP(-$B$16*(($B$17+$AI$4)*0.1)))</f>
        <v/>
      </c>
      <c r="W305" s="17">
        <f>R305*EXP(-$B$16*(($B$17+$AI$4)*0.2))+S305*$B$16/($B$16-$AI$12)*(EXP(-$AI$12*(($B$17+$AI$4)*0.2))-EXP(-$B$16*(($B$17+$AI$4)*0.2)))+T305*$B$16/($B$16-$AI$13)*(EXP(-$AI$13*(($B$17+$AI$4)*0.2))-EXP(-$B$16*(($B$17+$AI$4)*0.2)))+U305*$B$16/($B$16-$AI$14)*(EXP(-$AI$14*(($B$17+$AI$4)*0.2))-EXP(-$B$16*(($B$17+$AI$4)*0.2)))</f>
        <v/>
      </c>
      <c r="X305" s="17">
        <f>R305*EXP(-$B$16*(($B$17+$AI$4)*0.3))+S305*$B$16/($B$16-$AI$12)*(EXP(-$AI$12*(($B$17+$AI$4)*0.3))-EXP(-$B$16*(($B$17+$AI$4)*0.3)))+T305*$B$16/($B$16-$AI$13)*(EXP(-$AI$13*(($B$17+$AI$4)*0.3))-EXP(-$B$16*(($B$17+$AI$4)*0.3)))+U305*$B$16/($B$16-$AI$14)*(EXP(-$AI$14*(($B$17+$AI$4)*0.3))-EXP(-$B$16*(($B$17+$AI$4)*0.3)))</f>
        <v/>
      </c>
      <c r="Y305" s="17">
        <f>R305*EXP(-$B$16*(($B$17+$AI$4)*0.4))+S305*$B$16/($B$16-$AI$12)*(EXP(-$AI$12*(($B$17+$AI$4)*0.4))-EXP(-$B$16*(($B$17+$AI$4)*0.4)))+T305*$B$16/($B$16-$AI$13)*(EXP(-$AI$13*(($B$17+$AI$4)*0.4))-EXP(-$B$16*(($B$17+$AI$4)*0.4)))+U305*$B$16/($B$16-$AI$14)*(EXP(-$AI$14*(($B$17+$AI$4)*0.4))-EXP(-$B$16*(($B$17+$AI$4)*0.4)))</f>
        <v/>
      </c>
      <c r="Z305" s="17">
        <f>R305*EXP(-$B$16*(($B$17+$AI$4)*0.5))+S305*$B$16/($B$16-$AI$12)*(EXP(-$AI$12*(($B$17+$AI$4)*0.5))-EXP(-$B$16*(($B$17+$AI$4)*0.5)))+T305*$B$16/($B$16-$AI$13)*(EXP(-$AI$13*(($B$17+$AI$4)*0.5))-EXP(-$B$16*(($B$17+$AI$4)*0.5)))+U305*$B$16/($B$16-$AI$14)*(EXP(-$AI$14*(($B$17+$AI$4)*0.5))-EXP(-$B$16*(($B$17+$AI$4)*0.5)))</f>
        <v/>
      </c>
      <c r="AA305" s="17">
        <f>R305*EXP(-$B$16*(($B$17+$AI$4)*0.6))+S305*$B$16/($B$16-$AI$12)*(EXP(-$AI$12*(($B$17+$AI$4)*0.6))-EXP(-$B$16*(($B$17+$AI$4)*0.6)))+T305*$B$16/($B$16-$AI$13)*(EXP(-$AI$13*(($B$17+$AI$4)*0.6))-EXP(-$B$16*(($B$17+$AI$4)*0.6)))+U305*$B$16/($B$16-$AI$14)*(EXP(-$AI$14*(($B$17+$AI$4)*0.6))-EXP(-$B$16*(($B$17+$AI$4)*0.6)))</f>
        <v/>
      </c>
      <c r="AB305" s="17">
        <f>R305*EXP(-$B$16*(($B$17+$AI$4)*0.7))+S305*$B$16/($B$16-$AI$12)*(EXP(-$AI$12*(($B$17+$AI$4)*0.7))-EXP(-$B$16*(($B$17+$AI$4)*0.7)))+T305*$B$16/($B$16-$AI$13)*(EXP(-$AI$13*(($B$17+$AI$4)*0.7))-EXP(-$B$16*(($B$17+$AI$4)*0.7)))+U305*$B$16/($B$16-$AI$14)*(EXP(-$AI$14*(($B$17+$AI$4)*0.7))-EXP(-$B$16*(($B$17+$AI$4)*0.7)))</f>
        <v/>
      </c>
      <c r="AC305" s="17">
        <f>R305*EXP(-$B$16*(($B$17+$AI$4)*0.8))+S305*$B$16/($B$16-$AI$12)*(EXP(-$AI$12*(($B$17+$AI$4)*0.8))-EXP(-$B$16*(($B$17+$AI$4)*0.8)))+T305*$B$16/($B$16-$AI$13)*(EXP(-$AI$13*(($B$17+$AI$4)*0.8))-EXP(-$B$16*(($B$17+$AI$4)*0.8)))+U305*$B$16/($B$16-$AI$14)*(EXP(-$AI$14*(($B$17+$AI$4)*0.8))-EXP(-$B$16*(($B$17+$AI$4)*0.8)))</f>
        <v/>
      </c>
      <c r="AD305" s="17">
        <f>R305*EXP(-$B$16*(($B$17+$AI$4)*0.9))+S305*$B$16/($B$16-$AI$12)*(EXP(-$AI$12*(($B$17+$AI$4)*0.9))-EXP(-$B$16*(($B$17+$AI$4)*0.9)))+T305*$B$16/($B$16-$AI$13)*(EXP(-$AI$13*(($B$17+$AI$4)*0.9))-EXP(-$B$16*(($B$17+$AI$4)*0.9)))+U305*$B$16/($B$16-$AI$14)*(EXP(-$AI$14*(($B$17+$AI$4)*0.9))-EXP(-$B$16*(($B$17+$AI$4)*0.9)))</f>
        <v/>
      </c>
      <c r="AE305" s="17">
        <f>R305*EXP(-$B$16*(($B$17+$AI$4)*1.0))+S305*$B$16/($B$16-$AI$12)*(EXP(-$AI$12*(($B$17+$AI$4)*1.0))-EXP(-$B$16*(($B$17+$AI$4)*1.0)))+T305*$B$16/($B$16-$AI$13)*(EXP(-$AI$13*(($B$17+$AI$4)*1.0))-EXP(-$B$16*(($B$17+$AI$4)*1.0)))+U305*$B$16/($B$16-$AI$14)*(EXP(-$AI$14*(($B$17+$AI$4)*1.0))-EXP(-$B$16*(($B$17+$AI$4)*1.0)))</f>
        <v/>
      </c>
      <c r="AF305" s="17">
        <f>MIN((G305-V305)/$AI$48,(G305-W305)/$AI$49,(G305-X305)/$AI$50,(G305-Y305)/$AI$51,(G305-Z305)/$AI$52,(G305-AA305)/$AI$53,(G305-AB305)/$AI$54,(G305-AC305)/$AI$55,(G305-AD305)/$AI$56,(G305-AE305)/$AI$57)</f>
        <v/>
      </c>
    </row>
    <row r="306">
      <c r="E306" s="12">
        <f>E305+$B$11</f>
        <v/>
      </c>
      <c r="F306" s="13">
        <f>E306/60</f>
        <v/>
      </c>
      <c r="G306" s="13">
        <f>IF(F306&gt;=$AI$66,$B$27,IF(F306&gt;=$AI$65,$B$26,IF(F306&gt;=$AI$64,$B$25,IF(F306&gt;=$AI$63,$B$24,IF(F306&gt;=$AI$62,$B$23,IF(F306&gt;=$AI$61,$B$22,$B$21))))))</f>
        <v/>
      </c>
      <c r="H306" s="14">
        <f>MAX(0,MIN($AI$59,IF($B$9="Plasma",(G306-(S306*$AI$18+T306*$AI$19+U306*$AI$20))/$AI$46,AF306)))</f>
        <v/>
      </c>
      <c r="I306" s="15">
        <f>H306/10*3600/$B$11</f>
        <v/>
      </c>
      <c r="J306" s="15">
        <f>J305+H306</f>
        <v/>
      </c>
      <c r="K306" s="14">
        <f>$AI$21*K305+$AI$22*L305+$AI$23*M305+$AI$30*H305</f>
        <v/>
      </c>
      <c r="L306" s="14">
        <f>$AI$24*K305+$AI$25*L305+$AI$26*M305+$AI$31*H305</f>
        <v/>
      </c>
      <c r="M306" s="14">
        <f>$AI$27*K305+$AI$28*L305+$AI$29*M305+$AI$32*H305</f>
        <v/>
      </c>
      <c r="N306" s="16">
        <f>R306*$B$38</f>
        <v/>
      </c>
      <c r="O306" s="14">
        <f>K306/$B$30</f>
        <v/>
      </c>
      <c r="P306" s="14">
        <f>L306/$B$31</f>
        <v/>
      </c>
      <c r="Q306" s="14">
        <f>M306/$B$32</f>
        <v/>
      </c>
      <c r="R306" s="14">
        <f>R305*$AI$42+S305*$AI$43+T305*$AI$44+U305*$AI$45+$AI$47*H305</f>
        <v/>
      </c>
      <c r="S306" s="17">
        <f>$AI$33*K306+$AI$34*L306+$AI$35*M306</f>
        <v/>
      </c>
      <c r="T306" s="17">
        <f>$AI$36*K306+$AI$37*L306+$AI$38*M306</f>
        <v/>
      </c>
      <c r="U306" s="17">
        <f>$AI$39*K306+$AI$40*L306+$AI$41*M306</f>
        <v/>
      </c>
      <c r="V306" s="17">
        <f>R306*EXP(-$B$16*(($B$17+$AI$4)*0.1))+S306*$B$16/($B$16-$AI$12)*(EXP(-$AI$12*(($B$17+$AI$4)*0.1))-EXP(-$B$16*(($B$17+$AI$4)*0.1)))+T306*$B$16/($B$16-$AI$13)*(EXP(-$AI$13*(($B$17+$AI$4)*0.1))-EXP(-$B$16*(($B$17+$AI$4)*0.1)))+U306*$B$16/($B$16-$AI$14)*(EXP(-$AI$14*(($B$17+$AI$4)*0.1))-EXP(-$B$16*(($B$17+$AI$4)*0.1)))</f>
        <v/>
      </c>
      <c r="W306" s="17">
        <f>R306*EXP(-$B$16*(($B$17+$AI$4)*0.2))+S306*$B$16/($B$16-$AI$12)*(EXP(-$AI$12*(($B$17+$AI$4)*0.2))-EXP(-$B$16*(($B$17+$AI$4)*0.2)))+T306*$B$16/($B$16-$AI$13)*(EXP(-$AI$13*(($B$17+$AI$4)*0.2))-EXP(-$B$16*(($B$17+$AI$4)*0.2)))+U306*$B$16/($B$16-$AI$14)*(EXP(-$AI$14*(($B$17+$AI$4)*0.2))-EXP(-$B$16*(($B$17+$AI$4)*0.2)))</f>
        <v/>
      </c>
      <c r="X306" s="17">
        <f>R306*EXP(-$B$16*(($B$17+$AI$4)*0.3))+S306*$B$16/($B$16-$AI$12)*(EXP(-$AI$12*(($B$17+$AI$4)*0.3))-EXP(-$B$16*(($B$17+$AI$4)*0.3)))+T306*$B$16/($B$16-$AI$13)*(EXP(-$AI$13*(($B$17+$AI$4)*0.3))-EXP(-$B$16*(($B$17+$AI$4)*0.3)))+U306*$B$16/($B$16-$AI$14)*(EXP(-$AI$14*(($B$17+$AI$4)*0.3))-EXP(-$B$16*(($B$17+$AI$4)*0.3)))</f>
        <v/>
      </c>
      <c r="Y306" s="17">
        <f>R306*EXP(-$B$16*(($B$17+$AI$4)*0.4))+S306*$B$16/($B$16-$AI$12)*(EXP(-$AI$12*(($B$17+$AI$4)*0.4))-EXP(-$B$16*(($B$17+$AI$4)*0.4)))+T306*$B$16/($B$16-$AI$13)*(EXP(-$AI$13*(($B$17+$AI$4)*0.4))-EXP(-$B$16*(($B$17+$AI$4)*0.4)))+U306*$B$16/($B$16-$AI$14)*(EXP(-$AI$14*(($B$17+$AI$4)*0.4))-EXP(-$B$16*(($B$17+$AI$4)*0.4)))</f>
        <v/>
      </c>
      <c r="Z306" s="17">
        <f>R306*EXP(-$B$16*(($B$17+$AI$4)*0.5))+S306*$B$16/($B$16-$AI$12)*(EXP(-$AI$12*(($B$17+$AI$4)*0.5))-EXP(-$B$16*(($B$17+$AI$4)*0.5)))+T306*$B$16/($B$16-$AI$13)*(EXP(-$AI$13*(($B$17+$AI$4)*0.5))-EXP(-$B$16*(($B$17+$AI$4)*0.5)))+U306*$B$16/($B$16-$AI$14)*(EXP(-$AI$14*(($B$17+$AI$4)*0.5))-EXP(-$B$16*(($B$17+$AI$4)*0.5)))</f>
        <v/>
      </c>
      <c r="AA306" s="17">
        <f>R306*EXP(-$B$16*(($B$17+$AI$4)*0.6))+S306*$B$16/($B$16-$AI$12)*(EXP(-$AI$12*(($B$17+$AI$4)*0.6))-EXP(-$B$16*(($B$17+$AI$4)*0.6)))+T306*$B$16/($B$16-$AI$13)*(EXP(-$AI$13*(($B$17+$AI$4)*0.6))-EXP(-$B$16*(($B$17+$AI$4)*0.6)))+U306*$B$16/($B$16-$AI$14)*(EXP(-$AI$14*(($B$17+$AI$4)*0.6))-EXP(-$B$16*(($B$17+$AI$4)*0.6)))</f>
        <v/>
      </c>
      <c r="AB306" s="17">
        <f>R306*EXP(-$B$16*(($B$17+$AI$4)*0.7))+S306*$B$16/($B$16-$AI$12)*(EXP(-$AI$12*(($B$17+$AI$4)*0.7))-EXP(-$B$16*(($B$17+$AI$4)*0.7)))+T306*$B$16/($B$16-$AI$13)*(EXP(-$AI$13*(($B$17+$AI$4)*0.7))-EXP(-$B$16*(($B$17+$AI$4)*0.7)))+U306*$B$16/($B$16-$AI$14)*(EXP(-$AI$14*(($B$17+$AI$4)*0.7))-EXP(-$B$16*(($B$17+$AI$4)*0.7)))</f>
        <v/>
      </c>
      <c r="AC306" s="17">
        <f>R306*EXP(-$B$16*(($B$17+$AI$4)*0.8))+S306*$B$16/($B$16-$AI$12)*(EXP(-$AI$12*(($B$17+$AI$4)*0.8))-EXP(-$B$16*(($B$17+$AI$4)*0.8)))+T306*$B$16/($B$16-$AI$13)*(EXP(-$AI$13*(($B$17+$AI$4)*0.8))-EXP(-$B$16*(($B$17+$AI$4)*0.8)))+U306*$B$16/($B$16-$AI$14)*(EXP(-$AI$14*(($B$17+$AI$4)*0.8))-EXP(-$B$16*(($B$17+$AI$4)*0.8)))</f>
        <v/>
      </c>
      <c r="AD306" s="17">
        <f>R306*EXP(-$B$16*(($B$17+$AI$4)*0.9))+S306*$B$16/($B$16-$AI$12)*(EXP(-$AI$12*(($B$17+$AI$4)*0.9))-EXP(-$B$16*(($B$17+$AI$4)*0.9)))+T306*$B$16/($B$16-$AI$13)*(EXP(-$AI$13*(($B$17+$AI$4)*0.9))-EXP(-$B$16*(($B$17+$AI$4)*0.9)))+U306*$B$16/($B$16-$AI$14)*(EXP(-$AI$14*(($B$17+$AI$4)*0.9))-EXP(-$B$16*(($B$17+$AI$4)*0.9)))</f>
        <v/>
      </c>
      <c r="AE306" s="17">
        <f>R306*EXP(-$B$16*(($B$17+$AI$4)*1.0))+S306*$B$16/($B$16-$AI$12)*(EXP(-$AI$12*(($B$17+$AI$4)*1.0))-EXP(-$B$16*(($B$17+$AI$4)*1.0)))+T306*$B$16/($B$16-$AI$13)*(EXP(-$AI$13*(($B$17+$AI$4)*1.0))-EXP(-$B$16*(($B$17+$AI$4)*1.0)))+U306*$B$16/($B$16-$AI$14)*(EXP(-$AI$14*(($B$17+$AI$4)*1.0))-EXP(-$B$16*(($B$17+$AI$4)*1.0)))</f>
        <v/>
      </c>
      <c r="AF306" s="17">
        <f>MIN((G306-V306)/$AI$48,(G306-W306)/$AI$49,(G306-X306)/$AI$50,(G306-Y306)/$AI$51,(G306-Z306)/$AI$52,(G306-AA306)/$AI$53,(G306-AB306)/$AI$54,(G306-AC306)/$AI$55,(G306-AD306)/$AI$56,(G306-AE306)/$AI$57)</f>
        <v/>
      </c>
    </row>
    <row r="307">
      <c r="E307" s="12">
        <f>E306+$B$11</f>
        <v/>
      </c>
      <c r="F307" s="13">
        <f>E307/60</f>
        <v/>
      </c>
      <c r="G307" s="13">
        <f>IF(F307&gt;=$AI$66,$B$27,IF(F307&gt;=$AI$65,$B$26,IF(F307&gt;=$AI$64,$B$25,IF(F307&gt;=$AI$63,$B$24,IF(F307&gt;=$AI$62,$B$23,IF(F307&gt;=$AI$61,$B$22,$B$21))))))</f>
        <v/>
      </c>
      <c r="H307" s="14">
        <f>MAX(0,MIN($AI$59,IF($B$9="Plasma",(G307-(S307*$AI$18+T307*$AI$19+U307*$AI$20))/$AI$46,AF307)))</f>
        <v/>
      </c>
      <c r="I307" s="15">
        <f>H307/10*3600/$B$11</f>
        <v/>
      </c>
      <c r="J307" s="15">
        <f>J306+H307</f>
        <v/>
      </c>
      <c r="K307" s="14">
        <f>$AI$21*K306+$AI$22*L306+$AI$23*M306+$AI$30*H306</f>
        <v/>
      </c>
      <c r="L307" s="14">
        <f>$AI$24*K306+$AI$25*L306+$AI$26*M306+$AI$31*H306</f>
        <v/>
      </c>
      <c r="M307" s="14">
        <f>$AI$27*K306+$AI$28*L306+$AI$29*M306+$AI$32*H306</f>
        <v/>
      </c>
      <c r="N307" s="16">
        <f>R307*$B$38</f>
        <v/>
      </c>
      <c r="O307" s="14">
        <f>K307/$B$30</f>
        <v/>
      </c>
      <c r="P307" s="14">
        <f>L307/$B$31</f>
        <v/>
      </c>
      <c r="Q307" s="14">
        <f>M307/$B$32</f>
        <v/>
      </c>
      <c r="R307" s="14">
        <f>R306*$AI$42+S306*$AI$43+T306*$AI$44+U306*$AI$45+$AI$47*H306</f>
        <v/>
      </c>
      <c r="S307" s="17">
        <f>$AI$33*K307+$AI$34*L307+$AI$35*M307</f>
        <v/>
      </c>
      <c r="T307" s="17">
        <f>$AI$36*K307+$AI$37*L307+$AI$38*M307</f>
        <v/>
      </c>
      <c r="U307" s="17">
        <f>$AI$39*K307+$AI$40*L307+$AI$41*M307</f>
        <v/>
      </c>
      <c r="V307" s="17">
        <f>R307*EXP(-$B$16*(($B$17+$AI$4)*0.1))+S307*$B$16/($B$16-$AI$12)*(EXP(-$AI$12*(($B$17+$AI$4)*0.1))-EXP(-$B$16*(($B$17+$AI$4)*0.1)))+T307*$B$16/($B$16-$AI$13)*(EXP(-$AI$13*(($B$17+$AI$4)*0.1))-EXP(-$B$16*(($B$17+$AI$4)*0.1)))+U307*$B$16/($B$16-$AI$14)*(EXP(-$AI$14*(($B$17+$AI$4)*0.1))-EXP(-$B$16*(($B$17+$AI$4)*0.1)))</f>
        <v/>
      </c>
      <c r="W307" s="17">
        <f>R307*EXP(-$B$16*(($B$17+$AI$4)*0.2))+S307*$B$16/($B$16-$AI$12)*(EXP(-$AI$12*(($B$17+$AI$4)*0.2))-EXP(-$B$16*(($B$17+$AI$4)*0.2)))+T307*$B$16/($B$16-$AI$13)*(EXP(-$AI$13*(($B$17+$AI$4)*0.2))-EXP(-$B$16*(($B$17+$AI$4)*0.2)))+U307*$B$16/($B$16-$AI$14)*(EXP(-$AI$14*(($B$17+$AI$4)*0.2))-EXP(-$B$16*(($B$17+$AI$4)*0.2)))</f>
        <v/>
      </c>
      <c r="X307" s="17">
        <f>R307*EXP(-$B$16*(($B$17+$AI$4)*0.3))+S307*$B$16/($B$16-$AI$12)*(EXP(-$AI$12*(($B$17+$AI$4)*0.3))-EXP(-$B$16*(($B$17+$AI$4)*0.3)))+T307*$B$16/($B$16-$AI$13)*(EXP(-$AI$13*(($B$17+$AI$4)*0.3))-EXP(-$B$16*(($B$17+$AI$4)*0.3)))+U307*$B$16/($B$16-$AI$14)*(EXP(-$AI$14*(($B$17+$AI$4)*0.3))-EXP(-$B$16*(($B$17+$AI$4)*0.3)))</f>
        <v/>
      </c>
      <c r="Y307" s="17">
        <f>R307*EXP(-$B$16*(($B$17+$AI$4)*0.4))+S307*$B$16/($B$16-$AI$12)*(EXP(-$AI$12*(($B$17+$AI$4)*0.4))-EXP(-$B$16*(($B$17+$AI$4)*0.4)))+T307*$B$16/($B$16-$AI$13)*(EXP(-$AI$13*(($B$17+$AI$4)*0.4))-EXP(-$B$16*(($B$17+$AI$4)*0.4)))+U307*$B$16/($B$16-$AI$14)*(EXP(-$AI$14*(($B$17+$AI$4)*0.4))-EXP(-$B$16*(($B$17+$AI$4)*0.4)))</f>
        <v/>
      </c>
      <c r="Z307" s="17">
        <f>R307*EXP(-$B$16*(($B$17+$AI$4)*0.5))+S307*$B$16/($B$16-$AI$12)*(EXP(-$AI$12*(($B$17+$AI$4)*0.5))-EXP(-$B$16*(($B$17+$AI$4)*0.5)))+T307*$B$16/($B$16-$AI$13)*(EXP(-$AI$13*(($B$17+$AI$4)*0.5))-EXP(-$B$16*(($B$17+$AI$4)*0.5)))+U307*$B$16/($B$16-$AI$14)*(EXP(-$AI$14*(($B$17+$AI$4)*0.5))-EXP(-$B$16*(($B$17+$AI$4)*0.5)))</f>
        <v/>
      </c>
      <c r="AA307" s="17">
        <f>R307*EXP(-$B$16*(($B$17+$AI$4)*0.6))+S307*$B$16/($B$16-$AI$12)*(EXP(-$AI$12*(($B$17+$AI$4)*0.6))-EXP(-$B$16*(($B$17+$AI$4)*0.6)))+T307*$B$16/($B$16-$AI$13)*(EXP(-$AI$13*(($B$17+$AI$4)*0.6))-EXP(-$B$16*(($B$17+$AI$4)*0.6)))+U307*$B$16/($B$16-$AI$14)*(EXP(-$AI$14*(($B$17+$AI$4)*0.6))-EXP(-$B$16*(($B$17+$AI$4)*0.6)))</f>
        <v/>
      </c>
      <c r="AB307" s="17">
        <f>R307*EXP(-$B$16*(($B$17+$AI$4)*0.7))+S307*$B$16/($B$16-$AI$12)*(EXP(-$AI$12*(($B$17+$AI$4)*0.7))-EXP(-$B$16*(($B$17+$AI$4)*0.7)))+T307*$B$16/($B$16-$AI$13)*(EXP(-$AI$13*(($B$17+$AI$4)*0.7))-EXP(-$B$16*(($B$17+$AI$4)*0.7)))+U307*$B$16/($B$16-$AI$14)*(EXP(-$AI$14*(($B$17+$AI$4)*0.7))-EXP(-$B$16*(($B$17+$AI$4)*0.7)))</f>
        <v/>
      </c>
      <c r="AC307" s="17">
        <f>R307*EXP(-$B$16*(($B$17+$AI$4)*0.8))+S307*$B$16/($B$16-$AI$12)*(EXP(-$AI$12*(($B$17+$AI$4)*0.8))-EXP(-$B$16*(($B$17+$AI$4)*0.8)))+T307*$B$16/($B$16-$AI$13)*(EXP(-$AI$13*(($B$17+$AI$4)*0.8))-EXP(-$B$16*(($B$17+$AI$4)*0.8)))+U307*$B$16/($B$16-$AI$14)*(EXP(-$AI$14*(($B$17+$AI$4)*0.8))-EXP(-$B$16*(($B$17+$AI$4)*0.8)))</f>
        <v/>
      </c>
      <c r="AD307" s="17">
        <f>R307*EXP(-$B$16*(($B$17+$AI$4)*0.9))+S307*$B$16/($B$16-$AI$12)*(EXP(-$AI$12*(($B$17+$AI$4)*0.9))-EXP(-$B$16*(($B$17+$AI$4)*0.9)))+T307*$B$16/($B$16-$AI$13)*(EXP(-$AI$13*(($B$17+$AI$4)*0.9))-EXP(-$B$16*(($B$17+$AI$4)*0.9)))+U307*$B$16/($B$16-$AI$14)*(EXP(-$AI$14*(($B$17+$AI$4)*0.9))-EXP(-$B$16*(($B$17+$AI$4)*0.9)))</f>
        <v/>
      </c>
      <c r="AE307" s="17">
        <f>R307*EXP(-$B$16*(($B$17+$AI$4)*1.0))+S307*$B$16/($B$16-$AI$12)*(EXP(-$AI$12*(($B$17+$AI$4)*1.0))-EXP(-$B$16*(($B$17+$AI$4)*1.0)))+T307*$B$16/($B$16-$AI$13)*(EXP(-$AI$13*(($B$17+$AI$4)*1.0))-EXP(-$B$16*(($B$17+$AI$4)*1.0)))+U307*$B$16/($B$16-$AI$14)*(EXP(-$AI$14*(($B$17+$AI$4)*1.0))-EXP(-$B$16*(($B$17+$AI$4)*1.0)))</f>
        <v/>
      </c>
      <c r="AF307" s="17">
        <f>MIN((G307-V307)/$AI$48,(G307-W307)/$AI$49,(G307-X307)/$AI$50,(G307-Y307)/$AI$51,(G307-Z307)/$AI$52,(G307-AA307)/$AI$53,(G307-AB307)/$AI$54,(G307-AC307)/$AI$55,(G307-AD307)/$AI$56,(G307-AE307)/$AI$57)</f>
        <v/>
      </c>
    </row>
    <row r="308">
      <c r="E308" s="12">
        <f>E307+$B$11</f>
        <v/>
      </c>
      <c r="F308" s="13">
        <f>E308/60</f>
        <v/>
      </c>
      <c r="G308" s="13">
        <f>IF(F308&gt;=$AI$66,$B$27,IF(F308&gt;=$AI$65,$B$26,IF(F308&gt;=$AI$64,$B$25,IF(F308&gt;=$AI$63,$B$24,IF(F308&gt;=$AI$62,$B$23,IF(F308&gt;=$AI$61,$B$22,$B$21))))))</f>
        <v/>
      </c>
      <c r="H308" s="14">
        <f>MAX(0,MIN($AI$59,IF($B$9="Plasma",(G308-(S308*$AI$18+T308*$AI$19+U308*$AI$20))/$AI$46,AF308)))</f>
        <v/>
      </c>
      <c r="I308" s="15">
        <f>H308/10*3600/$B$11</f>
        <v/>
      </c>
      <c r="J308" s="15">
        <f>J307+H308</f>
        <v/>
      </c>
      <c r="K308" s="14">
        <f>$AI$21*K307+$AI$22*L307+$AI$23*M307+$AI$30*H307</f>
        <v/>
      </c>
      <c r="L308" s="14">
        <f>$AI$24*K307+$AI$25*L307+$AI$26*M307+$AI$31*H307</f>
        <v/>
      </c>
      <c r="M308" s="14">
        <f>$AI$27*K307+$AI$28*L307+$AI$29*M307+$AI$32*H307</f>
        <v/>
      </c>
      <c r="N308" s="16">
        <f>R308*$B$38</f>
        <v/>
      </c>
      <c r="O308" s="14">
        <f>K308/$B$30</f>
        <v/>
      </c>
      <c r="P308" s="14">
        <f>L308/$B$31</f>
        <v/>
      </c>
      <c r="Q308" s="14">
        <f>M308/$B$32</f>
        <v/>
      </c>
      <c r="R308" s="14">
        <f>R307*$AI$42+S307*$AI$43+T307*$AI$44+U307*$AI$45+$AI$47*H307</f>
        <v/>
      </c>
      <c r="S308" s="17">
        <f>$AI$33*K308+$AI$34*L308+$AI$35*M308</f>
        <v/>
      </c>
      <c r="T308" s="17">
        <f>$AI$36*K308+$AI$37*L308+$AI$38*M308</f>
        <v/>
      </c>
      <c r="U308" s="17">
        <f>$AI$39*K308+$AI$40*L308+$AI$41*M308</f>
        <v/>
      </c>
      <c r="V308" s="17">
        <f>R308*EXP(-$B$16*(($B$17+$AI$4)*0.1))+S308*$B$16/($B$16-$AI$12)*(EXP(-$AI$12*(($B$17+$AI$4)*0.1))-EXP(-$B$16*(($B$17+$AI$4)*0.1)))+T308*$B$16/($B$16-$AI$13)*(EXP(-$AI$13*(($B$17+$AI$4)*0.1))-EXP(-$B$16*(($B$17+$AI$4)*0.1)))+U308*$B$16/($B$16-$AI$14)*(EXP(-$AI$14*(($B$17+$AI$4)*0.1))-EXP(-$B$16*(($B$17+$AI$4)*0.1)))</f>
        <v/>
      </c>
      <c r="W308" s="17">
        <f>R308*EXP(-$B$16*(($B$17+$AI$4)*0.2))+S308*$B$16/($B$16-$AI$12)*(EXP(-$AI$12*(($B$17+$AI$4)*0.2))-EXP(-$B$16*(($B$17+$AI$4)*0.2)))+T308*$B$16/($B$16-$AI$13)*(EXP(-$AI$13*(($B$17+$AI$4)*0.2))-EXP(-$B$16*(($B$17+$AI$4)*0.2)))+U308*$B$16/($B$16-$AI$14)*(EXP(-$AI$14*(($B$17+$AI$4)*0.2))-EXP(-$B$16*(($B$17+$AI$4)*0.2)))</f>
        <v/>
      </c>
      <c r="X308" s="17">
        <f>R308*EXP(-$B$16*(($B$17+$AI$4)*0.3))+S308*$B$16/($B$16-$AI$12)*(EXP(-$AI$12*(($B$17+$AI$4)*0.3))-EXP(-$B$16*(($B$17+$AI$4)*0.3)))+T308*$B$16/($B$16-$AI$13)*(EXP(-$AI$13*(($B$17+$AI$4)*0.3))-EXP(-$B$16*(($B$17+$AI$4)*0.3)))+U308*$B$16/($B$16-$AI$14)*(EXP(-$AI$14*(($B$17+$AI$4)*0.3))-EXP(-$B$16*(($B$17+$AI$4)*0.3)))</f>
        <v/>
      </c>
      <c r="Y308" s="17">
        <f>R308*EXP(-$B$16*(($B$17+$AI$4)*0.4))+S308*$B$16/($B$16-$AI$12)*(EXP(-$AI$12*(($B$17+$AI$4)*0.4))-EXP(-$B$16*(($B$17+$AI$4)*0.4)))+T308*$B$16/($B$16-$AI$13)*(EXP(-$AI$13*(($B$17+$AI$4)*0.4))-EXP(-$B$16*(($B$17+$AI$4)*0.4)))+U308*$B$16/($B$16-$AI$14)*(EXP(-$AI$14*(($B$17+$AI$4)*0.4))-EXP(-$B$16*(($B$17+$AI$4)*0.4)))</f>
        <v/>
      </c>
      <c r="Z308" s="17">
        <f>R308*EXP(-$B$16*(($B$17+$AI$4)*0.5))+S308*$B$16/($B$16-$AI$12)*(EXP(-$AI$12*(($B$17+$AI$4)*0.5))-EXP(-$B$16*(($B$17+$AI$4)*0.5)))+T308*$B$16/($B$16-$AI$13)*(EXP(-$AI$13*(($B$17+$AI$4)*0.5))-EXP(-$B$16*(($B$17+$AI$4)*0.5)))+U308*$B$16/($B$16-$AI$14)*(EXP(-$AI$14*(($B$17+$AI$4)*0.5))-EXP(-$B$16*(($B$17+$AI$4)*0.5)))</f>
        <v/>
      </c>
      <c r="AA308" s="17">
        <f>R308*EXP(-$B$16*(($B$17+$AI$4)*0.6))+S308*$B$16/($B$16-$AI$12)*(EXP(-$AI$12*(($B$17+$AI$4)*0.6))-EXP(-$B$16*(($B$17+$AI$4)*0.6)))+T308*$B$16/($B$16-$AI$13)*(EXP(-$AI$13*(($B$17+$AI$4)*0.6))-EXP(-$B$16*(($B$17+$AI$4)*0.6)))+U308*$B$16/($B$16-$AI$14)*(EXP(-$AI$14*(($B$17+$AI$4)*0.6))-EXP(-$B$16*(($B$17+$AI$4)*0.6)))</f>
        <v/>
      </c>
      <c r="AB308" s="17">
        <f>R308*EXP(-$B$16*(($B$17+$AI$4)*0.7))+S308*$B$16/($B$16-$AI$12)*(EXP(-$AI$12*(($B$17+$AI$4)*0.7))-EXP(-$B$16*(($B$17+$AI$4)*0.7)))+T308*$B$16/($B$16-$AI$13)*(EXP(-$AI$13*(($B$17+$AI$4)*0.7))-EXP(-$B$16*(($B$17+$AI$4)*0.7)))+U308*$B$16/($B$16-$AI$14)*(EXP(-$AI$14*(($B$17+$AI$4)*0.7))-EXP(-$B$16*(($B$17+$AI$4)*0.7)))</f>
        <v/>
      </c>
      <c r="AC308" s="17">
        <f>R308*EXP(-$B$16*(($B$17+$AI$4)*0.8))+S308*$B$16/($B$16-$AI$12)*(EXP(-$AI$12*(($B$17+$AI$4)*0.8))-EXP(-$B$16*(($B$17+$AI$4)*0.8)))+T308*$B$16/($B$16-$AI$13)*(EXP(-$AI$13*(($B$17+$AI$4)*0.8))-EXP(-$B$16*(($B$17+$AI$4)*0.8)))+U308*$B$16/($B$16-$AI$14)*(EXP(-$AI$14*(($B$17+$AI$4)*0.8))-EXP(-$B$16*(($B$17+$AI$4)*0.8)))</f>
        <v/>
      </c>
      <c r="AD308" s="17">
        <f>R308*EXP(-$B$16*(($B$17+$AI$4)*0.9))+S308*$B$16/($B$16-$AI$12)*(EXP(-$AI$12*(($B$17+$AI$4)*0.9))-EXP(-$B$16*(($B$17+$AI$4)*0.9)))+T308*$B$16/($B$16-$AI$13)*(EXP(-$AI$13*(($B$17+$AI$4)*0.9))-EXP(-$B$16*(($B$17+$AI$4)*0.9)))+U308*$B$16/($B$16-$AI$14)*(EXP(-$AI$14*(($B$17+$AI$4)*0.9))-EXP(-$B$16*(($B$17+$AI$4)*0.9)))</f>
        <v/>
      </c>
      <c r="AE308" s="17">
        <f>R308*EXP(-$B$16*(($B$17+$AI$4)*1.0))+S308*$B$16/($B$16-$AI$12)*(EXP(-$AI$12*(($B$17+$AI$4)*1.0))-EXP(-$B$16*(($B$17+$AI$4)*1.0)))+T308*$B$16/($B$16-$AI$13)*(EXP(-$AI$13*(($B$17+$AI$4)*1.0))-EXP(-$B$16*(($B$17+$AI$4)*1.0)))+U308*$B$16/($B$16-$AI$14)*(EXP(-$AI$14*(($B$17+$AI$4)*1.0))-EXP(-$B$16*(($B$17+$AI$4)*1.0)))</f>
        <v/>
      </c>
      <c r="AF308" s="17">
        <f>MIN((G308-V308)/$AI$48,(G308-W308)/$AI$49,(G308-X308)/$AI$50,(G308-Y308)/$AI$51,(G308-Z308)/$AI$52,(G308-AA308)/$AI$53,(G308-AB308)/$AI$54,(G308-AC308)/$AI$55,(G308-AD308)/$AI$56,(G308-AE308)/$AI$57)</f>
        <v/>
      </c>
    </row>
    <row r="309">
      <c r="E309" s="12">
        <f>E308+$B$11</f>
        <v/>
      </c>
      <c r="F309" s="13">
        <f>E309/60</f>
        <v/>
      </c>
      <c r="G309" s="13">
        <f>IF(F309&gt;=$AI$66,$B$27,IF(F309&gt;=$AI$65,$B$26,IF(F309&gt;=$AI$64,$B$25,IF(F309&gt;=$AI$63,$B$24,IF(F309&gt;=$AI$62,$B$23,IF(F309&gt;=$AI$61,$B$22,$B$21))))))</f>
        <v/>
      </c>
      <c r="H309" s="14">
        <f>MAX(0,MIN($AI$59,IF($B$9="Plasma",(G309-(S309*$AI$18+T309*$AI$19+U309*$AI$20))/$AI$46,AF309)))</f>
        <v/>
      </c>
      <c r="I309" s="15">
        <f>H309/10*3600/$B$11</f>
        <v/>
      </c>
      <c r="J309" s="15">
        <f>J308+H309</f>
        <v/>
      </c>
      <c r="K309" s="14">
        <f>$AI$21*K308+$AI$22*L308+$AI$23*M308+$AI$30*H308</f>
        <v/>
      </c>
      <c r="L309" s="14">
        <f>$AI$24*K308+$AI$25*L308+$AI$26*M308+$AI$31*H308</f>
        <v/>
      </c>
      <c r="M309" s="14">
        <f>$AI$27*K308+$AI$28*L308+$AI$29*M308+$AI$32*H308</f>
        <v/>
      </c>
      <c r="N309" s="16">
        <f>R309*$B$38</f>
        <v/>
      </c>
      <c r="O309" s="14">
        <f>K309/$B$30</f>
        <v/>
      </c>
      <c r="P309" s="14">
        <f>L309/$B$31</f>
        <v/>
      </c>
      <c r="Q309" s="14">
        <f>M309/$B$32</f>
        <v/>
      </c>
      <c r="R309" s="14">
        <f>R308*$AI$42+S308*$AI$43+T308*$AI$44+U308*$AI$45+$AI$47*H308</f>
        <v/>
      </c>
      <c r="S309" s="17">
        <f>$AI$33*K309+$AI$34*L309+$AI$35*M309</f>
        <v/>
      </c>
      <c r="T309" s="17">
        <f>$AI$36*K309+$AI$37*L309+$AI$38*M309</f>
        <v/>
      </c>
      <c r="U309" s="17">
        <f>$AI$39*K309+$AI$40*L309+$AI$41*M309</f>
        <v/>
      </c>
      <c r="V309" s="17">
        <f>R309*EXP(-$B$16*(($B$17+$AI$4)*0.1))+S309*$B$16/($B$16-$AI$12)*(EXP(-$AI$12*(($B$17+$AI$4)*0.1))-EXP(-$B$16*(($B$17+$AI$4)*0.1)))+T309*$B$16/($B$16-$AI$13)*(EXP(-$AI$13*(($B$17+$AI$4)*0.1))-EXP(-$B$16*(($B$17+$AI$4)*0.1)))+U309*$B$16/($B$16-$AI$14)*(EXP(-$AI$14*(($B$17+$AI$4)*0.1))-EXP(-$B$16*(($B$17+$AI$4)*0.1)))</f>
        <v/>
      </c>
      <c r="W309" s="17">
        <f>R309*EXP(-$B$16*(($B$17+$AI$4)*0.2))+S309*$B$16/($B$16-$AI$12)*(EXP(-$AI$12*(($B$17+$AI$4)*0.2))-EXP(-$B$16*(($B$17+$AI$4)*0.2)))+T309*$B$16/($B$16-$AI$13)*(EXP(-$AI$13*(($B$17+$AI$4)*0.2))-EXP(-$B$16*(($B$17+$AI$4)*0.2)))+U309*$B$16/($B$16-$AI$14)*(EXP(-$AI$14*(($B$17+$AI$4)*0.2))-EXP(-$B$16*(($B$17+$AI$4)*0.2)))</f>
        <v/>
      </c>
      <c r="X309" s="17">
        <f>R309*EXP(-$B$16*(($B$17+$AI$4)*0.3))+S309*$B$16/($B$16-$AI$12)*(EXP(-$AI$12*(($B$17+$AI$4)*0.3))-EXP(-$B$16*(($B$17+$AI$4)*0.3)))+T309*$B$16/($B$16-$AI$13)*(EXP(-$AI$13*(($B$17+$AI$4)*0.3))-EXP(-$B$16*(($B$17+$AI$4)*0.3)))+U309*$B$16/($B$16-$AI$14)*(EXP(-$AI$14*(($B$17+$AI$4)*0.3))-EXP(-$B$16*(($B$17+$AI$4)*0.3)))</f>
        <v/>
      </c>
      <c r="Y309" s="17">
        <f>R309*EXP(-$B$16*(($B$17+$AI$4)*0.4))+S309*$B$16/($B$16-$AI$12)*(EXP(-$AI$12*(($B$17+$AI$4)*0.4))-EXP(-$B$16*(($B$17+$AI$4)*0.4)))+T309*$B$16/($B$16-$AI$13)*(EXP(-$AI$13*(($B$17+$AI$4)*0.4))-EXP(-$B$16*(($B$17+$AI$4)*0.4)))+U309*$B$16/($B$16-$AI$14)*(EXP(-$AI$14*(($B$17+$AI$4)*0.4))-EXP(-$B$16*(($B$17+$AI$4)*0.4)))</f>
        <v/>
      </c>
      <c r="Z309" s="17">
        <f>R309*EXP(-$B$16*(($B$17+$AI$4)*0.5))+S309*$B$16/($B$16-$AI$12)*(EXP(-$AI$12*(($B$17+$AI$4)*0.5))-EXP(-$B$16*(($B$17+$AI$4)*0.5)))+T309*$B$16/($B$16-$AI$13)*(EXP(-$AI$13*(($B$17+$AI$4)*0.5))-EXP(-$B$16*(($B$17+$AI$4)*0.5)))+U309*$B$16/($B$16-$AI$14)*(EXP(-$AI$14*(($B$17+$AI$4)*0.5))-EXP(-$B$16*(($B$17+$AI$4)*0.5)))</f>
        <v/>
      </c>
      <c r="AA309" s="17">
        <f>R309*EXP(-$B$16*(($B$17+$AI$4)*0.6))+S309*$B$16/($B$16-$AI$12)*(EXP(-$AI$12*(($B$17+$AI$4)*0.6))-EXP(-$B$16*(($B$17+$AI$4)*0.6)))+T309*$B$16/($B$16-$AI$13)*(EXP(-$AI$13*(($B$17+$AI$4)*0.6))-EXP(-$B$16*(($B$17+$AI$4)*0.6)))+U309*$B$16/($B$16-$AI$14)*(EXP(-$AI$14*(($B$17+$AI$4)*0.6))-EXP(-$B$16*(($B$17+$AI$4)*0.6)))</f>
        <v/>
      </c>
      <c r="AB309" s="17">
        <f>R309*EXP(-$B$16*(($B$17+$AI$4)*0.7))+S309*$B$16/($B$16-$AI$12)*(EXP(-$AI$12*(($B$17+$AI$4)*0.7))-EXP(-$B$16*(($B$17+$AI$4)*0.7)))+T309*$B$16/($B$16-$AI$13)*(EXP(-$AI$13*(($B$17+$AI$4)*0.7))-EXP(-$B$16*(($B$17+$AI$4)*0.7)))+U309*$B$16/($B$16-$AI$14)*(EXP(-$AI$14*(($B$17+$AI$4)*0.7))-EXP(-$B$16*(($B$17+$AI$4)*0.7)))</f>
        <v/>
      </c>
      <c r="AC309" s="17">
        <f>R309*EXP(-$B$16*(($B$17+$AI$4)*0.8))+S309*$B$16/($B$16-$AI$12)*(EXP(-$AI$12*(($B$17+$AI$4)*0.8))-EXP(-$B$16*(($B$17+$AI$4)*0.8)))+T309*$B$16/($B$16-$AI$13)*(EXP(-$AI$13*(($B$17+$AI$4)*0.8))-EXP(-$B$16*(($B$17+$AI$4)*0.8)))+U309*$B$16/($B$16-$AI$14)*(EXP(-$AI$14*(($B$17+$AI$4)*0.8))-EXP(-$B$16*(($B$17+$AI$4)*0.8)))</f>
        <v/>
      </c>
      <c r="AD309" s="17">
        <f>R309*EXP(-$B$16*(($B$17+$AI$4)*0.9))+S309*$B$16/($B$16-$AI$12)*(EXP(-$AI$12*(($B$17+$AI$4)*0.9))-EXP(-$B$16*(($B$17+$AI$4)*0.9)))+T309*$B$16/($B$16-$AI$13)*(EXP(-$AI$13*(($B$17+$AI$4)*0.9))-EXP(-$B$16*(($B$17+$AI$4)*0.9)))+U309*$B$16/($B$16-$AI$14)*(EXP(-$AI$14*(($B$17+$AI$4)*0.9))-EXP(-$B$16*(($B$17+$AI$4)*0.9)))</f>
        <v/>
      </c>
      <c r="AE309" s="17">
        <f>R309*EXP(-$B$16*(($B$17+$AI$4)*1.0))+S309*$B$16/($B$16-$AI$12)*(EXP(-$AI$12*(($B$17+$AI$4)*1.0))-EXP(-$B$16*(($B$17+$AI$4)*1.0)))+T309*$B$16/($B$16-$AI$13)*(EXP(-$AI$13*(($B$17+$AI$4)*1.0))-EXP(-$B$16*(($B$17+$AI$4)*1.0)))+U309*$B$16/($B$16-$AI$14)*(EXP(-$AI$14*(($B$17+$AI$4)*1.0))-EXP(-$B$16*(($B$17+$AI$4)*1.0)))</f>
        <v/>
      </c>
      <c r="AF309" s="17">
        <f>MIN((G309-V309)/$AI$48,(G309-W309)/$AI$49,(G309-X309)/$AI$50,(G309-Y309)/$AI$51,(G309-Z309)/$AI$52,(G309-AA309)/$AI$53,(G309-AB309)/$AI$54,(G309-AC309)/$AI$55,(G309-AD309)/$AI$56,(G309-AE309)/$AI$57)</f>
        <v/>
      </c>
    </row>
    <row r="310">
      <c r="E310" s="12">
        <f>E309+$B$11</f>
        <v/>
      </c>
      <c r="F310" s="13">
        <f>E310/60</f>
        <v/>
      </c>
      <c r="G310" s="13">
        <f>IF(F310&gt;=$AI$66,$B$27,IF(F310&gt;=$AI$65,$B$26,IF(F310&gt;=$AI$64,$B$25,IF(F310&gt;=$AI$63,$B$24,IF(F310&gt;=$AI$62,$B$23,IF(F310&gt;=$AI$61,$B$22,$B$21))))))</f>
        <v/>
      </c>
      <c r="H310" s="14">
        <f>MAX(0,MIN($AI$59,IF($B$9="Plasma",(G310-(S310*$AI$18+T310*$AI$19+U310*$AI$20))/$AI$46,AF310)))</f>
        <v/>
      </c>
      <c r="I310" s="15">
        <f>H310/10*3600/$B$11</f>
        <v/>
      </c>
      <c r="J310" s="15">
        <f>J309+H310</f>
        <v/>
      </c>
      <c r="K310" s="14">
        <f>$AI$21*K309+$AI$22*L309+$AI$23*M309+$AI$30*H309</f>
        <v/>
      </c>
      <c r="L310" s="14">
        <f>$AI$24*K309+$AI$25*L309+$AI$26*M309+$AI$31*H309</f>
        <v/>
      </c>
      <c r="M310" s="14">
        <f>$AI$27*K309+$AI$28*L309+$AI$29*M309+$AI$32*H309</f>
        <v/>
      </c>
      <c r="N310" s="16">
        <f>R310*$B$38</f>
        <v/>
      </c>
      <c r="O310" s="14">
        <f>K310/$B$30</f>
        <v/>
      </c>
      <c r="P310" s="14">
        <f>L310/$B$31</f>
        <v/>
      </c>
      <c r="Q310" s="14">
        <f>M310/$B$32</f>
        <v/>
      </c>
      <c r="R310" s="14">
        <f>R309*$AI$42+S309*$AI$43+T309*$AI$44+U309*$AI$45+$AI$47*H309</f>
        <v/>
      </c>
      <c r="S310" s="17">
        <f>$AI$33*K310+$AI$34*L310+$AI$35*M310</f>
        <v/>
      </c>
      <c r="T310" s="17">
        <f>$AI$36*K310+$AI$37*L310+$AI$38*M310</f>
        <v/>
      </c>
      <c r="U310" s="17">
        <f>$AI$39*K310+$AI$40*L310+$AI$41*M310</f>
        <v/>
      </c>
      <c r="V310" s="17">
        <f>R310*EXP(-$B$16*(($B$17+$AI$4)*0.1))+S310*$B$16/($B$16-$AI$12)*(EXP(-$AI$12*(($B$17+$AI$4)*0.1))-EXP(-$B$16*(($B$17+$AI$4)*0.1)))+T310*$B$16/($B$16-$AI$13)*(EXP(-$AI$13*(($B$17+$AI$4)*0.1))-EXP(-$B$16*(($B$17+$AI$4)*0.1)))+U310*$B$16/($B$16-$AI$14)*(EXP(-$AI$14*(($B$17+$AI$4)*0.1))-EXP(-$B$16*(($B$17+$AI$4)*0.1)))</f>
        <v/>
      </c>
      <c r="W310" s="17">
        <f>R310*EXP(-$B$16*(($B$17+$AI$4)*0.2))+S310*$B$16/($B$16-$AI$12)*(EXP(-$AI$12*(($B$17+$AI$4)*0.2))-EXP(-$B$16*(($B$17+$AI$4)*0.2)))+T310*$B$16/($B$16-$AI$13)*(EXP(-$AI$13*(($B$17+$AI$4)*0.2))-EXP(-$B$16*(($B$17+$AI$4)*0.2)))+U310*$B$16/($B$16-$AI$14)*(EXP(-$AI$14*(($B$17+$AI$4)*0.2))-EXP(-$B$16*(($B$17+$AI$4)*0.2)))</f>
        <v/>
      </c>
      <c r="X310" s="17">
        <f>R310*EXP(-$B$16*(($B$17+$AI$4)*0.3))+S310*$B$16/($B$16-$AI$12)*(EXP(-$AI$12*(($B$17+$AI$4)*0.3))-EXP(-$B$16*(($B$17+$AI$4)*0.3)))+T310*$B$16/($B$16-$AI$13)*(EXP(-$AI$13*(($B$17+$AI$4)*0.3))-EXP(-$B$16*(($B$17+$AI$4)*0.3)))+U310*$B$16/($B$16-$AI$14)*(EXP(-$AI$14*(($B$17+$AI$4)*0.3))-EXP(-$B$16*(($B$17+$AI$4)*0.3)))</f>
        <v/>
      </c>
      <c r="Y310" s="17">
        <f>R310*EXP(-$B$16*(($B$17+$AI$4)*0.4))+S310*$B$16/($B$16-$AI$12)*(EXP(-$AI$12*(($B$17+$AI$4)*0.4))-EXP(-$B$16*(($B$17+$AI$4)*0.4)))+T310*$B$16/($B$16-$AI$13)*(EXP(-$AI$13*(($B$17+$AI$4)*0.4))-EXP(-$B$16*(($B$17+$AI$4)*0.4)))+U310*$B$16/($B$16-$AI$14)*(EXP(-$AI$14*(($B$17+$AI$4)*0.4))-EXP(-$B$16*(($B$17+$AI$4)*0.4)))</f>
        <v/>
      </c>
      <c r="Z310" s="17">
        <f>R310*EXP(-$B$16*(($B$17+$AI$4)*0.5))+S310*$B$16/($B$16-$AI$12)*(EXP(-$AI$12*(($B$17+$AI$4)*0.5))-EXP(-$B$16*(($B$17+$AI$4)*0.5)))+T310*$B$16/($B$16-$AI$13)*(EXP(-$AI$13*(($B$17+$AI$4)*0.5))-EXP(-$B$16*(($B$17+$AI$4)*0.5)))+U310*$B$16/($B$16-$AI$14)*(EXP(-$AI$14*(($B$17+$AI$4)*0.5))-EXP(-$B$16*(($B$17+$AI$4)*0.5)))</f>
        <v/>
      </c>
      <c r="AA310" s="17">
        <f>R310*EXP(-$B$16*(($B$17+$AI$4)*0.6))+S310*$B$16/($B$16-$AI$12)*(EXP(-$AI$12*(($B$17+$AI$4)*0.6))-EXP(-$B$16*(($B$17+$AI$4)*0.6)))+T310*$B$16/($B$16-$AI$13)*(EXP(-$AI$13*(($B$17+$AI$4)*0.6))-EXP(-$B$16*(($B$17+$AI$4)*0.6)))+U310*$B$16/($B$16-$AI$14)*(EXP(-$AI$14*(($B$17+$AI$4)*0.6))-EXP(-$B$16*(($B$17+$AI$4)*0.6)))</f>
        <v/>
      </c>
      <c r="AB310" s="17">
        <f>R310*EXP(-$B$16*(($B$17+$AI$4)*0.7))+S310*$B$16/($B$16-$AI$12)*(EXP(-$AI$12*(($B$17+$AI$4)*0.7))-EXP(-$B$16*(($B$17+$AI$4)*0.7)))+T310*$B$16/($B$16-$AI$13)*(EXP(-$AI$13*(($B$17+$AI$4)*0.7))-EXP(-$B$16*(($B$17+$AI$4)*0.7)))+U310*$B$16/($B$16-$AI$14)*(EXP(-$AI$14*(($B$17+$AI$4)*0.7))-EXP(-$B$16*(($B$17+$AI$4)*0.7)))</f>
        <v/>
      </c>
      <c r="AC310" s="17">
        <f>R310*EXP(-$B$16*(($B$17+$AI$4)*0.8))+S310*$B$16/($B$16-$AI$12)*(EXP(-$AI$12*(($B$17+$AI$4)*0.8))-EXP(-$B$16*(($B$17+$AI$4)*0.8)))+T310*$B$16/($B$16-$AI$13)*(EXP(-$AI$13*(($B$17+$AI$4)*0.8))-EXP(-$B$16*(($B$17+$AI$4)*0.8)))+U310*$B$16/($B$16-$AI$14)*(EXP(-$AI$14*(($B$17+$AI$4)*0.8))-EXP(-$B$16*(($B$17+$AI$4)*0.8)))</f>
        <v/>
      </c>
      <c r="AD310" s="17">
        <f>R310*EXP(-$B$16*(($B$17+$AI$4)*0.9))+S310*$B$16/($B$16-$AI$12)*(EXP(-$AI$12*(($B$17+$AI$4)*0.9))-EXP(-$B$16*(($B$17+$AI$4)*0.9)))+T310*$B$16/($B$16-$AI$13)*(EXP(-$AI$13*(($B$17+$AI$4)*0.9))-EXP(-$B$16*(($B$17+$AI$4)*0.9)))+U310*$B$16/($B$16-$AI$14)*(EXP(-$AI$14*(($B$17+$AI$4)*0.9))-EXP(-$B$16*(($B$17+$AI$4)*0.9)))</f>
        <v/>
      </c>
      <c r="AE310" s="17">
        <f>R310*EXP(-$B$16*(($B$17+$AI$4)*1.0))+S310*$B$16/($B$16-$AI$12)*(EXP(-$AI$12*(($B$17+$AI$4)*1.0))-EXP(-$B$16*(($B$17+$AI$4)*1.0)))+T310*$B$16/($B$16-$AI$13)*(EXP(-$AI$13*(($B$17+$AI$4)*1.0))-EXP(-$B$16*(($B$17+$AI$4)*1.0)))+U310*$B$16/($B$16-$AI$14)*(EXP(-$AI$14*(($B$17+$AI$4)*1.0))-EXP(-$B$16*(($B$17+$AI$4)*1.0)))</f>
        <v/>
      </c>
      <c r="AF310" s="17">
        <f>MIN((G310-V310)/$AI$48,(G310-W310)/$AI$49,(G310-X310)/$AI$50,(G310-Y310)/$AI$51,(G310-Z310)/$AI$52,(G310-AA310)/$AI$53,(G310-AB310)/$AI$54,(G310-AC310)/$AI$55,(G310-AD310)/$AI$56,(G310-AE310)/$AI$57)</f>
        <v/>
      </c>
    </row>
    <row r="311">
      <c r="E311" s="12">
        <f>E310+$B$11</f>
        <v/>
      </c>
      <c r="F311" s="13">
        <f>E311/60</f>
        <v/>
      </c>
      <c r="G311" s="13">
        <f>IF(F311&gt;=$AI$66,$B$27,IF(F311&gt;=$AI$65,$B$26,IF(F311&gt;=$AI$64,$B$25,IF(F311&gt;=$AI$63,$B$24,IF(F311&gt;=$AI$62,$B$23,IF(F311&gt;=$AI$61,$B$22,$B$21))))))</f>
        <v/>
      </c>
      <c r="H311" s="14">
        <f>MAX(0,MIN($AI$59,IF($B$9="Plasma",(G311-(S311*$AI$18+T311*$AI$19+U311*$AI$20))/$AI$46,AF311)))</f>
        <v/>
      </c>
      <c r="I311" s="15">
        <f>H311/10*3600/$B$11</f>
        <v/>
      </c>
      <c r="J311" s="15">
        <f>J310+H311</f>
        <v/>
      </c>
      <c r="K311" s="14">
        <f>$AI$21*K310+$AI$22*L310+$AI$23*M310+$AI$30*H310</f>
        <v/>
      </c>
      <c r="L311" s="14">
        <f>$AI$24*K310+$AI$25*L310+$AI$26*M310+$AI$31*H310</f>
        <v/>
      </c>
      <c r="M311" s="14">
        <f>$AI$27*K310+$AI$28*L310+$AI$29*M310+$AI$32*H310</f>
        <v/>
      </c>
      <c r="N311" s="16">
        <f>R311*$B$38</f>
        <v/>
      </c>
      <c r="O311" s="14">
        <f>K311/$B$30</f>
        <v/>
      </c>
      <c r="P311" s="14">
        <f>L311/$B$31</f>
        <v/>
      </c>
      <c r="Q311" s="14">
        <f>M311/$B$32</f>
        <v/>
      </c>
      <c r="R311" s="14">
        <f>R310*$AI$42+S310*$AI$43+T310*$AI$44+U310*$AI$45+$AI$47*H310</f>
        <v/>
      </c>
      <c r="S311" s="17">
        <f>$AI$33*K311+$AI$34*L311+$AI$35*M311</f>
        <v/>
      </c>
      <c r="T311" s="17">
        <f>$AI$36*K311+$AI$37*L311+$AI$38*M311</f>
        <v/>
      </c>
      <c r="U311" s="17">
        <f>$AI$39*K311+$AI$40*L311+$AI$41*M311</f>
        <v/>
      </c>
      <c r="V311" s="17">
        <f>R311*EXP(-$B$16*(($B$17+$AI$4)*0.1))+S311*$B$16/($B$16-$AI$12)*(EXP(-$AI$12*(($B$17+$AI$4)*0.1))-EXP(-$B$16*(($B$17+$AI$4)*0.1)))+T311*$B$16/($B$16-$AI$13)*(EXP(-$AI$13*(($B$17+$AI$4)*0.1))-EXP(-$B$16*(($B$17+$AI$4)*0.1)))+U311*$B$16/($B$16-$AI$14)*(EXP(-$AI$14*(($B$17+$AI$4)*0.1))-EXP(-$B$16*(($B$17+$AI$4)*0.1)))</f>
        <v/>
      </c>
      <c r="W311" s="17">
        <f>R311*EXP(-$B$16*(($B$17+$AI$4)*0.2))+S311*$B$16/($B$16-$AI$12)*(EXP(-$AI$12*(($B$17+$AI$4)*0.2))-EXP(-$B$16*(($B$17+$AI$4)*0.2)))+T311*$B$16/($B$16-$AI$13)*(EXP(-$AI$13*(($B$17+$AI$4)*0.2))-EXP(-$B$16*(($B$17+$AI$4)*0.2)))+U311*$B$16/($B$16-$AI$14)*(EXP(-$AI$14*(($B$17+$AI$4)*0.2))-EXP(-$B$16*(($B$17+$AI$4)*0.2)))</f>
        <v/>
      </c>
      <c r="X311" s="17">
        <f>R311*EXP(-$B$16*(($B$17+$AI$4)*0.3))+S311*$B$16/($B$16-$AI$12)*(EXP(-$AI$12*(($B$17+$AI$4)*0.3))-EXP(-$B$16*(($B$17+$AI$4)*0.3)))+T311*$B$16/($B$16-$AI$13)*(EXP(-$AI$13*(($B$17+$AI$4)*0.3))-EXP(-$B$16*(($B$17+$AI$4)*0.3)))+U311*$B$16/($B$16-$AI$14)*(EXP(-$AI$14*(($B$17+$AI$4)*0.3))-EXP(-$B$16*(($B$17+$AI$4)*0.3)))</f>
        <v/>
      </c>
      <c r="Y311" s="17">
        <f>R311*EXP(-$B$16*(($B$17+$AI$4)*0.4))+S311*$B$16/($B$16-$AI$12)*(EXP(-$AI$12*(($B$17+$AI$4)*0.4))-EXP(-$B$16*(($B$17+$AI$4)*0.4)))+T311*$B$16/($B$16-$AI$13)*(EXP(-$AI$13*(($B$17+$AI$4)*0.4))-EXP(-$B$16*(($B$17+$AI$4)*0.4)))+U311*$B$16/($B$16-$AI$14)*(EXP(-$AI$14*(($B$17+$AI$4)*0.4))-EXP(-$B$16*(($B$17+$AI$4)*0.4)))</f>
        <v/>
      </c>
      <c r="Z311" s="17">
        <f>R311*EXP(-$B$16*(($B$17+$AI$4)*0.5))+S311*$B$16/($B$16-$AI$12)*(EXP(-$AI$12*(($B$17+$AI$4)*0.5))-EXP(-$B$16*(($B$17+$AI$4)*0.5)))+T311*$B$16/($B$16-$AI$13)*(EXP(-$AI$13*(($B$17+$AI$4)*0.5))-EXP(-$B$16*(($B$17+$AI$4)*0.5)))+U311*$B$16/($B$16-$AI$14)*(EXP(-$AI$14*(($B$17+$AI$4)*0.5))-EXP(-$B$16*(($B$17+$AI$4)*0.5)))</f>
        <v/>
      </c>
      <c r="AA311" s="17">
        <f>R311*EXP(-$B$16*(($B$17+$AI$4)*0.6))+S311*$B$16/($B$16-$AI$12)*(EXP(-$AI$12*(($B$17+$AI$4)*0.6))-EXP(-$B$16*(($B$17+$AI$4)*0.6)))+T311*$B$16/($B$16-$AI$13)*(EXP(-$AI$13*(($B$17+$AI$4)*0.6))-EXP(-$B$16*(($B$17+$AI$4)*0.6)))+U311*$B$16/($B$16-$AI$14)*(EXP(-$AI$14*(($B$17+$AI$4)*0.6))-EXP(-$B$16*(($B$17+$AI$4)*0.6)))</f>
        <v/>
      </c>
      <c r="AB311" s="17">
        <f>R311*EXP(-$B$16*(($B$17+$AI$4)*0.7))+S311*$B$16/($B$16-$AI$12)*(EXP(-$AI$12*(($B$17+$AI$4)*0.7))-EXP(-$B$16*(($B$17+$AI$4)*0.7)))+T311*$B$16/($B$16-$AI$13)*(EXP(-$AI$13*(($B$17+$AI$4)*0.7))-EXP(-$B$16*(($B$17+$AI$4)*0.7)))+U311*$B$16/($B$16-$AI$14)*(EXP(-$AI$14*(($B$17+$AI$4)*0.7))-EXP(-$B$16*(($B$17+$AI$4)*0.7)))</f>
        <v/>
      </c>
      <c r="AC311" s="17">
        <f>R311*EXP(-$B$16*(($B$17+$AI$4)*0.8))+S311*$B$16/($B$16-$AI$12)*(EXP(-$AI$12*(($B$17+$AI$4)*0.8))-EXP(-$B$16*(($B$17+$AI$4)*0.8)))+T311*$B$16/($B$16-$AI$13)*(EXP(-$AI$13*(($B$17+$AI$4)*0.8))-EXP(-$B$16*(($B$17+$AI$4)*0.8)))+U311*$B$16/($B$16-$AI$14)*(EXP(-$AI$14*(($B$17+$AI$4)*0.8))-EXP(-$B$16*(($B$17+$AI$4)*0.8)))</f>
        <v/>
      </c>
      <c r="AD311" s="17">
        <f>R311*EXP(-$B$16*(($B$17+$AI$4)*0.9))+S311*$B$16/($B$16-$AI$12)*(EXP(-$AI$12*(($B$17+$AI$4)*0.9))-EXP(-$B$16*(($B$17+$AI$4)*0.9)))+T311*$B$16/($B$16-$AI$13)*(EXP(-$AI$13*(($B$17+$AI$4)*0.9))-EXP(-$B$16*(($B$17+$AI$4)*0.9)))+U311*$B$16/($B$16-$AI$14)*(EXP(-$AI$14*(($B$17+$AI$4)*0.9))-EXP(-$B$16*(($B$17+$AI$4)*0.9)))</f>
        <v/>
      </c>
      <c r="AE311" s="17">
        <f>R311*EXP(-$B$16*(($B$17+$AI$4)*1.0))+S311*$B$16/($B$16-$AI$12)*(EXP(-$AI$12*(($B$17+$AI$4)*1.0))-EXP(-$B$16*(($B$17+$AI$4)*1.0)))+T311*$B$16/($B$16-$AI$13)*(EXP(-$AI$13*(($B$17+$AI$4)*1.0))-EXP(-$B$16*(($B$17+$AI$4)*1.0)))+U311*$B$16/($B$16-$AI$14)*(EXP(-$AI$14*(($B$17+$AI$4)*1.0))-EXP(-$B$16*(($B$17+$AI$4)*1.0)))</f>
        <v/>
      </c>
      <c r="AF311" s="17">
        <f>MIN((G311-V311)/$AI$48,(G311-W311)/$AI$49,(G311-X311)/$AI$50,(G311-Y311)/$AI$51,(G311-Z311)/$AI$52,(G311-AA311)/$AI$53,(G311-AB311)/$AI$54,(G311-AC311)/$AI$55,(G311-AD311)/$AI$56,(G311-AE311)/$AI$57)</f>
        <v/>
      </c>
    </row>
    <row r="312">
      <c r="E312" s="12">
        <f>E311+$B$11</f>
        <v/>
      </c>
      <c r="F312" s="13">
        <f>E312/60</f>
        <v/>
      </c>
      <c r="G312" s="13">
        <f>IF(F312&gt;=$AI$66,$B$27,IF(F312&gt;=$AI$65,$B$26,IF(F312&gt;=$AI$64,$B$25,IF(F312&gt;=$AI$63,$B$24,IF(F312&gt;=$AI$62,$B$23,IF(F312&gt;=$AI$61,$B$22,$B$21))))))</f>
        <v/>
      </c>
      <c r="H312" s="14">
        <f>MAX(0,MIN($AI$59,IF($B$9="Plasma",(G312-(S312*$AI$18+T312*$AI$19+U312*$AI$20))/$AI$46,AF312)))</f>
        <v/>
      </c>
      <c r="I312" s="15">
        <f>H312/10*3600/$B$11</f>
        <v/>
      </c>
      <c r="J312" s="15">
        <f>J311+H312</f>
        <v/>
      </c>
      <c r="K312" s="14">
        <f>$AI$21*K311+$AI$22*L311+$AI$23*M311+$AI$30*H311</f>
        <v/>
      </c>
      <c r="L312" s="14">
        <f>$AI$24*K311+$AI$25*L311+$AI$26*M311+$AI$31*H311</f>
        <v/>
      </c>
      <c r="M312" s="14">
        <f>$AI$27*K311+$AI$28*L311+$AI$29*M311+$AI$32*H311</f>
        <v/>
      </c>
      <c r="N312" s="16">
        <f>R312*$B$38</f>
        <v/>
      </c>
      <c r="O312" s="14">
        <f>K312/$B$30</f>
        <v/>
      </c>
      <c r="P312" s="14">
        <f>L312/$B$31</f>
        <v/>
      </c>
      <c r="Q312" s="14">
        <f>M312/$B$32</f>
        <v/>
      </c>
      <c r="R312" s="14">
        <f>R311*$AI$42+S311*$AI$43+T311*$AI$44+U311*$AI$45+$AI$47*H311</f>
        <v/>
      </c>
      <c r="S312" s="17">
        <f>$AI$33*K312+$AI$34*L312+$AI$35*M312</f>
        <v/>
      </c>
      <c r="T312" s="17">
        <f>$AI$36*K312+$AI$37*L312+$AI$38*M312</f>
        <v/>
      </c>
      <c r="U312" s="17">
        <f>$AI$39*K312+$AI$40*L312+$AI$41*M312</f>
        <v/>
      </c>
      <c r="V312" s="17">
        <f>R312*EXP(-$B$16*(($B$17+$AI$4)*0.1))+S312*$B$16/($B$16-$AI$12)*(EXP(-$AI$12*(($B$17+$AI$4)*0.1))-EXP(-$B$16*(($B$17+$AI$4)*0.1)))+T312*$B$16/($B$16-$AI$13)*(EXP(-$AI$13*(($B$17+$AI$4)*0.1))-EXP(-$B$16*(($B$17+$AI$4)*0.1)))+U312*$B$16/($B$16-$AI$14)*(EXP(-$AI$14*(($B$17+$AI$4)*0.1))-EXP(-$B$16*(($B$17+$AI$4)*0.1)))</f>
        <v/>
      </c>
      <c r="W312" s="17">
        <f>R312*EXP(-$B$16*(($B$17+$AI$4)*0.2))+S312*$B$16/($B$16-$AI$12)*(EXP(-$AI$12*(($B$17+$AI$4)*0.2))-EXP(-$B$16*(($B$17+$AI$4)*0.2)))+T312*$B$16/($B$16-$AI$13)*(EXP(-$AI$13*(($B$17+$AI$4)*0.2))-EXP(-$B$16*(($B$17+$AI$4)*0.2)))+U312*$B$16/($B$16-$AI$14)*(EXP(-$AI$14*(($B$17+$AI$4)*0.2))-EXP(-$B$16*(($B$17+$AI$4)*0.2)))</f>
        <v/>
      </c>
      <c r="X312" s="17">
        <f>R312*EXP(-$B$16*(($B$17+$AI$4)*0.3))+S312*$B$16/($B$16-$AI$12)*(EXP(-$AI$12*(($B$17+$AI$4)*0.3))-EXP(-$B$16*(($B$17+$AI$4)*0.3)))+T312*$B$16/($B$16-$AI$13)*(EXP(-$AI$13*(($B$17+$AI$4)*0.3))-EXP(-$B$16*(($B$17+$AI$4)*0.3)))+U312*$B$16/($B$16-$AI$14)*(EXP(-$AI$14*(($B$17+$AI$4)*0.3))-EXP(-$B$16*(($B$17+$AI$4)*0.3)))</f>
        <v/>
      </c>
      <c r="Y312" s="17">
        <f>R312*EXP(-$B$16*(($B$17+$AI$4)*0.4))+S312*$B$16/($B$16-$AI$12)*(EXP(-$AI$12*(($B$17+$AI$4)*0.4))-EXP(-$B$16*(($B$17+$AI$4)*0.4)))+T312*$B$16/($B$16-$AI$13)*(EXP(-$AI$13*(($B$17+$AI$4)*0.4))-EXP(-$B$16*(($B$17+$AI$4)*0.4)))+U312*$B$16/($B$16-$AI$14)*(EXP(-$AI$14*(($B$17+$AI$4)*0.4))-EXP(-$B$16*(($B$17+$AI$4)*0.4)))</f>
        <v/>
      </c>
      <c r="Z312" s="17">
        <f>R312*EXP(-$B$16*(($B$17+$AI$4)*0.5))+S312*$B$16/($B$16-$AI$12)*(EXP(-$AI$12*(($B$17+$AI$4)*0.5))-EXP(-$B$16*(($B$17+$AI$4)*0.5)))+T312*$B$16/($B$16-$AI$13)*(EXP(-$AI$13*(($B$17+$AI$4)*0.5))-EXP(-$B$16*(($B$17+$AI$4)*0.5)))+U312*$B$16/($B$16-$AI$14)*(EXP(-$AI$14*(($B$17+$AI$4)*0.5))-EXP(-$B$16*(($B$17+$AI$4)*0.5)))</f>
        <v/>
      </c>
      <c r="AA312" s="17">
        <f>R312*EXP(-$B$16*(($B$17+$AI$4)*0.6))+S312*$B$16/($B$16-$AI$12)*(EXP(-$AI$12*(($B$17+$AI$4)*0.6))-EXP(-$B$16*(($B$17+$AI$4)*0.6)))+T312*$B$16/($B$16-$AI$13)*(EXP(-$AI$13*(($B$17+$AI$4)*0.6))-EXP(-$B$16*(($B$17+$AI$4)*0.6)))+U312*$B$16/($B$16-$AI$14)*(EXP(-$AI$14*(($B$17+$AI$4)*0.6))-EXP(-$B$16*(($B$17+$AI$4)*0.6)))</f>
        <v/>
      </c>
      <c r="AB312" s="17">
        <f>R312*EXP(-$B$16*(($B$17+$AI$4)*0.7))+S312*$B$16/($B$16-$AI$12)*(EXP(-$AI$12*(($B$17+$AI$4)*0.7))-EXP(-$B$16*(($B$17+$AI$4)*0.7)))+T312*$B$16/($B$16-$AI$13)*(EXP(-$AI$13*(($B$17+$AI$4)*0.7))-EXP(-$B$16*(($B$17+$AI$4)*0.7)))+U312*$B$16/($B$16-$AI$14)*(EXP(-$AI$14*(($B$17+$AI$4)*0.7))-EXP(-$B$16*(($B$17+$AI$4)*0.7)))</f>
        <v/>
      </c>
      <c r="AC312" s="17">
        <f>R312*EXP(-$B$16*(($B$17+$AI$4)*0.8))+S312*$B$16/($B$16-$AI$12)*(EXP(-$AI$12*(($B$17+$AI$4)*0.8))-EXP(-$B$16*(($B$17+$AI$4)*0.8)))+T312*$B$16/($B$16-$AI$13)*(EXP(-$AI$13*(($B$17+$AI$4)*0.8))-EXP(-$B$16*(($B$17+$AI$4)*0.8)))+U312*$B$16/($B$16-$AI$14)*(EXP(-$AI$14*(($B$17+$AI$4)*0.8))-EXP(-$B$16*(($B$17+$AI$4)*0.8)))</f>
        <v/>
      </c>
      <c r="AD312" s="17">
        <f>R312*EXP(-$B$16*(($B$17+$AI$4)*0.9))+S312*$B$16/($B$16-$AI$12)*(EXP(-$AI$12*(($B$17+$AI$4)*0.9))-EXP(-$B$16*(($B$17+$AI$4)*0.9)))+T312*$B$16/($B$16-$AI$13)*(EXP(-$AI$13*(($B$17+$AI$4)*0.9))-EXP(-$B$16*(($B$17+$AI$4)*0.9)))+U312*$B$16/($B$16-$AI$14)*(EXP(-$AI$14*(($B$17+$AI$4)*0.9))-EXP(-$B$16*(($B$17+$AI$4)*0.9)))</f>
        <v/>
      </c>
      <c r="AE312" s="17">
        <f>R312*EXP(-$B$16*(($B$17+$AI$4)*1.0))+S312*$B$16/($B$16-$AI$12)*(EXP(-$AI$12*(($B$17+$AI$4)*1.0))-EXP(-$B$16*(($B$17+$AI$4)*1.0)))+T312*$B$16/($B$16-$AI$13)*(EXP(-$AI$13*(($B$17+$AI$4)*1.0))-EXP(-$B$16*(($B$17+$AI$4)*1.0)))+U312*$B$16/($B$16-$AI$14)*(EXP(-$AI$14*(($B$17+$AI$4)*1.0))-EXP(-$B$16*(($B$17+$AI$4)*1.0)))</f>
        <v/>
      </c>
      <c r="AF312" s="17">
        <f>MIN((G312-V312)/$AI$48,(G312-W312)/$AI$49,(G312-X312)/$AI$50,(G312-Y312)/$AI$51,(G312-Z312)/$AI$52,(G312-AA312)/$AI$53,(G312-AB312)/$AI$54,(G312-AC312)/$AI$55,(G312-AD312)/$AI$56,(G312-AE312)/$AI$57)</f>
        <v/>
      </c>
    </row>
    <row r="313">
      <c r="E313" s="12">
        <f>E312+$B$11</f>
        <v/>
      </c>
      <c r="F313" s="13">
        <f>E313/60</f>
        <v/>
      </c>
      <c r="G313" s="13">
        <f>IF(F313&gt;=$AI$66,$B$27,IF(F313&gt;=$AI$65,$B$26,IF(F313&gt;=$AI$64,$B$25,IF(F313&gt;=$AI$63,$B$24,IF(F313&gt;=$AI$62,$B$23,IF(F313&gt;=$AI$61,$B$22,$B$21))))))</f>
        <v/>
      </c>
      <c r="H313" s="14">
        <f>MAX(0,MIN($AI$59,IF($B$9="Plasma",(G313-(S313*$AI$18+T313*$AI$19+U313*$AI$20))/$AI$46,AF313)))</f>
        <v/>
      </c>
      <c r="I313" s="15">
        <f>H313/10*3600/$B$11</f>
        <v/>
      </c>
      <c r="J313" s="15">
        <f>J312+H313</f>
        <v/>
      </c>
      <c r="K313" s="14">
        <f>$AI$21*K312+$AI$22*L312+$AI$23*M312+$AI$30*H312</f>
        <v/>
      </c>
      <c r="L313" s="14">
        <f>$AI$24*K312+$AI$25*L312+$AI$26*M312+$AI$31*H312</f>
        <v/>
      </c>
      <c r="M313" s="14">
        <f>$AI$27*K312+$AI$28*L312+$AI$29*M312+$AI$32*H312</f>
        <v/>
      </c>
      <c r="N313" s="16">
        <f>R313*$B$38</f>
        <v/>
      </c>
      <c r="O313" s="14">
        <f>K313/$B$30</f>
        <v/>
      </c>
      <c r="P313" s="14">
        <f>L313/$B$31</f>
        <v/>
      </c>
      <c r="Q313" s="14">
        <f>M313/$B$32</f>
        <v/>
      </c>
      <c r="R313" s="14">
        <f>R312*$AI$42+S312*$AI$43+T312*$AI$44+U312*$AI$45+$AI$47*H312</f>
        <v/>
      </c>
      <c r="S313" s="17">
        <f>$AI$33*K313+$AI$34*L313+$AI$35*M313</f>
        <v/>
      </c>
      <c r="T313" s="17">
        <f>$AI$36*K313+$AI$37*L313+$AI$38*M313</f>
        <v/>
      </c>
      <c r="U313" s="17">
        <f>$AI$39*K313+$AI$40*L313+$AI$41*M313</f>
        <v/>
      </c>
      <c r="V313" s="17">
        <f>R313*EXP(-$B$16*(($B$17+$AI$4)*0.1))+S313*$B$16/($B$16-$AI$12)*(EXP(-$AI$12*(($B$17+$AI$4)*0.1))-EXP(-$B$16*(($B$17+$AI$4)*0.1)))+T313*$B$16/($B$16-$AI$13)*(EXP(-$AI$13*(($B$17+$AI$4)*0.1))-EXP(-$B$16*(($B$17+$AI$4)*0.1)))+U313*$B$16/($B$16-$AI$14)*(EXP(-$AI$14*(($B$17+$AI$4)*0.1))-EXP(-$B$16*(($B$17+$AI$4)*0.1)))</f>
        <v/>
      </c>
      <c r="W313" s="17">
        <f>R313*EXP(-$B$16*(($B$17+$AI$4)*0.2))+S313*$B$16/($B$16-$AI$12)*(EXP(-$AI$12*(($B$17+$AI$4)*0.2))-EXP(-$B$16*(($B$17+$AI$4)*0.2)))+T313*$B$16/($B$16-$AI$13)*(EXP(-$AI$13*(($B$17+$AI$4)*0.2))-EXP(-$B$16*(($B$17+$AI$4)*0.2)))+U313*$B$16/($B$16-$AI$14)*(EXP(-$AI$14*(($B$17+$AI$4)*0.2))-EXP(-$B$16*(($B$17+$AI$4)*0.2)))</f>
        <v/>
      </c>
      <c r="X313" s="17">
        <f>R313*EXP(-$B$16*(($B$17+$AI$4)*0.3))+S313*$B$16/($B$16-$AI$12)*(EXP(-$AI$12*(($B$17+$AI$4)*0.3))-EXP(-$B$16*(($B$17+$AI$4)*0.3)))+T313*$B$16/($B$16-$AI$13)*(EXP(-$AI$13*(($B$17+$AI$4)*0.3))-EXP(-$B$16*(($B$17+$AI$4)*0.3)))+U313*$B$16/($B$16-$AI$14)*(EXP(-$AI$14*(($B$17+$AI$4)*0.3))-EXP(-$B$16*(($B$17+$AI$4)*0.3)))</f>
        <v/>
      </c>
      <c r="Y313" s="17">
        <f>R313*EXP(-$B$16*(($B$17+$AI$4)*0.4))+S313*$B$16/($B$16-$AI$12)*(EXP(-$AI$12*(($B$17+$AI$4)*0.4))-EXP(-$B$16*(($B$17+$AI$4)*0.4)))+T313*$B$16/($B$16-$AI$13)*(EXP(-$AI$13*(($B$17+$AI$4)*0.4))-EXP(-$B$16*(($B$17+$AI$4)*0.4)))+U313*$B$16/($B$16-$AI$14)*(EXP(-$AI$14*(($B$17+$AI$4)*0.4))-EXP(-$B$16*(($B$17+$AI$4)*0.4)))</f>
        <v/>
      </c>
      <c r="Z313" s="17">
        <f>R313*EXP(-$B$16*(($B$17+$AI$4)*0.5))+S313*$B$16/($B$16-$AI$12)*(EXP(-$AI$12*(($B$17+$AI$4)*0.5))-EXP(-$B$16*(($B$17+$AI$4)*0.5)))+T313*$B$16/($B$16-$AI$13)*(EXP(-$AI$13*(($B$17+$AI$4)*0.5))-EXP(-$B$16*(($B$17+$AI$4)*0.5)))+U313*$B$16/($B$16-$AI$14)*(EXP(-$AI$14*(($B$17+$AI$4)*0.5))-EXP(-$B$16*(($B$17+$AI$4)*0.5)))</f>
        <v/>
      </c>
      <c r="AA313" s="17">
        <f>R313*EXP(-$B$16*(($B$17+$AI$4)*0.6))+S313*$B$16/($B$16-$AI$12)*(EXP(-$AI$12*(($B$17+$AI$4)*0.6))-EXP(-$B$16*(($B$17+$AI$4)*0.6)))+T313*$B$16/($B$16-$AI$13)*(EXP(-$AI$13*(($B$17+$AI$4)*0.6))-EXP(-$B$16*(($B$17+$AI$4)*0.6)))+U313*$B$16/($B$16-$AI$14)*(EXP(-$AI$14*(($B$17+$AI$4)*0.6))-EXP(-$B$16*(($B$17+$AI$4)*0.6)))</f>
        <v/>
      </c>
      <c r="AB313" s="17">
        <f>R313*EXP(-$B$16*(($B$17+$AI$4)*0.7))+S313*$B$16/($B$16-$AI$12)*(EXP(-$AI$12*(($B$17+$AI$4)*0.7))-EXP(-$B$16*(($B$17+$AI$4)*0.7)))+T313*$B$16/($B$16-$AI$13)*(EXP(-$AI$13*(($B$17+$AI$4)*0.7))-EXP(-$B$16*(($B$17+$AI$4)*0.7)))+U313*$B$16/($B$16-$AI$14)*(EXP(-$AI$14*(($B$17+$AI$4)*0.7))-EXP(-$B$16*(($B$17+$AI$4)*0.7)))</f>
        <v/>
      </c>
      <c r="AC313" s="17">
        <f>R313*EXP(-$B$16*(($B$17+$AI$4)*0.8))+S313*$B$16/($B$16-$AI$12)*(EXP(-$AI$12*(($B$17+$AI$4)*0.8))-EXP(-$B$16*(($B$17+$AI$4)*0.8)))+T313*$B$16/($B$16-$AI$13)*(EXP(-$AI$13*(($B$17+$AI$4)*0.8))-EXP(-$B$16*(($B$17+$AI$4)*0.8)))+U313*$B$16/($B$16-$AI$14)*(EXP(-$AI$14*(($B$17+$AI$4)*0.8))-EXP(-$B$16*(($B$17+$AI$4)*0.8)))</f>
        <v/>
      </c>
      <c r="AD313" s="17">
        <f>R313*EXP(-$B$16*(($B$17+$AI$4)*0.9))+S313*$B$16/($B$16-$AI$12)*(EXP(-$AI$12*(($B$17+$AI$4)*0.9))-EXP(-$B$16*(($B$17+$AI$4)*0.9)))+T313*$B$16/($B$16-$AI$13)*(EXP(-$AI$13*(($B$17+$AI$4)*0.9))-EXP(-$B$16*(($B$17+$AI$4)*0.9)))+U313*$B$16/($B$16-$AI$14)*(EXP(-$AI$14*(($B$17+$AI$4)*0.9))-EXP(-$B$16*(($B$17+$AI$4)*0.9)))</f>
        <v/>
      </c>
      <c r="AE313" s="17">
        <f>R313*EXP(-$B$16*(($B$17+$AI$4)*1.0))+S313*$B$16/($B$16-$AI$12)*(EXP(-$AI$12*(($B$17+$AI$4)*1.0))-EXP(-$B$16*(($B$17+$AI$4)*1.0)))+T313*$B$16/($B$16-$AI$13)*(EXP(-$AI$13*(($B$17+$AI$4)*1.0))-EXP(-$B$16*(($B$17+$AI$4)*1.0)))+U313*$B$16/($B$16-$AI$14)*(EXP(-$AI$14*(($B$17+$AI$4)*1.0))-EXP(-$B$16*(($B$17+$AI$4)*1.0)))</f>
        <v/>
      </c>
      <c r="AF313" s="17">
        <f>MIN((G313-V313)/$AI$48,(G313-W313)/$AI$49,(G313-X313)/$AI$50,(G313-Y313)/$AI$51,(G313-Z313)/$AI$52,(G313-AA313)/$AI$53,(G313-AB313)/$AI$54,(G313-AC313)/$AI$55,(G313-AD313)/$AI$56,(G313-AE313)/$AI$57)</f>
        <v/>
      </c>
    </row>
    <row r="314">
      <c r="E314" s="12">
        <f>E313+$B$11</f>
        <v/>
      </c>
      <c r="F314" s="13">
        <f>E314/60</f>
        <v/>
      </c>
      <c r="G314" s="13">
        <f>IF(F314&gt;=$AI$66,$B$27,IF(F314&gt;=$AI$65,$B$26,IF(F314&gt;=$AI$64,$B$25,IF(F314&gt;=$AI$63,$B$24,IF(F314&gt;=$AI$62,$B$23,IF(F314&gt;=$AI$61,$B$22,$B$21))))))</f>
        <v/>
      </c>
      <c r="H314" s="14">
        <f>MAX(0,MIN($AI$59,IF($B$9="Plasma",(G314-(S314*$AI$18+T314*$AI$19+U314*$AI$20))/$AI$46,AF314)))</f>
        <v/>
      </c>
      <c r="I314" s="15">
        <f>H314/10*3600/$B$11</f>
        <v/>
      </c>
      <c r="J314" s="15">
        <f>J313+H314</f>
        <v/>
      </c>
      <c r="K314" s="14">
        <f>$AI$21*K313+$AI$22*L313+$AI$23*M313+$AI$30*H313</f>
        <v/>
      </c>
      <c r="L314" s="14">
        <f>$AI$24*K313+$AI$25*L313+$AI$26*M313+$AI$31*H313</f>
        <v/>
      </c>
      <c r="M314" s="14">
        <f>$AI$27*K313+$AI$28*L313+$AI$29*M313+$AI$32*H313</f>
        <v/>
      </c>
      <c r="N314" s="16">
        <f>R314*$B$38</f>
        <v/>
      </c>
      <c r="O314" s="14">
        <f>K314/$B$30</f>
        <v/>
      </c>
      <c r="P314" s="14">
        <f>L314/$B$31</f>
        <v/>
      </c>
      <c r="Q314" s="14">
        <f>M314/$B$32</f>
        <v/>
      </c>
      <c r="R314" s="14">
        <f>R313*$AI$42+S313*$AI$43+T313*$AI$44+U313*$AI$45+$AI$47*H313</f>
        <v/>
      </c>
      <c r="S314" s="17">
        <f>$AI$33*K314+$AI$34*L314+$AI$35*M314</f>
        <v/>
      </c>
      <c r="T314" s="17">
        <f>$AI$36*K314+$AI$37*L314+$AI$38*M314</f>
        <v/>
      </c>
      <c r="U314" s="17">
        <f>$AI$39*K314+$AI$40*L314+$AI$41*M314</f>
        <v/>
      </c>
      <c r="V314" s="17">
        <f>R314*EXP(-$B$16*(($B$17+$AI$4)*0.1))+S314*$B$16/($B$16-$AI$12)*(EXP(-$AI$12*(($B$17+$AI$4)*0.1))-EXP(-$B$16*(($B$17+$AI$4)*0.1)))+T314*$B$16/($B$16-$AI$13)*(EXP(-$AI$13*(($B$17+$AI$4)*0.1))-EXP(-$B$16*(($B$17+$AI$4)*0.1)))+U314*$B$16/($B$16-$AI$14)*(EXP(-$AI$14*(($B$17+$AI$4)*0.1))-EXP(-$B$16*(($B$17+$AI$4)*0.1)))</f>
        <v/>
      </c>
      <c r="W314" s="17">
        <f>R314*EXP(-$B$16*(($B$17+$AI$4)*0.2))+S314*$B$16/($B$16-$AI$12)*(EXP(-$AI$12*(($B$17+$AI$4)*0.2))-EXP(-$B$16*(($B$17+$AI$4)*0.2)))+T314*$B$16/($B$16-$AI$13)*(EXP(-$AI$13*(($B$17+$AI$4)*0.2))-EXP(-$B$16*(($B$17+$AI$4)*0.2)))+U314*$B$16/($B$16-$AI$14)*(EXP(-$AI$14*(($B$17+$AI$4)*0.2))-EXP(-$B$16*(($B$17+$AI$4)*0.2)))</f>
        <v/>
      </c>
      <c r="X314" s="17">
        <f>R314*EXP(-$B$16*(($B$17+$AI$4)*0.3))+S314*$B$16/($B$16-$AI$12)*(EXP(-$AI$12*(($B$17+$AI$4)*0.3))-EXP(-$B$16*(($B$17+$AI$4)*0.3)))+T314*$B$16/($B$16-$AI$13)*(EXP(-$AI$13*(($B$17+$AI$4)*0.3))-EXP(-$B$16*(($B$17+$AI$4)*0.3)))+U314*$B$16/($B$16-$AI$14)*(EXP(-$AI$14*(($B$17+$AI$4)*0.3))-EXP(-$B$16*(($B$17+$AI$4)*0.3)))</f>
        <v/>
      </c>
      <c r="Y314" s="17">
        <f>R314*EXP(-$B$16*(($B$17+$AI$4)*0.4))+S314*$B$16/($B$16-$AI$12)*(EXP(-$AI$12*(($B$17+$AI$4)*0.4))-EXP(-$B$16*(($B$17+$AI$4)*0.4)))+T314*$B$16/($B$16-$AI$13)*(EXP(-$AI$13*(($B$17+$AI$4)*0.4))-EXP(-$B$16*(($B$17+$AI$4)*0.4)))+U314*$B$16/($B$16-$AI$14)*(EXP(-$AI$14*(($B$17+$AI$4)*0.4))-EXP(-$B$16*(($B$17+$AI$4)*0.4)))</f>
        <v/>
      </c>
      <c r="Z314" s="17">
        <f>R314*EXP(-$B$16*(($B$17+$AI$4)*0.5))+S314*$B$16/($B$16-$AI$12)*(EXP(-$AI$12*(($B$17+$AI$4)*0.5))-EXP(-$B$16*(($B$17+$AI$4)*0.5)))+T314*$B$16/($B$16-$AI$13)*(EXP(-$AI$13*(($B$17+$AI$4)*0.5))-EXP(-$B$16*(($B$17+$AI$4)*0.5)))+U314*$B$16/($B$16-$AI$14)*(EXP(-$AI$14*(($B$17+$AI$4)*0.5))-EXP(-$B$16*(($B$17+$AI$4)*0.5)))</f>
        <v/>
      </c>
      <c r="AA314" s="17">
        <f>R314*EXP(-$B$16*(($B$17+$AI$4)*0.6))+S314*$B$16/($B$16-$AI$12)*(EXP(-$AI$12*(($B$17+$AI$4)*0.6))-EXP(-$B$16*(($B$17+$AI$4)*0.6)))+T314*$B$16/($B$16-$AI$13)*(EXP(-$AI$13*(($B$17+$AI$4)*0.6))-EXP(-$B$16*(($B$17+$AI$4)*0.6)))+U314*$B$16/($B$16-$AI$14)*(EXP(-$AI$14*(($B$17+$AI$4)*0.6))-EXP(-$B$16*(($B$17+$AI$4)*0.6)))</f>
        <v/>
      </c>
      <c r="AB314" s="17">
        <f>R314*EXP(-$B$16*(($B$17+$AI$4)*0.7))+S314*$B$16/($B$16-$AI$12)*(EXP(-$AI$12*(($B$17+$AI$4)*0.7))-EXP(-$B$16*(($B$17+$AI$4)*0.7)))+T314*$B$16/($B$16-$AI$13)*(EXP(-$AI$13*(($B$17+$AI$4)*0.7))-EXP(-$B$16*(($B$17+$AI$4)*0.7)))+U314*$B$16/($B$16-$AI$14)*(EXP(-$AI$14*(($B$17+$AI$4)*0.7))-EXP(-$B$16*(($B$17+$AI$4)*0.7)))</f>
        <v/>
      </c>
      <c r="AC314" s="17">
        <f>R314*EXP(-$B$16*(($B$17+$AI$4)*0.8))+S314*$B$16/($B$16-$AI$12)*(EXP(-$AI$12*(($B$17+$AI$4)*0.8))-EXP(-$B$16*(($B$17+$AI$4)*0.8)))+T314*$B$16/($B$16-$AI$13)*(EXP(-$AI$13*(($B$17+$AI$4)*0.8))-EXP(-$B$16*(($B$17+$AI$4)*0.8)))+U314*$B$16/($B$16-$AI$14)*(EXP(-$AI$14*(($B$17+$AI$4)*0.8))-EXP(-$B$16*(($B$17+$AI$4)*0.8)))</f>
        <v/>
      </c>
      <c r="AD314" s="17">
        <f>R314*EXP(-$B$16*(($B$17+$AI$4)*0.9))+S314*$B$16/($B$16-$AI$12)*(EXP(-$AI$12*(($B$17+$AI$4)*0.9))-EXP(-$B$16*(($B$17+$AI$4)*0.9)))+T314*$B$16/($B$16-$AI$13)*(EXP(-$AI$13*(($B$17+$AI$4)*0.9))-EXP(-$B$16*(($B$17+$AI$4)*0.9)))+U314*$B$16/($B$16-$AI$14)*(EXP(-$AI$14*(($B$17+$AI$4)*0.9))-EXP(-$B$16*(($B$17+$AI$4)*0.9)))</f>
        <v/>
      </c>
      <c r="AE314" s="17">
        <f>R314*EXP(-$B$16*(($B$17+$AI$4)*1.0))+S314*$B$16/($B$16-$AI$12)*(EXP(-$AI$12*(($B$17+$AI$4)*1.0))-EXP(-$B$16*(($B$17+$AI$4)*1.0)))+T314*$B$16/($B$16-$AI$13)*(EXP(-$AI$13*(($B$17+$AI$4)*1.0))-EXP(-$B$16*(($B$17+$AI$4)*1.0)))+U314*$B$16/($B$16-$AI$14)*(EXP(-$AI$14*(($B$17+$AI$4)*1.0))-EXP(-$B$16*(($B$17+$AI$4)*1.0)))</f>
        <v/>
      </c>
      <c r="AF314" s="17">
        <f>MIN((G314-V314)/$AI$48,(G314-W314)/$AI$49,(G314-X314)/$AI$50,(G314-Y314)/$AI$51,(G314-Z314)/$AI$52,(G314-AA314)/$AI$53,(G314-AB314)/$AI$54,(G314-AC314)/$AI$55,(G314-AD314)/$AI$56,(G314-AE314)/$AI$57)</f>
        <v/>
      </c>
    </row>
    <row r="315">
      <c r="E315" s="12">
        <f>E314+$B$11</f>
        <v/>
      </c>
      <c r="F315" s="13">
        <f>E315/60</f>
        <v/>
      </c>
      <c r="G315" s="13">
        <f>IF(F315&gt;=$AI$66,$B$27,IF(F315&gt;=$AI$65,$B$26,IF(F315&gt;=$AI$64,$B$25,IF(F315&gt;=$AI$63,$B$24,IF(F315&gt;=$AI$62,$B$23,IF(F315&gt;=$AI$61,$B$22,$B$21))))))</f>
        <v/>
      </c>
      <c r="H315" s="14">
        <f>MAX(0,MIN($AI$59,IF($B$9="Plasma",(G315-(S315*$AI$18+T315*$AI$19+U315*$AI$20))/$AI$46,AF315)))</f>
        <v/>
      </c>
      <c r="I315" s="15">
        <f>H315/10*3600/$B$11</f>
        <v/>
      </c>
      <c r="J315" s="15">
        <f>J314+H315</f>
        <v/>
      </c>
      <c r="K315" s="14">
        <f>$AI$21*K314+$AI$22*L314+$AI$23*M314+$AI$30*H314</f>
        <v/>
      </c>
      <c r="L315" s="14">
        <f>$AI$24*K314+$AI$25*L314+$AI$26*M314+$AI$31*H314</f>
        <v/>
      </c>
      <c r="M315" s="14">
        <f>$AI$27*K314+$AI$28*L314+$AI$29*M314+$AI$32*H314</f>
        <v/>
      </c>
      <c r="N315" s="16">
        <f>R315*$B$38</f>
        <v/>
      </c>
      <c r="O315" s="14">
        <f>K315/$B$30</f>
        <v/>
      </c>
      <c r="P315" s="14">
        <f>L315/$B$31</f>
        <v/>
      </c>
      <c r="Q315" s="14">
        <f>M315/$B$32</f>
        <v/>
      </c>
      <c r="R315" s="14">
        <f>R314*$AI$42+S314*$AI$43+T314*$AI$44+U314*$AI$45+$AI$47*H314</f>
        <v/>
      </c>
      <c r="S315" s="17">
        <f>$AI$33*K315+$AI$34*L315+$AI$35*M315</f>
        <v/>
      </c>
      <c r="T315" s="17">
        <f>$AI$36*K315+$AI$37*L315+$AI$38*M315</f>
        <v/>
      </c>
      <c r="U315" s="17">
        <f>$AI$39*K315+$AI$40*L315+$AI$41*M315</f>
        <v/>
      </c>
      <c r="V315" s="17">
        <f>R315*EXP(-$B$16*(($B$17+$AI$4)*0.1))+S315*$B$16/($B$16-$AI$12)*(EXP(-$AI$12*(($B$17+$AI$4)*0.1))-EXP(-$B$16*(($B$17+$AI$4)*0.1)))+T315*$B$16/($B$16-$AI$13)*(EXP(-$AI$13*(($B$17+$AI$4)*0.1))-EXP(-$B$16*(($B$17+$AI$4)*0.1)))+U315*$B$16/($B$16-$AI$14)*(EXP(-$AI$14*(($B$17+$AI$4)*0.1))-EXP(-$B$16*(($B$17+$AI$4)*0.1)))</f>
        <v/>
      </c>
      <c r="W315" s="17">
        <f>R315*EXP(-$B$16*(($B$17+$AI$4)*0.2))+S315*$B$16/($B$16-$AI$12)*(EXP(-$AI$12*(($B$17+$AI$4)*0.2))-EXP(-$B$16*(($B$17+$AI$4)*0.2)))+T315*$B$16/($B$16-$AI$13)*(EXP(-$AI$13*(($B$17+$AI$4)*0.2))-EXP(-$B$16*(($B$17+$AI$4)*0.2)))+U315*$B$16/($B$16-$AI$14)*(EXP(-$AI$14*(($B$17+$AI$4)*0.2))-EXP(-$B$16*(($B$17+$AI$4)*0.2)))</f>
        <v/>
      </c>
      <c r="X315" s="17">
        <f>R315*EXP(-$B$16*(($B$17+$AI$4)*0.3))+S315*$B$16/($B$16-$AI$12)*(EXP(-$AI$12*(($B$17+$AI$4)*0.3))-EXP(-$B$16*(($B$17+$AI$4)*0.3)))+T315*$B$16/($B$16-$AI$13)*(EXP(-$AI$13*(($B$17+$AI$4)*0.3))-EXP(-$B$16*(($B$17+$AI$4)*0.3)))+U315*$B$16/($B$16-$AI$14)*(EXP(-$AI$14*(($B$17+$AI$4)*0.3))-EXP(-$B$16*(($B$17+$AI$4)*0.3)))</f>
        <v/>
      </c>
      <c r="Y315" s="17">
        <f>R315*EXP(-$B$16*(($B$17+$AI$4)*0.4))+S315*$B$16/($B$16-$AI$12)*(EXP(-$AI$12*(($B$17+$AI$4)*0.4))-EXP(-$B$16*(($B$17+$AI$4)*0.4)))+T315*$B$16/($B$16-$AI$13)*(EXP(-$AI$13*(($B$17+$AI$4)*0.4))-EXP(-$B$16*(($B$17+$AI$4)*0.4)))+U315*$B$16/($B$16-$AI$14)*(EXP(-$AI$14*(($B$17+$AI$4)*0.4))-EXP(-$B$16*(($B$17+$AI$4)*0.4)))</f>
        <v/>
      </c>
      <c r="Z315" s="17">
        <f>R315*EXP(-$B$16*(($B$17+$AI$4)*0.5))+S315*$B$16/($B$16-$AI$12)*(EXP(-$AI$12*(($B$17+$AI$4)*0.5))-EXP(-$B$16*(($B$17+$AI$4)*0.5)))+T315*$B$16/($B$16-$AI$13)*(EXP(-$AI$13*(($B$17+$AI$4)*0.5))-EXP(-$B$16*(($B$17+$AI$4)*0.5)))+U315*$B$16/($B$16-$AI$14)*(EXP(-$AI$14*(($B$17+$AI$4)*0.5))-EXP(-$B$16*(($B$17+$AI$4)*0.5)))</f>
        <v/>
      </c>
      <c r="AA315" s="17">
        <f>R315*EXP(-$B$16*(($B$17+$AI$4)*0.6))+S315*$B$16/($B$16-$AI$12)*(EXP(-$AI$12*(($B$17+$AI$4)*0.6))-EXP(-$B$16*(($B$17+$AI$4)*0.6)))+T315*$B$16/($B$16-$AI$13)*(EXP(-$AI$13*(($B$17+$AI$4)*0.6))-EXP(-$B$16*(($B$17+$AI$4)*0.6)))+U315*$B$16/($B$16-$AI$14)*(EXP(-$AI$14*(($B$17+$AI$4)*0.6))-EXP(-$B$16*(($B$17+$AI$4)*0.6)))</f>
        <v/>
      </c>
      <c r="AB315" s="17">
        <f>R315*EXP(-$B$16*(($B$17+$AI$4)*0.7))+S315*$B$16/($B$16-$AI$12)*(EXP(-$AI$12*(($B$17+$AI$4)*0.7))-EXP(-$B$16*(($B$17+$AI$4)*0.7)))+T315*$B$16/($B$16-$AI$13)*(EXP(-$AI$13*(($B$17+$AI$4)*0.7))-EXP(-$B$16*(($B$17+$AI$4)*0.7)))+U315*$B$16/($B$16-$AI$14)*(EXP(-$AI$14*(($B$17+$AI$4)*0.7))-EXP(-$B$16*(($B$17+$AI$4)*0.7)))</f>
        <v/>
      </c>
      <c r="AC315" s="17">
        <f>R315*EXP(-$B$16*(($B$17+$AI$4)*0.8))+S315*$B$16/($B$16-$AI$12)*(EXP(-$AI$12*(($B$17+$AI$4)*0.8))-EXP(-$B$16*(($B$17+$AI$4)*0.8)))+T315*$B$16/($B$16-$AI$13)*(EXP(-$AI$13*(($B$17+$AI$4)*0.8))-EXP(-$B$16*(($B$17+$AI$4)*0.8)))+U315*$B$16/($B$16-$AI$14)*(EXP(-$AI$14*(($B$17+$AI$4)*0.8))-EXP(-$B$16*(($B$17+$AI$4)*0.8)))</f>
        <v/>
      </c>
      <c r="AD315" s="17">
        <f>R315*EXP(-$B$16*(($B$17+$AI$4)*0.9))+S315*$B$16/($B$16-$AI$12)*(EXP(-$AI$12*(($B$17+$AI$4)*0.9))-EXP(-$B$16*(($B$17+$AI$4)*0.9)))+T315*$B$16/($B$16-$AI$13)*(EXP(-$AI$13*(($B$17+$AI$4)*0.9))-EXP(-$B$16*(($B$17+$AI$4)*0.9)))+U315*$B$16/($B$16-$AI$14)*(EXP(-$AI$14*(($B$17+$AI$4)*0.9))-EXP(-$B$16*(($B$17+$AI$4)*0.9)))</f>
        <v/>
      </c>
      <c r="AE315" s="17">
        <f>R315*EXP(-$B$16*(($B$17+$AI$4)*1.0))+S315*$B$16/($B$16-$AI$12)*(EXP(-$AI$12*(($B$17+$AI$4)*1.0))-EXP(-$B$16*(($B$17+$AI$4)*1.0)))+T315*$B$16/($B$16-$AI$13)*(EXP(-$AI$13*(($B$17+$AI$4)*1.0))-EXP(-$B$16*(($B$17+$AI$4)*1.0)))+U315*$B$16/($B$16-$AI$14)*(EXP(-$AI$14*(($B$17+$AI$4)*1.0))-EXP(-$B$16*(($B$17+$AI$4)*1.0)))</f>
        <v/>
      </c>
      <c r="AF315" s="17">
        <f>MIN((G315-V315)/$AI$48,(G315-W315)/$AI$49,(G315-X315)/$AI$50,(G315-Y315)/$AI$51,(G315-Z315)/$AI$52,(G315-AA315)/$AI$53,(G315-AB315)/$AI$54,(G315-AC315)/$AI$55,(G315-AD315)/$AI$56,(G315-AE315)/$AI$57)</f>
        <v/>
      </c>
    </row>
    <row r="316">
      <c r="E316" s="12">
        <f>E315+$B$11</f>
        <v/>
      </c>
      <c r="F316" s="13">
        <f>E316/60</f>
        <v/>
      </c>
      <c r="G316" s="13">
        <f>IF(F316&gt;=$AI$66,$B$27,IF(F316&gt;=$AI$65,$B$26,IF(F316&gt;=$AI$64,$B$25,IF(F316&gt;=$AI$63,$B$24,IF(F316&gt;=$AI$62,$B$23,IF(F316&gt;=$AI$61,$B$22,$B$21))))))</f>
        <v/>
      </c>
      <c r="H316" s="14">
        <f>MAX(0,MIN($AI$59,IF($B$9="Plasma",(G316-(S316*$AI$18+T316*$AI$19+U316*$AI$20))/$AI$46,AF316)))</f>
        <v/>
      </c>
      <c r="I316" s="15">
        <f>H316/10*3600/$B$11</f>
        <v/>
      </c>
      <c r="J316" s="15">
        <f>J315+H316</f>
        <v/>
      </c>
      <c r="K316" s="14">
        <f>$AI$21*K315+$AI$22*L315+$AI$23*M315+$AI$30*H315</f>
        <v/>
      </c>
      <c r="L316" s="14">
        <f>$AI$24*K315+$AI$25*L315+$AI$26*M315+$AI$31*H315</f>
        <v/>
      </c>
      <c r="M316" s="14">
        <f>$AI$27*K315+$AI$28*L315+$AI$29*M315+$AI$32*H315</f>
        <v/>
      </c>
      <c r="N316" s="16">
        <f>R316*$B$38</f>
        <v/>
      </c>
      <c r="O316" s="14">
        <f>K316/$B$30</f>
        <v/>
      </c>
      <c r="P316" s="14">
        <f>L316/$B$31</f>
        <v/>
      </c>
      <c r="Q316" s="14">
        <f>M316/$B$32</f>
        <v/>
      </c>
      <c r="R316" s="14">
        <f>R315*$AI$42+S315*$AI$43+T315*$AI$44+U315*$AI$45+$AI$47*H315</f>
        <v/>
      </c>
      <c r="S316" s="17">
        <f>$AI$33*K316+$AI$34*L316+$AI$35*M316</f>
        <v/>
      </c>
      <c r="T316" s="17">
        <f>$AI$36*K316+$AI$37*L316+$AI$38*M316</f>
        <v/>
      </c>
      <c r="U316" s="17">
        <f>$AI$39*K316+$AI$40*L316+$AI$41*M316</f>
        <v/>
      </c>
      <c r="V316" s="17">
        <f>R316*EXP(-$B$16*(($B$17+$AI$4)*0.1))+S316*$B$16/($B$16-$AI$12)*(EXP(-$AI$12*(($B$17+$AI$4)*0.1))-EXP(-$B$16*(($B$17+$AI$4)*0.1)))+T316*$B$16/($B$16-$AI$13)*(EXP(-$AI$13*(($B$17+$AI$4)*0.1))-EXP(-$B$16*(($B$17+$AI$4)*0.1)))+U316*$B$16/($B$16-$AI$14)*(EXP(-$AI$14*(($B$17+$AI$4)*0.1))-EXP(-$B$16*(($B$17+$AI$4)*0.1)))</f>
        <v/>
      </c>
      <c r="W316" s="17">
        <f>R316*EXP(-$B$16*(($B$17+$AI$4)*0.2))+S316*$B$16/($B$16-$AI$12)*(EXP(-$AI$12*(($B$17+$AI$4)*0.2))-EXP(-$B$16*(($B$17+$AI$4)*0.2)))+T316*$B$16/($B$16-$AI$13)*(EXP(-$AI$13*(($B$17+$AI$4)*0.2))-EXP(-$B$16*(($B$17+$AI$4)*0.2)))+U316*$B$16/($B$16-$AI$14)*(EXP(-$AI$14*(($B$17+$AI$4)*0.2))-EXP(-$B$16*(($B$17+$AI$4)*0.2)))</f>
        <v/>
      </c>
      <c r="X316" s="17">
        <f>R316*EXP(-$B$16*(($B$17+$AI$4)*0.3))+S316*$B$16/($B$16-$AI$12)*(EXP(-$AI$12*(($B$17+$AI$4)*0.3))-EXP(-$B$16*(($B$17+$AI$4)*0.3)))+T316*$B$16/($B$16-$AI$13)*(EXP(-$AI$13*(($B$17+$AI$4)*0.3))-EXP(-$B$16*(($B$17+$AI$4)*0.3)))+U316*$B$16/($B$16-$AI$14)*(EXP(-$AI$14*(($B$17+$AI$4)*0.3))-EXP(-$B$16*(($B$17+$AI$4)*0.3)))</f>
        <v/>
      </c>
      <c r="Y316" s="17">
        <f>R316*EXP(-$B$16*(($B$17+$AI$4)*0.4))+S316*$B$16/($B$16-$AI$12)*(EXP(-$AI$12*(($B$17+$AI$4)*0.4))-EXP(-$B$16*(($B$17+$AI$4)*0.4)))+T316*$B$16/($B$16-$AI$13)*(EXP(-$AI$13*(($B$17+$AI$4)*0.4))-EXP(-$B$16*(($B$17+$AI$4)*0.4)))+U316*$B$16/($B$16-$AI$14)*(EXP(-$AI$14*(($B$17+$AI$4)*0.4))-EXP(-$B$16*(($B$17+$AI$4)*0.4)))</f>
        <v/>
      </c>
      <c r="Z316" s="17">
        <f>R316*EXP(-$B$16*(($B$17+$AI$4)*0.5))+S316*$B$16/($B$16-$AI$12)*(EXP(-$AI$12*(($B$17+$AI$4)*0.5))-EXP(-$B$16*(($B$17+$AI$4)*0.5)))+T316*$B$16/($B$16-$AI$13)*(EXP(-$AI$13*(($B$17+$AI$4)*0.5))-EXP(-$B$16*(($B$17+$AI$4)*0.5)))+U316*$B$16/($B$16-$AI$14)*(EXP(-$AI$14*(($B$17+$AI$4)*0.5))-EXP(-$B$16*(($B$17+$AI$4)*0.5)))</f>
        <v/>
      </c>
      <c r="AA316" s="17">
        <f>R316*EXP(-$B$16*(($B$17+$AI$4)*0.6))+S316*$B$16/($B$16-$AI$12)*(EXP(-$AI$12*(($B$17+$AI$4)*0.6))-EXP(-$B$16*(($B$17+$AI$4)*0.6)))+T316*$B$16/($B$16-$AI$13)*(EXP(-$AI$13*(($B$17+$AI$4)*0.6))-EXP(-$B$16*(($B$17+$AI$4)*0.6)))+U316*$B$16/($B$16-$AI$14)*(EXP(-$AI$14*(($B$17+$AI$4)*0.6))-EXP(-$B$16*(($B$17+$AI$4)*0.6)))</f>
        <v/>
      </c>
      <c r="AB316" s="17">
        <f>R316*EXP(-$B$16*(($B$17+$AI$4)*0.7))+S316*$B$16/($B$16-$AI$12)*(EXP(-$AI$12*(($B$17+$AI$4)*0.7))-EXP(-$B$16*(($B$17+$AI$4)*0.7)))+T316*$B$16/($B$16-$AI$13)*(EXP(-$AI$13*(($B$17+$AI$4)*0.7))-EXP(-$B$16*(($B$17+$AI$4)*0.7)))+U316*$B$16/($B$16-$AI$14)*(EXP(-$AI$14*(($B$17+$AI$4)*0.7))-EXP(-$B$16*(($B$17+$AI$4)*0.7)))</f>
        <v/>
      </c>
      <c r="AC316" s="17">
        <f>R316*EXP(-$B$16*(($B$17+$AI$4)*0.8))+S316*$B$16/($B$16-$AI$12)*(EXP(-$AI$12*(($B$17+$AI$4)*0.8))-EXP(-$B$16*(($B$17+$AI$4)*0.8)))+T316*$B$16/($B$16-$AI$13)*(EXP(-$AI$13*(($B$17+$AI$4)*0.8))-EXP(-$B$16*(($B$17+$AI$4)*0.8)))+U316*$B$16/($B$16-$AI$14)*(EXP(-$AI$14*(($B$17+$AI$4)*0.8))-EXP(-$B$16*(($B$17+$AI$4)*0.8)))</f>
        <v/>
      </c>
      <c r="AD316" s="17">
        <f>R316*EXP(-$B$16*(($B$17+$AI$4)*0.9))+S316*$B$16/($B$16-$AI$12)*(EXP(-$AI$12*(($B$17+$AI$4)*0.9))-EXP(-$B$16*(($B$17+$AI$4)*0.9)))+T316*$B$16/($B$16-$AI$13)*(EXP(-$AI$13*(($B$17+$AI$4)*0.9))-EXP(-$B$16*(($B$17+$AI$4)*0.9)))+U316*$B$16/($B$16-$AI$14)*(EXP(-$AI$14*(($B$17+$AI$4)*0.9))-EXP(-$B$16*(($B$17+$AI$4)*0.9)))</f>
        <v/>
      </c>
      <c r="AE316" s="17">
        <f>R316*EXP(-$B$16*(($B$17+$AI$4)*1.0))+S316*$B$16/($B$16-$AI$12)*(EXP(-$AI$12*(($B$17+$AI$4)*1.0))-EXP(-$B$16*(($B$17+$AI$4)*1.0)))+T316*$B$16/($B$16-$AI$13)*(EXP(-$AI$13*(($B$17+$AI$4)*1.0))-EXP(-$B$16*(($B$17+$AI$4)*1.0)))+U316*$B$16/($B$16-$AI$14)*(EXP(-$AI$14*(($B$17+$AI$4)*1.0))-EXP(-$B$16*(($B$17+$AI$4)*1.0)))</f>
        <v/>
      </c>
      <c r="AF316" s="17">
        <f>MIN((G316-V316)/$AI$48,(G316-W316)/$AI$49,(G316-X316)/$AI$50,(G316-Y316)/$AI$51,(G316-Z316)/$AI$52,(G316-AA316)/$AI$53,(G316-AB316)/$AI$54,(G316-AC316)/$AI$55,(G316-AD316)/$AI$56,(G316-AE316)/$AI$57)</f>
        <v/>
      </c>
    </row>
    <row r="317">
      <c r="E317" s="12">
        <f>E316+$B$11</f>
        <v/>
      </c>
      <c r="F317" s="13">
        <f>E317/60</f>
        <v/>
      </c>
      <c r="G317" s="13">
        <f>IF(F317&gt;=$AI$66,$B$27,IF(F317&gt;=$AI$65,$B$26,IF(F317&gt;=$AI$64,$B$25,IF(F317&gt;=$AI$63,$B$24,IF(F317&gt;=$AI$62,$B$23,IF(F317&gt;=$AI$61,$B$22,$B$21))))))</f>
        <v/>
      </c>
      <c r="H317" s="14">
        <f>MAX(0,MIN($AI$59,IF($B$9="Plasma",(G317-(S317*$AI$18+T317*$AI$19+U317*$AI$20))/$AI$46,AF317)))</f>
        <v/>
      </c>
      <c r="I317" s="15">
        <f>H317/10*3600/$B$11</f>
        <v/>
      </c>
      <c r="J317" s="15">
        <f>J316+H317</f>
        <v/>
      </c>
      <c r="K317" s="14">
        <f>$AI$21*K316+$AI$22*L316+$AI$23*M316+$AI$30*H316</f>
        <v/>
      </c>
      <c r="L317" s="14">
        <f>$AI$24*K316+$AI$25*L316+$AI$26*M316+$AI$31*H316</f>
        <v/>
      </c>
      <c r="M317" s="14">
        <f>$AI$27*K316+$AI$28*L316+$AI$29*M316+$AI$32*H316</f>
        <v/>
      </c>
      <c r="N317" s="16">
        <f>R317*$B$38</f>
        <v/>
      </c>
      <c r="O317" s="14">
        <f>K317/$B$30</f>
        <v/>
      </c>
      <c r="P317" s="14">
        <f>L317/$B$31</f>
        <v/>
      </c>
      <c r="Q317" s="14">
        <f>M317/$B$32</f>
        <v/>
      </c>
      <c r="R317" s="14">
        <f>R316*$AI$42+S316*$AI$43+T316*$AI$44+U316*$AI$45+$AI$47*H316</f>
        <v/>
      </c>
      <c r="S317" s="17">
        <f>$AI$33*K317+$AI$34*L317+$AI$35*M317</f>
        <v/>
      </c>
      <c r="T317" s="17">
        <f>$AI$36*K317+$AI$37*L317+$AI$38*M317</f>
        <v/>
      </c>
      <c r="U317" s="17">
        <f>$AI$39*K317+$AI$40*L317+$AI$41*M317</f>
        <v/>
      </c>
      <c r="V317" s="17">
        <f>R317*EXP(-$B$16*(($B$17+$AI$4)*0.1))+S317*$B$16/($B$16-$AI$12)*(EXP(-$AI$12*(($B$17+$AI$4)*0.1))-EXP(-$B$16*(($B$17+$AI$4)*0.1)))+T317*$B$16/($B$16-$AI$13)*(EXP(-$AI$13*(($B$17+$AI$4)*0.1))-EXP(-$B$16*(($B$17+$AI$4)*0.1)))+U317*$B$16/($B$16-$AI$14)*(EXP(-$AI$14*(($B$17+$AI$4)*0.1))-EXP(-$B$16*(($B$17+$AI$4)*0.1)))</f>
        <v/>
      </c>
      <c r="W317" s="17">
        <f>R317*EXP(-$B$16*(($B$17+$AI$4)*0.2))+S317*$B$16/($B$16-$AI$12)*(EXP(-$AI$12*(($B$17+$AI$4)*0.2))-EXP(-$B$16*(($B$17+$AI$4)*0.2)))+T317*$B$16/($B$16-$AI$13)*(EXP(-$AI$13*(($B$17+$AI$4)*0.2))-EXP(-$B$16*(($B$17+$AI$4)*0.2)))+U317*$B$16/($B$16-$AI$14)*(EXP(-$AI$14*(($B$17+$AI$4)*0.2))-EXP(-$B$16*(($B$17+$AI$4)*0.2)))</f>
        <v/>
      </c>
      <c r="X317" s="17">
        <f>R317*EXP(-$B$16*(($B$17+$AI$4)*0.3))+S317*$B$16/($B$16-$AI$12)*(EXP(-$AI$12*(($B$17+$AI$4)*0.3))-EXP(-$B$16*(($B$17+$AI$4)*0.3)))+T317*$B$16/($B$16-$AI$13)*(EXP(-$AI$13*(($B$17+$AI$4)*0.3))-EXP(-$B$16*(($B$17+$AI$4)*0.3)))+U317*$B$16/($B$16-$AI$14)*(EXP(-$AI$14*(($B$17+$AI$4)*0.3))-EXP(-$B$16*(($B$17+$AI$4)*0.3)))</f>
        <v/>
      </c>
      <c r="Y317" s="17">
        <f>R317*EXP(-$B$16*(($B$17+$AI$4)*0.4))+S317*$B$16/($B$16-$AI$12)*(EXP(-$AI$12*(($B$17+$AI$4)*0.4))-EXP(-$B$16*(($B$17+$AI$4)*0.4)))+T317*$B$16/($B$16-$AI$13)*(EXP(-$AI$13*(($B$17+$AI$4)*0.4))-EXP(-$B$16*(($B$17+$AI$4)*0.4)))+U317*$B$16/($B$16-$AI$14)*(EXP(-$AI$14*(($B$17+$AI$4)*0.4))-EXP(-$B$16*(($B$17+$AI$4)*0.4)))</f>
        <v/>
      </c>
      <c r="Z317" s="17">
        <f>R317*EXP(-$B$16*(($B$17+$AI$4)*0.5))+S317*$B$16/($B$16-$AI$12)*(EXP(-$AI$12*(($B$17+$AI$4)*0.5))-EXP(-$B$16*(($B$17+$AI$4)*0.5)))+T317*$B$16/($B$16-$AI$13)*(EXP(-$AI$13*(($B$17+$AI$4)*0.5))-EXP(-$B$16*(($B$17+$AI$4)*0.5)))+U317*$B$16/($B$16-$AI$14)*(EXP(-$AI$14*(($B$17+$AI$4)*0.5))-EXP(-$B$16*(($B$17+$AI$4)*0.5)))</f>
        <v/>
      </c>
      <c r="AA317" s="17">
        <f>R317*EXP(-$B$16*(($B$17+$AI$4)*0.6))+S317*$B$16/($B$16-$AI$12)*(EXP(-$AI$12*(($B$17+$AI$4)*0.6))-EXP(-$B$16*(($B$17+$AI$4)*0.6)))+T317*$B$16/($B$16-$AI$13)*(EXP(-$AI$13*(($B$17+$AI$4)*0.6))-EXP(-$B$16*(($B$17+$AI$4)*0.6)))+U317*$B$16/($B$16-$AI$14)*(EXP(-$AI$14*(($B$17+$AI$4)*0.6))-EXP(-$B$16*(($B$17+$AI$4)*0.6)))</f>
        <v/>
      </c>
      <c r="AB317" s="17">
        <f>R317*EXP(-$B$16*(($B$17+$AI$4)*0.7))+S317*$B$16/($B$16-$AI$12)*(EXP(-$AI$12*(($B$17+$AI$4)*0.7))-EXP(-$B$16*(($B$17+$AI$4)*0.7)))+T317*$B$16/($B$16-$AI$13)*(EXP(-$AI$13*(($B$17+$AI$4)*0.7))-EXP(-$B$16*(($B$17+$AI$4)*0.7)))+U317*$B$16/($B$16-$AI$14)*(EXP(-$AI$14*(($B$17+$AI$4)*0.7))-EXP(-$B$16*(($B$17+$AI$4)*0.7)))</f>
        <v/>
      </c>
      <c r="AC317" s="17">
        <f>R317*EXP(-$B$16*(($B$17+$AI$4)*0.8))+S317*$B$16/($B$16-$AI$12)*(EXP(-$AI$12*(($B$17+$AI$4)*0.8))-EXP(-$B$16*(($B$17+$AI$4)*0.8)))+T317*$B$16/($B$16-$AI$13)*(EXP(-$AI$13*(($B$17+$AI$4)*0.8))-EXP(-$B$16*(($B$17+$AI$4)*0.8)))+U317*$B$16/($B$16-$AI$14)*(EXP(-$AI$14*(($B$17+$AI$4)*0.8))-EXP(-$B$16*(($B$17+$AI$4)*0.8)))</f>
        <v/>
      </c>
      <c r="AD317" s="17">
        <f>R317*EXP(-$B$16*(($B$17+$AI$4)*0.9))+S317*$B$16/($B$16-$AI$12)*(EXP(-$AI$12*(($B$17+$AI$4)*0.9))-EXP(-$B$16*(($B$17+$AI$4)*0.9)))+T317*$B$16/($B$16-$AI$13)*(EXP(-$AI$13*(($B$17+$AI$4)*0.9))-EXP(-$B$16*(($B$17+$AI$4)*0.9)))+U317*$B$16/($B$16-$AI$14)*(EXP(-$AI$14*(($B$17+$AI$4)*0.9))-EXP(-$B$16*(($B$17+$AI$4)*0.9)))</f>
        <v/>
      </c>
      <c r="AE317" s="17">
        <f>R317*EXP(-$B$16*(($B$17+$AI$4)*1.0))+S317*$B$16/($B$16-$AI$12)*(EXP(-$AI$12*(($B$17+$AI$4)*1.0))-EXP(-$B$16*(($B$17+$AI$4)*1.0)))+T317*$B$16/($B$16-$AI$13)*(EXP(-$AI$13*(($B$17+$AI$4)*1.0))-EXP(-$B$16*(($B$17+$AI$4)*1.0)))+U317*$B$16/($B$16-$AI$14)*(EXP(-$AI$14*(($B$17+$AI$4)*1.0))-EXP(-$B$16*(($B$17+$AI$4)*1.0)))</f>
        <v/>
      </c>
      <c r="AF317" s="17">
        <f>MIN((G317-V317)/$AI$48,(G317-W317)/$AI$49,(G317-X317)/$AI$50,(G317-Y317)/$AI$51,(G317-Z317)/$AI$52,(G317-AA317)/$AI$53,(G317-AB317)/$AI$54,(G317-AC317)/$AI$55,(G317-AD317)/$AI$56,(G317-AE317)/$AI$57)</f>
        <v/>
      </c>
    </row>
    <row r="318">
      <c r="E318" s="12">
        <f>E317+$B$11</f>
        <v/>
      </c>
      <c r="F318" s="13">
        <f>E318/60</f>
        <v/>
      </c>
      <c r="G318" s="13">
        <f>IF(F318&gt;=$AI$66,$B$27,IF(F318&gt;=$AI$65,$B$26,IF(F318&gt;=$AI$64,$B$25,IF(F318&gt;=$AI$63,$B$24,IF(F318&gt;=$AI$62,$B$23,IF(F318&gt;=$AI$61,$B$22,$B$21))))))</f>
        <v/>
      </c>
      <c r="H318" s="14">
        <f>MAX(0,MIN($AI$59,IF($B$9="Plasma",(G318-(S318*$AI$18+T318*$AI$19+U318*$AI$20))/$AI$46,AF318)))</f>
        <v/>
      </c>
      <c r="I318" s="15">
        <f>H318/10*3600/$B$11</f>
        <v/>
      </c>
      <c r="J318" s="15">
        <f>J317+H318</f>
        <v/>
      </c>
      <c r="K318" s="14">
        <f>$AI$21*K317+$AI$22*L317+$AI$23*M317+$AI$30*H317</f>
        <v/>
      </c>
      <c r="L318" s="14">
        <f>$AI$24*K317+$AI$25*L317+$AI$26*M317+$AI$31*H317</f>
        <v/>
      </c>
      <c r="M318" s="14">
        <f>$AI$27*K317+$AI$28*L317+$AI$29*M317+$AI$32*H317</f>
        <v/>
      </c>
      <c r="N318" s="16">
        <f>R318*$B$38</f>
        <v/>
      </c>
      <c r="O318" s="14">
        <f>K318/$B$30</f>
        <v/>
      </c>
      <c r="P318" s="14">
        <f>L318/$B$31</f>
        <v/>
      </c>
      <c r="Q318" s="14">
        <f>M318/$B$32</f>
        <v/>
      </c>
      <c r="R318" s="14">
        <f>R317*$AI$42+S317*$AI$43+T317*$AI$44+U317*$AI$45+$AI$47*H317</f>
        <v/>
      </c>
      <c r="S318" s="17">
        <f>$AI$33*K318+$AI$34*L318+$AI$35*M318</f>
        <v/>
      </c>
      <c r="T318" s="17">
        <f>$AI$36*K318+$AI$37*L318+$AI$38*M318</f>
        <v/>
      </c>
      <c r="U318" s="17">
        <f>$AI$39*K318+$AI$40*L318+$AI$41*M318</f>
        <v/>
      </c>
      <c r="V318" s="17">
        <f>R318*EXP(-$B$16*(($B$17+$AI$4)*0.1))+S318*$B$16/($B$16-$AI$12)*(EXP(-$AI$12*(($B$17+$AI$4)*0.1))-EXP(-$B$16*(($B$17+$AI$4)*0.1)))+T318*$B$16/($B$16-$AI$13)*(EXP(-$AI$13*(($B$17+$AI$4)*0.1))-EXP(-$B$16*(($B$17+$AI$4)*0.1)))+U318*$B$16/($B$16-$AI$14)*(EXP(-$AI$14*(($B$17+$AI$4)*0.1))-EXP(-$B$16*(($B$17+$AI$4)*0.1)))</f>
        <v/>
      </c>
      <c r="W318" s="17">
        <f>R318*EXP(-$B$16*(($B$17+$AI$4)*0.2))+S318*$B$16/($B$16-$AI$12)*(EXP(-$AI$12*(($B$17+$AI$4)*0.2))-EXP(-$B$16*(($B$17+$AI$4)*0.2)))+T318*$B$16/($B$16-$AI$13)*(EXP(-$AI$13*(($B$17+$AI$4)*0.2))-EXP(-$B$16*(($B$17+$AI$4)*0.2)))+U318*$B$16/($B$16-$AI$14)*(EXP(-$AI$14*(($B$17+$AI$4)*0.2))-EXP(-$B$16*(($B$17+$AI$4)*0.2)))</f>
        <v/>
      </c>
      <c r="X318" s="17">
        <f>R318*EXP(-$B$16*(($B$17+$AI$4)*0.3))+S318*$B$16/($B$16-$AI$12)*(EXP(-$AI$12*(($B$17+$AI$4)*0.3))-EXP(-$B$16*(($B$17+$AI$4)*0.3)))+T318*$B$16/($B$16-$AI$13)*(EXP(-$AI$13*(($B$17+$AI$4)*0.3))-EXP(-$B$16*(($B$17+$AI$4)*0.3)))+U318*$B$16/($B$16-$AI$14)*(EXP(-$AI$14*(($B$17+$AI$4)*0.3))-EXP(-$B$16*(($B$17+$AI$4)*0.3)))</f>
        <v/>
      </c>
      <c r="Y318" s="17">
        <f>R318*EXP(-$B$16*(($B$17+$AI$4)*0.4))+S318*$B$16/($B$16-$AI$12)*(EXP(-$AI$12*(($B$17+$AI$4)*0.4))-EXP(-$B$16*(($B$17+$AI$4)*0.4)))+T318*$B$16/($B$16-$AI$13)*(EXP(-$AI$13*(($B$17+$AI$4)*0.4))-EXP(-$B$16*(($B$17+$AI$4)*0.4)))+U318*$B$16/($B$16-$AI$14)*(EXP(-$AI$14*(($B$17+$AI$4)*0.4))-EXP(-$B$16*(($B$17+$AI$4)*0.4)))</f>
        <v/>
      </c>
      <c r="Z318" s="17">
        <f>R318*EXP(-$B$16*(($B$17+$AI$4)*0.5))+S318*$B$16/($B$16-$AI$12)*(EXP(-$AI$12*(($B$17+$AI$4)*0.5))-EXP(-$B$16*(($B$17+$AI$4)*0.5)))+T318*$B$16/($B$16-$AI$13)*(EXP(-$AI$13*(($B$17+$AI$4)*0.5))-EXP(-$B$16*(($B$17+$AI$4)*0.5)))+U318*$B$16/($B$16-$AI$14)*(EXP(-$AI$14*(($B$17+$AI$4)*0.5))-EXP(-$B$16*(($B$17+$AI$4)*0.5)))</f>
        <v/>
      </c>
      <c r="AA318" s="17">
        <f>R318*EXP(-$B$16*(($B$17+$AI$4)*0.6))+S318*$B$16/($B$16-$AI$12)*(EXP(-$AI$12*(($B$17+$AI$4)*0.6))-EXP(-$B$16*(($B$17+$AI$4)*0.6)))+T318*$B$16/($B$16-$AI$13)*(EXP(-$AI$13*(($B$17+$AI$4)*0.6))-EXP(-$B$16*(($B$17+$AI$4)*0.6)))+U318*$B$16/($B$16-$AI$14)*(EXP(-$AI$14*(($B$17+$AI$4)*0.6))-EXP(-$B$16*(($B$17+$AI$4)*0.6)))</f>
        <v/>
      </c>
      <c r="AB318" s="17">
        <f>R318*EXP(-$B$16*(($B$17+$AI$4)*0.7))+S318*$B$16/($B$16-$AI$12)*(EXP(-$AI$12*(($B$17+$AI$4)*0.7))-EXP(-$B$16*(($B$17+$AI$4)*0.7)))+T318*$B$16/($B$16-$AI$13)*(EXP(-$AI$13*(($B$17+$AI$4)*0.7))-EXP(-$B$16*(($B$17+$AI$4)*0.7)))+U318*$B$16/($B$16-$AI$14)*(EXP(-$AI$14*(($B$17+$AI$4)*0.7))-EXP(-$B$16*(($B$17+$AI$4)*0.7)))</f>
        <v/>
      </c>
      <c r="AC318" s="17">
        <f>R318*EXP(-$B$16*(($B$17+$AI$4)*0.8))+S318*$B$16/($B$16-$AI$12)*(EXP(-$AI$12*(($B$17+$AI$4)*0.8))-EXP(-$B$16*(($B$17+$AI$4)*0.8)))+T318*$B$16/($B$16-$AI$13)*(EXP(-$AI$13*(($B$17+$AI$4)*0.8))-EXP(-$B$16*(($B$17+$AI$4)*0.8)))+U318*$B$16/($B$16-$AI$14)*(EXP(-$AI$14*(($B$17+$AI$4)*0.8))-EXP(-$B$16*(($B$17+$AI$4)*0.8)))</f>
        <v/>
      </c>
      <c r="AD318" s="17">
        <f>R318*EXP(-$B$16*(($B$17+$AI$4)*0.9))+S318*$B$16/($B$16-$AI$12)*(EXP(-$AI$12*(($B$17+$AI$4)*0.9))-EXP(-$B$16*(($B$17+$AI$4)*0.9)))+T318*$B$16/($B$16-$AI$13)*(EXP(-$AI$13*(($B$17+$AI$4)*0.9))-EXP(-$B$16*(($B$17+$AI$4)*0.9)))+U318*$B$16/($B$16-$AI$14)*(EXP(-$AI$14*(($B$17+$AI$4)*0.9))-EXP(-$B$16*(($B$17+$AI$4)*0.9)))</f>
        <v/>
      </c>
      <c r="AE318" s="17">
        <f>R318*EXP(-$B$16*(($B$17+$AI$4)*1.0))+S318*$B$16/($B$16-$AI$12)*(EXP(-$AI$12*(($B$17+$AI$4)*1.0))-EXP(-$B$16*(($B$17+$AI$4)*1.0)))+T318*$B$16/($B$16-$AI$13)*(EXP(-$AI$13*(($B$17+$AI$4)*1.0))-EXP(-$B$16*(($B$17+$AI$4)*1.0)))+U318*$B$16/($B$16-$AI$14)*(EXP(-$AI$14*(($B$17+$AI$4)*1.0))-EXP(-$B$16*(($B$17+$AI$4)*1.0)))</f>
        <v/>
      </c>
      <c r="AF318" s="17">
        <f>MIN((G318-V318)/$AI$48,(G318-W318)/$AI$49,(G318-X318)/$AI$50,(G318-Y318)/$AI$51,(G318-Z318)/$AI$52,(G318-AA318)/$AI$53,(G318-AB318)/$AI$54,(G318-AC318)/$AI$55,(G318-AD318)/$AI$56,(G318-AE318)/$AI$57)</f>
        <v/>
      </c>
    </row>
    <row r="319">
      <c r="E319" s="12">
        <f>E318+$B$11</f>
        <v/>
      </c>
      <c r="F319" s="13">
        <f>E319/60</f>
        <v/>
      </c>
      <c r="G319" s="13">
        <f>IF(F319&gt;=$AI$66,$B$27,IF(F319&gt;=$AI$65,$B$26,IF(F319&gt;=$AI$64,$B$25,IF(F319&gt;=$AI$63,$B$24,IF(F319&gt;=$AI$62,$B$23,IF(F319&gt;=$AI$61,$B$22,$B$21))))))</f>
        <v/>
      </c>
      <c r="H319" s="14">
        <f>MAX(0,MIN($AI$59,IF($B$9="Plasma",(G319-(S319*$AI$18+T319*$AI$19+U319*$AI$20))/$AI$46,AF319)))</f>
        <v/>
      </c>
      <c r="I319" s="15">
        <f>H319/10*3600/$B$11</f>
        <v/>
      </c>
      <c r="J319" s="15">
        <f>J318+H319</f>
        <v/>
      </c>
      <c r="K319" s="14">
        <f>$AI$21*K318+$AI$22*L318+$AI$23*M318+$AI$30*H318</f>
        <v/>
      </c>
      <c r="L319" s="14">
        <f>$AI$24*K318+$AI$25*L318+$AI$26*M318+$AI$31*H318</f>
        <v/>
      </c>
      <c r="M319" s="14">
        <f>$AI$27*K318+$AI$28*L318+$AI$29*M318+$AI$32*H318</f>
        <v/>
      </c>
      <c r="N319" s="16">
        <f>R319*$B$38</f>
        <v/>
      </c>
      <c r="O319" s="14">
        <f>K319/$B$30</f>
        <v/>
      </c>
      <c r="P319" s="14">
        <f>L319/$B$31</f>
        <v/>
      </c>
      <c r="Q319" s="14">
        <f>M319/$B$32</f>
        <v/>
      </c>
      <c r="R319" s="14">
        <f>R318*$AI$42+S318*$AI$43+T318*$AI$44+U318*$AI$45+$AI$47*H318</f>
        <v/>
      </c>
      <c r="S319" s="17">
        <f>$AI$33*K319+$AI$34*L319+$AI$35*M319</f>
        <v/>
      </c>
      <c r="T319" s="17">
        <f>$AI$36*K319+$AI$37*L319+$AI$38*M319</f>
        <v/>
      </c>
      <c r="U319" s="17">
        <f>$AI$39*K319+$AI$40*L319+$AI$41*M319</f>
        <v/>
      </c>
      <c r="V319" s="17">
        <f>R319*EXP(-$B$16*(($B$17+$AI$4)*0.1))+S319*$B$16/($B$16-$AI$12)*(EXP(-$AI$12*(($B$17+$AI$4)*0.1))-EXP(-$B$16*(($B$17+$AI$4)*0.1)))+T319*$B$16/($B$16-$AI$13)*(EXP(-$AI$13*(($B$17+$AI$4)*0.1))-EXP(-$B$16*(($B$17+$AI$4)*0.1)))+U319*$B$16/($B$16-$AI$14)*(EXP(-$AI$14*(($B$17+$AI$4)*0.1))-EXP(-$B$16*(($B$17+$AI$4)*0.1)))</f>
        <v/>
      </c>
      <c r="W319" s="17">
        <f>R319*EXP(-$B$16*(($B$17+$AI$4)*0.2))+S319*$B$16/($B$16-$AI$12)*(EXP(-$AI$12*(($B$17+$AI$4)*0.2))-EXP(-$B$16*(($B$17+$AI$4)*0.2)))+T319*$B$16/($B$16-$AI$13)*(EXP(-$AI$13*(($B$17+$AI$4)*0.2))-EXP(-$B$16*(($B$17+$AI$4)*0.2)))+U319*$B$16/($B$16-$AI$14)*(EXP(-$AI$14*(($B$17+$AI$4)*0.2))-EXP(-$B$16*(($B$17+$AI$4)*0.2)))</f>
        <v/>
      </c>
      <c r="X319" s="17">
        <f>R319*EXP(-$B$16*(($B$17+$AI$4)*0.3))+S319*$B$16/($B$16-$AI$12)*(EXP(-$AI$12*(($B$17+$AI$4)*0.3))-EXP(-$B$16*(($B$17+$AI$4)*0.3)))+T319*$B$16/($B$16-$AI$13)*(EXP(-$AI$13*(($B$17+$AI$4)*0.3))-EXP(-$B$16*(($B$17+$AI$4)*0.3)))+U319*$B$16/($B$16-$AI$14)*(EXP(-$AI$14*(($B$17+$AI$4)*0.3))-EXP(-$B$16*(($B$17+$AI$4)*0.3)))</f>
        <v/>
      </c>
      <c r="Y319" s="17">
        <f>R319*EXP(-$B$16*(($B$17+$AI$4)*0.4))+S319*$B$16/($B$16-$AI$12)*(EXP(-$AI$12*(($B$17+$AI$4)*0.4))-EXP(-$B$16*(($B$17+$AI$4)*0.4)))+T319*$B$16/($B$16-$AI$13)*(EXP(-$AI$13*(($B$17+$AI$4)*0.4))-EXP(-$B$16*(($B$17+$AI$4)*0.4)))+U319*$B$16/($B$16-$AI$14)*(EXP(-$AI$14*(($B$17+$AI$4)*0.4))-EXP(-$B$16*(($B$17+$AI$4)*0.4)))</f>
        <v/>
      </c>
      <c r="Z319" s="17">
        <f>R319*EXP(-$B$16*(($B$17+$AI$4)*0.5))+S319*$B$16/($B$16-$AI$12)*(EXP(-$AI$12*(($B$17+$AI$4)*0.5))-EXP(-$B$16*(($B$17+$AI$4)*0.5)))+T319*$B$16/($B$16-$AI$13)*(EXP(-$AI$13*(($B$17+$AI$4)*0.5))-EXP(-$B$16*(($B$17+$AI$4)*0.5)))+U319*$B$16/($B$16-$AI$14)*(EXP(-$AI$14*(($B$17+$AI$4)*0.5))-EXP(-$B$16*(($B$17+$AI$4)*0.5)))</f>
        <v/>
      </c>
      <c r="AA319" s="17">
        <f>R319*EXP(-$B$16*(($B$17+$AI$4)*0.6))+S319*$B$16/($B$16-$AI$12)*(EXP(-$AI$12*(($B$17+$AI$4)*0.6))-EXP(-$B$16*(($B$17+$AI$4)*0.6)))+T319*$B$16/($B$16-$AI$13)*(EXP(-$AI$13*(($B$17+$AI$4)*0.6))-EXP(-$B$16*(($B$17+$AI$4)*0.6)))+U319*$B$16/($B$16-$AI$14)*(EXP(-$AI$14*(($B$17+$AI$4)*0.6))-EXP(-$B$16*(($B$17+$AI$4)*0.6)))</f>
        <v/>
      </c>
      <c r="AB319" s="17">
        <f>R319*EXP(-$B$16*(($B$17+$AI$4)*0.7))+S319*$B$16/($B$16-$AI$12)*(EXP(-$AI$12*(($B$17+$AI$4)*0.7))-EXP(-$B$16*(($B$17+$AI$4)*0.7)))+T319*$B$16/($B$16-$AI$13)*(EXP(-$AI$13*(($B$17+$AI$4)*0.7))-EXP(-$B$16*(($B$17+$AI$4)*0.7)))+U319*$B$16/($B$16-$AI$14)*(EXP(-$AI$14*(($B$17+$AI$4)*0.7))-EXP(-$B$16*(($B$17+$AI$4)*0.7)))</f>
        <v/>
      </c>
      <c r="AC319" s="17">
        <f>R319*EXP(-$B$16*(($B$17+$AI$4)*0.8))+S319*$B$16/($B$16-$AI$12)*(EXP(-$AI$12*(($B$17+$AI$4)*0.8))-EXP(-$B$16*(($B$17+$AI$4)*0.8)))+T319*$B$16/($B$16-$AI$13)*(EXP(-$AI$13*(($B$17+$AI$4)*0.8))-EXP(-$B$16*(($B$17+$AI$4)*0.8)))+U319*$B$16/($B$16-$AI$14)*(EXP(-$AI$14*(($B$17+$AI$4)*0.8))-EXP(-$B$16*(($B$17+$AI$4)*0.8)))</f>
        <v/>
      </c>
      <c r="AD319" s="17">
        <f>R319*EXP(-$B$16*(($B$17+$AI$4)*0.9))+S319*$B$16/($B$16-$AI$12)*(EXP(-$AI$12*(($B$17+$AI$4)*0.9))-EXP(-$B$16*(($B$17+$AI$4)*0.9)))+T319*$B$16/($B$16-$AI$13)*(EXP(-$AI$13*(($B$17+$AI$4)*0.9))-EXP(-$B$16*(($B$17+$AI$4)*0.9)))+U319*$B$16/($B$16-$AI$14)*(EXP(-$AI$14*(($B$17+$AI$4)*0.9))-EXP(-$B$16*(($B$17+$AI$4)*0.9)))</f>
        <v/>
      </c>
      <c r="AE319" s="17">
        <f>R319*EXP(-$B$16*(($B$17+$AI$4)*1.0))+S319*$B$16/($B$16-$AI$12)*(EXP(-$AI$12*(($B$17+$AI$4)*1.0))-EXP(-$B$16*(($B$17+$AI$4)*1.0)))+T319*$B$16/($B$16-$AI$13)*(EXP(-$AI$13*(($B$17+$AI$4)*1.0))-EXP(-$B$16*(($B$17+$AI$4)*1.0)))+U319*$B$16/($B$16-$AI$14)*(EXP(-$AI$14*(($B$17+$AI$4)*1.0))-EXP(-$B$16*(($B$17+$AI$4)*1.0)))</f>
        <v/>
      </c>
      <c r="AF319" s="17">
        <f>MIN((G319-V319)/$AI$48,(G319-W319)/$AI$49,(G319-X319)/$AI$50,(G319-Y319)/$AI$51,(G319-Z319)/$AI$52,(G319-AA319)/$AI$53,(G319-AB319)/$AI$54,(G319-AC319)/$AI$55,(G319-AD319)/$AI$56,(G319-AE319)/$AI$57)</f>
        <v/>
      </c>
    </row>
    <row r="320">
      <c r="E320" s="12">
        <f>E319+$B$11</f>
        <v/>
      </c>
      <c r="F320" s="13">
        <f>E320/60</f>
        <v/>
      </c>
      <c r="G320" s="13">
        <f>IF(F320&gt;=$AI$66,$B$27,IF(F320&gt;=$AI$65,$B$26,IF(F320&gt;=$AI$64,$B$25,IF(F320&gt;=$AI$63,$B$24,IF(F320&gt;=$AI$62,$B$23,IF(F320&gt;=$AI$61,$B$22,$B$21))))))</f>
        <v/>
      </c>
      <c r="H320" s="14">
        <f>MAX(0,MIN($AI$59,IF($B$9="Plasma",(G320-(S320*$AI$18+T320*$AI$19+U320*$AI$20))/$AI$46,AF320)))</f>
        <v/>
      </c>
      <c r="I320" s="15">
        <f>H320/10*3600/$B$11</f>
        <v/>
      </c>
      <c r="J320" s="15">
        <f>J319+H320</f>
        <v/>
      </c>
      <c r="K320" s="14">
        <f>$AI$21*K319+$AI$22*L319+$AI$23*M319+$AI$30*H319</f>
        <v/>
      </c>
      <c r="L320" s="14">
        <f>$AI$24*K319+$AI$25*L319+$AI$26*M319+$AI$31*H319</f>
        <v/>
      </c>
      <c r="M320" s="14">
        <f>$AI$27*K319+$AI$28*L319+$AI$29*M319+$AI$32*H319</f>
        <v/>
      </c>
      <c r="N320" s="16">
        <f>R320*$B$38</f>
        <v/>
      </c>
      <c r="O320" s="14">
        <f>K320/$B$30</f>
        <v/>
      </c>
      <c r="P320" s="14">
        <f>L320/$B$31</f>
        <v/>
      </c>
      <c r="Q320" s="14">
        <f>M320/$B$32</f>
        <v/>
      </c>
      <c r="R320" s="14">
        <f>R319*$AI$42+S319*$AI$43+T319*$AI$44+U319*$AI$45+$AI$47*H319</f>
        <v/>
      </c>
      <c r="S320" s="17">
        <f>$AI$33*K320+$AI$34*L320+$AI$35*M320</f>
        <v/>
      </c>
      <c r="T320" s="17">
        <f>$AI$36*K320+$AI$37*L320+$AI$38*M320</f>
        <v/>
      </c>
      <c r="U320" s="17">
        <f>$AI$39*K320+$AI$40*L320+$AI$41*M320</f>
        <v/>
      </c>
      <c r="V320" s="17">
        <f>R320*EXP(-$B$16*(($B$17+$AI$4)*0.1))+S320*$B$16/($B$16-$AI$12)*(EXP(-$AI$12*(($B$17+$AI$4)*0.1))-EXP(-$B$16*(($B$17+$AI$4)*0.1)))+T320*$B$16/($B$16-$AI$13)*(EXP(-$AI$13*(($B$17+$AI$4)*0.1))-EXP(-$B$16*(($B$17+$AI$4)*0.1)))+U320*$B$16/($B$16-$AI$14)*(EXP(-$AI$14*(($B$17+$AI$4)*0.1))-EXP(-$B$16*(($B$17+$AI$4)*0.1)))</f>
        <v/>
      </c>
      <c r="W320" s="17">
        <f>R320*EXP(-$B$16*(($B$17+$AI$4)*0.2))+S320*$B$16/($B$16-$AI$12)*(EXP(-$AI$12*(($B$17+$AI$4)*0.2))-EXP(-$B$16*(($B$17+$AI$4)*0.2)))+T320*$B$16/($B$16-$AI$13)*(EXP(-$AI$13*(($B$17+$AI$4)*0.2))-EXP(-$B$16*(($B$17+$AI$4)*0.2)))+U320*$B$16/($B$16-$AI$14)*(EXP(-$AI$14*(($B$17+$AI$4)*0.2))-EXP(-$B$16*(($B$17+$AI$4)*0.2)))</f>
        <v/>
      </c>
      <c r="X320" s="17">
        <f>R320*EXP(-$B$16*(($B$17+$AI$4)*0.3))+S320*$B$16/($B$16-$AI$12)*(EXP(-$AI$12*(($B$17+$AI$4)*0.3))-EXP(-$B$16*(($B$17+$AI$4)*0.3)))+T320*$B$16/($B$16-$AI$13)*(EXP(-$AI$13*(($B$17+$AI$4)*0.3))-EXP(-$B$16*(($B$17+$AI$4)*0.3)))+U320*$B$16/($B$16-$AI$14)*(EXP(-$AI$14*(($B$17+$AI$4)*0.3))-EXP(-$B$16*(($B$17+$AI$4)*0.3)))</f>
        <v/>
      </c>
      <c r="Y320" s="17">
        <f>R320*EXP(-$B$16*(($B$17+$AI$4)*0.4))+S320*$B$16/($B$16-$AI$12)*(EXP(-$AI$12*(($B$17+$AI$4)*0.4))-EXP(-$B$16*(($B$17+$AI$4)*0.4)))+T320*$B$16/($B$16-$AI$13)*(EXP(-$AI$13*(($B$17+$AI$4)*0.4))-EXP(-$B$16*(($B$17+$AI$4)*0.4)))+U320*$B$16/($B$16-$AI$14)*(EXP(-$AI$14*(($B$17+$AI$4)*0.4))-EXP(-$B$16*(($B$17+$AI$4)*0.4)))</f>
        <v/>
      </c>
      <c r="Z320" s="17">
        <f>R320*EXP(-$B$16*(($B$17+$AI$4)*0.5))+S320*$B$16/($B$16-$AI$12)*(EXP(-$AI$12*(($B$17+$AI$4)*0.5))-EXP(-$B$16*(($B$17+$AI$4)*0.5)))+T320*$B$16/($B$16-$AI$13)*(EXP(-$AI$13*(($B$17+$AI$4)*0.5))-EXP(-$B$16*(($B$17+$AI$4)*0.5)))+U320*$B$16/($B$16-$AI$14)*(EXP(-$AI$14*(($B$17+$AI$4)*0.5))-EXP(-$B$16*(($B$17+$AI$4)*0.5)))</f>
        <v/>
      </c>
      <c r="AA320" s="17">
        <f>R320*EXP(-$B$16*(($B$17+$AI$4)*0.6))+S320*$B$16/($B$16-$AI$12)*(EXP(-$AI$12*(($B$17+$AI$4)*0.6))-EXP(-$B$16*(($B$17+$AI$4)*0.6)))+T320*$B$16/($B$16-$AI$13)*(EXP(-$AI$13*(($B$17+$AI$4)*0.6))-EXP(-$B$16*(($B$17+$AI$4)*0.6)))+U320*$B$16/($B$16-$AI$14)*(EXP(-$AI$14*(($B$17+$AI$4)*0.6))-EXP(-$B$16*(($B$17+$AI$4)*0.6)))</f>
        <v/>
      </c>
      <c r="AB320" s="17">
        <f>R320*EXP(-$B$16*(($B$17+$AI$4)*0.7))+S320*$B$16/($B$16-$AI$12)*(EXP(-$AI$12*(($B$17+$AI$4)*0.7))-EXP(-$B$16*(($B$17+$AI$4)*0.7)))+T320*$B$16/($B$16-$AI$13)*(EXP(-$AI$13*(($B$17+$AI$4)*0.7))-EXP(-$B$16*(($B$17+$AI$4)*0.7)))+U320*$B$16/($B$16-$AI$14)*(EXP(-$AI$14*(($B$17+$AI$4)*0.7))-EXP(-$B$16*(($B$17+$AI$4)*0.7)))</f>
        <v/>
      </c>
      <c r="AC320" s="17">
        <f>R320*EXP(-$B$16*(($B$17+$AI$4)*0.8))+S320*$B$16/($B$16-$AI$12)*(EXP(-$AI$12*(($B$17+$AI$4)*0.8))-EXP(-$B$16*(($B$17+$AI$4)*0.8)))+T320*$B$16/($B$16-$AI$13)*(EXP(-$AI$13*(($B$17+$AI$4)*0.8))-EXP(-$B$16*(($B$17+$AI$4)*0.8)))+U320*$B$16/($B$16-$AI$14)*(EXP(-$AI$14*(($B$17+$AI$4)*0.8))-EXP(-$B$16*(($B$17+$AI$4)*0.8)))</f>
        <v/>
      </c>
      <c r="AD320" s="17">
        <f>R320*EXP(-$B$16*(($B$17+$AI$4)*0.9))+S320*$B$16/($B$16-$AI$12)*(EXP(-$AI$12*(($B$17+$AI$4)*0.9))-EXP(-$B$16*(($B$17+$AI$4)*0.9)))+T320*$B$16/($B$16-$AI$13)*(EXP(-$AI$13*(($B$17+$AI$4)*0.9))-EXP(-$B$16*(($B$17+$AI$4)*0.9)))+U320*$B$16/($B$16-$AI$14)*(EXP(-$AI$14*(($B$17+$AI$4)*0.9))-EXP(-$B$16*(($B$17+$AI$4)*0.9)))</f>
        <v/>
      </c>
      <c r="AE320" s="17">
        <f>R320*EXP(-$B$16*(($B$17+$AI$4)*1.0))+S320*$B$16/($B$16-$AI$12)*(EXP(-$AI$12*(($B$17+$AI$4)*1.0))-EXP(-$B$16*(($B$17+$AI$4)*1.0)))+T320*$B$16/($B$16-$AI$13)*(EXP(-$AI$13*(($B$17+$AI$4)*1.0))-EXP(-$B$16*(($B$17+$AI$4)*1.0)))+U320*$B$16/($B$16-$AI$14)*(EXP(-$AI$14*(($B$17+$AI$4)*1.0))-EXP(-$B$16*(($B$17+$AI$4)*1.0)))</f>
        <v/>
      </c>
      <c r="AF320" s="17">
        <f>MIN((G320-V320)/$AI$48,(G320-W320)/$AI$49,(G320-X320)/$AI$50,(G320-Y320)/$AI$51,(G320-Z320)/$AI$52,(G320-AA320)/$AI$53,(G320-AB320)/$AI$54,(G320-AC320)/$AI$55,(G320-AD320)/$AI$56,(G320-AE320)/$AI$57)</f>
        <v/>
      </c>
    </row>
    <row r="321">
      <c r="E321" s="12">
        <f>E320+$B$11</f>
        <v/>
      </c>
      <c r="F321" s="13">
        <f>E321/60</f>
        <v/>
      </c>
      <c r="G321" s="13">
        <f>IF(F321&gt;=$AI$66,$B$27,IF(F321&gt;=$AI$65,$B$26,IF(F321&gt;=$AI$64,$B$25,IF(F321&gt;=$AI$63,$B$24,IF(F321&gt;=$AI$62,$B$23,IF(F321&gt;=$AI$61,$B$22,$B$21))))))</f>
        <v/>
      </c>
      <c r="H321" s="14">
        <f>MAX(0,MIN($AI$59,IF($B$9="Plasma",(G321-(S321*$AI$18+T321*$AI$19+U321*$AI$20))/$AI$46,AF321)))</f>
        <v/>
      </c>
      <c r="I321" s="15">
        <f>H321/10*3600/$B$11</f>
        <v/>
      </c>
      <c r="J321" s="15">
        <f>J320+H321</f>
        <v/>
      </c>
      <c r="K321" s="14">
        <f>$AI$21*K320+$AI$22*L320+$AI$23*M320+$AI$30*H320</f>
        <v/>
      </c>
      <c r="L321" s="14">
        <f>$AI$24*K320+$AI$25*L320+$AI$26*M320+$AI$31*H320</f>
        <v/>
      </c>
      <c r="M321" s="14">
        <f>$AI$27*K320+$AI$28*L320+$AI$29*M320+$AI$32*H320</f>
        <v/>
      </c>
      <c r="N321" s="16">
        <f>R321*$B$38</f>
        <v/>
      </c>
      <c r="O321" s="14">
        <f>K321/$B$30</f>
        <v/>
      </c>
      <c r="P321" s="14">
        <f>L321/$B$31</f>
        <v/>
      </c>
      <c r="Q321" s="14">
        <f>M321/$B$32</f>
        <v/>
      </c>
      <c r="R321" s="14">
        <f>R320*$AI$42+S320*$AI$43+T320*$AI$44+U320*$AI$45+$AI$47*H320</f>
        <v/>
      </c>
      <c r="S321" s="17">
        <f>$AI$33*K321+$AI$34*L321+$AI$35*M321</f>
        <v/>
      </c>
      <c r="T321" s="17">
        <f>$AI$36*K321+$AI$37*L321+$AI$38*M321</f>
        <v/>
      </c>
      <c r="U321" s="17">
        <f>$AI$39*K321+$AI$40*L321+$AI$41*M321</f>
        <v/>
      </c>
      <c r="V321" s="17">
        <f>R321*EXP(-$B$16*(($B$17+$AI$4)*0.1))+S321*$B$16/($B$16-$AI$12)*(EXP(-$AI$12*(($B$17+$AI$4)*0.1))-EXP(-$B$16*(($B$17+$AI$4)*0.1)))+T321*$B$16/($B$16-$AI$13)*(EXP(-$AI$13*(($B$17+$AI$4)*0.1))-EXP(-$B$16*(($B$17+$AI$4)*0.1)))+U321*$B$16/($B$16-$AI$14)*(EXP(-$AI$14*(($B$17+$AI$4)*0.1))-EXP(-$B$16*(($B$17+$AI$4)*0.1)))</f>
        <v/>
      </c>
      <c r="W321" s="17">
        <f>R321*EXP(-$B$16*(($B$17+$AI$4)*0.2))+S321*$B$16/($B$16-$AI$12)*(EXP(-$AI$12*(($B$17+$AI$4)*0.2))-EXP(-$B$16*(($B$17+$AI$4)*0.2)))+T321*$B$16/($B$16-$AI$13)*(EXP(-$AI$13*(($B$17+$AI$4)*0.2))-EXP(-$B$16*(($B$17+$AI$4)*0.2)))+U321*$B$16/($B$16-$AI$14)*(EXP(-$AI$14*(($B$17+$AI$4)*0.2))-EXP(-$B$16*(($B$17+$AI$4)*0.2)))</f>
        <v/>
      </c>
      <c r="X321" s="17">
        <f>R321*EXP(-$B$16*(($B$17+$AI$4)*0.3))+S321*$B$16/($B$16-$AI$12)*(EXP(-$AI$12*(($B$17+$AI$4)*0.3))-EXP(-$B$16*(($B$17+$AI$4)*0.3)))+T321*$B$16/($B$16-$AI$13)*(EXP(-$AI$13*(($B$17+$AI$4)*0.3))-EXP(-$B$16*(($B$17+$AI$4)*0.3)))+U321*$B$16/($B$16-$AI$14)*(EXP(-$AI$14*(($B$17+$AI$4)*0.3))-EXP(-$B$16*(($B$17+$AI$4)*0.3)))</f>
        <v/>
      </c>
      <c r="Y321" s="17">
        <f>R321*EXP(-$B$16*(($B$17+$AI$4)*0.4))+S321*$B$16/($B$16-$AI$12)*(EXP(-$AI$12*(($B$17+$AI$4)*0.4))-EXP(-$B$16*(($B$17+$AI$4)*0.4)))+T321*$B$16/($B$16-$AI$13)*(EXP(-$AI$13*(($B$17+$AI$4)*0.4))-EXP(-$B$16*(($B$17+$AI$4)*0.4)))+U321*$B$16/($B$16-$AI$14)*(EXP(-$AI$14*(($B$17+$AI$4)*0.4))-EXP(-$B$16*(($B$17+$AI$4)*0.4)))</f>
        <v/>
      </c>
      <c r="Z321" s="17">
        <f>R321*EXP(-$B$16*(($B$17+$AI$4)*0.5))+S321*$B$16/($B$16-$AI$12)*(EXP(-$AI$12*(($B$17+$AI$4)*0.5))-EXP(-$B$16*(($B$17+$AI$4)*0.5)))+T321*$B$16/($B$16-$AI$13)*(EXP(-$AI$13*(($B$17+$AI$4)*0.5))-EXP(-$B$16*(($B$17+$AI$4)*0.5)))+U321*$B$16/($B$16-$AI$14)*(EXP(-$AI$14*(($B$17+$AI$4)*0.5))-EXP(-$B$16*(($B$17+$AI$4)*0.5)))</f>
        <v/>
      </c>
      <c r="AA321" s="17">
        <f>R321*EXP(-$B$16*(($B$17+$AI$4)*0.6))+S321*$B$16/($B$16-$AI$12)*(EXP(-$AI$12*(($B$17+$AI$4)*0.6))-EXP(-$B$16*(($B$17+$AI$4)*0.6)))+T321*$B$16/($B$16-$AI$13)*(EXP(-$AI$13*(($B$17+$AI$4)*0.6))-EXP(-$B$16*(($B$17+$AI$4)*0.6)))+U321*$B$16/($B$16-$AI$14)*(EXP(-$AI$14*(($B$17+$AI$4)*0.6))-EXP(-$B$16*(($B$17+$AI$4)*0.6)))</f>
        <v/>
      </c>
      <c r="AB321" s="17">
        <f>R321*EXP(-$B$16*(($B$17+$AI$4)*0.7))+S321*$B$16/($B$16-$AI$12)*(EXP(-$AI$12*(($B$17+$AI$4)*0.7))-EXP(-$B$16*(($B$17+$AI$4)*0.7)))+T321*$B$16/($B$16-$AI$13)*(EXP(-$AI$13*(($B$17+$AI$4)*0.7))-EXP(-$B$16*(($B$17+$AI$4)*0.7)))+U321*$B$16/($B$16-$AI$14)*(EXP(-$AI$14*(($B$17+$AI$4)*0.7))-EXP(-$B$16*(($B$17+$AI$4)*0.7)))</f>
        <v/>
      </c>
      <c r="AC321" s="17">
        <f>R321*EXP(-$B$16*(($B$17+$AI$4)*0.8))+S321*$B$16/($B$16-$AI$12)*(EXP(-$AI$12*(($B$17+$AI$4)*0.8))-EXP(-$B$16*(($B$17+$AI$4)*0.8)))+T321*$B$16/($B$16-$AI$13)*(EXP(-$AI$13*(($B$17+$AI$4)*0.8))-EXP(-$B$16*(($B$17+$AI$4)*0.8)))+U321*$B$16/($B$16-$AI$14)*(EXP(-$AI$14*(($B$17+$AI$4)*0.8))-EXP(-$B$16*(($B$17+$AI$4)*0.8)))</f>
        <v/>
      </c>
      <c r="AD321" s="17">
        <f>R321*EXP(-$B$16*(($B$17+$AI$4)*0.9))+S321*$B$16/($B$16-$AI$12)*(EXP(-$AI$12*(($B$17+$AI$4)*0.9))-EXP(-$B$16*(($B$17+$AI$4)*0.9)))+T321*$B$16/($B$16-$AI$13)*(EXP(-$AI$13*(($B$17+$AI$4)*0.9))-EXP(-$B$16*(($B$17+$AI$4)*0.9)))+U321*$B$16/($B$16-$AI$14)*(EXP(-$AI$14*(($B$17+$AI$4)*0.9))-EXP(-$B$16*(($B$17+$AI$4)*0.9)))</f>
        <v/>
      </c>
      <c r="AE321" s="17">
        <f>R321*EXP(-$B$16*(($B$17+$AI$4)*1.0))+S321*$B$16/($B$16-$AI$12)*(EXP(-$AI$12*(($B$17+$AI$4)*1.0))-EXP(-$B$16*(($B$17+$AI$4)*1.0)))+T321*$B$16/($B$16-$AI$13)*(EXP(-$AI$13*(($B$17+$AI$4)*1.0))-EXP(-$B$16*(($B$17+$AI$4)*1.0)))+U321*$B$16/($B$16-$AI$14)*(EXP(-$AI$14*(($B$17+$AI$4)*1.0))-EXP(-$B$16*(($B$17+$AI$4)*1.0)))</f>
        <v/>
      </c>
      <c r="AF321" s="17">
        <f>MIN((G321-V321)/$AI$48,(G321-W321)/$AI$49,(G321-X321)/$AI$50,(G321-Y321)/$AI$51,(G321-Z321)/$AI$52,(G321-AA321)/$AI$53,(G321-AB321)/$AI$54,(G321-AC321)/$AI$55,(G321-AD321)/$AI$56,(G321-AE321)/$AI$57)</f>
        <v/>
      </c>
    </row>
    <row r="322">
      <c r="E322" s="12">
        <f>E321+$B$11</f>
        <v/>
      </c>
      <c r="F322" s="13">
        <f>E322/60</f>
        <v/>
      </c>
      <c r="G322" s="13">
        <f>IF(F322&gt;=$AI$66,$B$27,IF(F322&gt;=$AI$65,$B$26,IF(F322&gt;=$AI$64,$B$25,IF(F322&gt;=$AI$63,$B$24,IF(F322&gt;=$AI$62,$B$23,IF(F322&gt;=$AI$61,$B$22,$B$21))))))</f>
        <v/>
      </c>
      <c r="H322" s="14">
        <f>MAX(0,MIN($AI$59,IF($B$9="Plasma",(G322-(S322*$AI$18+T322*$AI$19+U322*$AI$20))/$AI$46,AF322)))</f>
        <v/>
      </c>
      <c r="I322" s="15">
        <f>H322/10*3600/$B$11</f>
        <v/>
      </c>
      <c r="J322" s="15">
        <f>J321+H322</f>
        <v/>
      </c>
      <c r="K322" s="14">
        <f>$AI$21*K321+$AI$22*L321+$AI$23*M321+$AI$30*H321</f>
        <v/>
      </c>
      <c r="L322" s="14">
        <f>$AI$24*K321+$AI$25*L321+$AI$26*M321+$AI$31*H321</f>
        <v/>
      </c>
      <c r="M322" s="14">
        <f>$AI$27*K321+$AI$28*L321+$AI$29*M321+$AI$32*H321</f>
        <v/>
      </c>
      <c r="N322" s="16">
        <f>R322*$B$38</f>
        <v/>
      </c>
      <c r="O322" s="14">
        <f>K322/$B$30</f>
        <v/>
      </c>
      <c r="P322" s="14">
        <f>L322/$B$31</f>
        <v/>
      </c>
      <c r="Q322" s="14">
        <f>M322/$B$32</f>
        <v/>
      </c>
      <c r="R322" s="14">
        <f>R321*$AI$42+S321*$AI$43+T321*$AI$44+U321*$AI$45+$AI$47*H321</f>
        <v/>
      </c>
      <c r="S322" s="17">
        <f>$AI$33*K322+$AI$34*L322+$AI$35*M322</f>
        <v/>
      </c>
      <c r="T322" s="17">
        <f>$AI$36*K322+$AI$37*L322+$AI$38*M322</f>
        <v/>
      </c>
      <c r="U322" s="17">
        <f>$AI$39*K322+$AI$40*L322+$AI$41*M322</f>
        <v/>
      </c>
      <c r="V322" s="17">
        <f>R322*EXP(-$B$16*(($B$17+$AI$4)*0.1))+S322*$B$16/($B$16-$AI$12)*(EXP(-$AI$12*(($B$17+$AI$4)*0.1))-EXP(-$B$16*(($B$17+$AI$4)*0.1)))+T322*$B$16/($B$16-$AI$13)*(EXP(-$AI$13*(($B$17+$AI$4)*0.1))-EXP(-$B$16*(($B$17+$AI$4)*0.1)))+U322*$B$16/($B$16-$AI$14)*(EXP(-$AI$14*(($B$17+$AI$4)*0.1))-EXP(-$B$16*(($B$17+$AI$4)*0.1)))</f>
        <v/>
      </c>
      <c r="W322" s="17">
        <f>R322*EXP(-$B$16*(($B$17+$AI$4)*0.2))+S322*$B$16/($B$16-$AI$12)*(EXP(-$AI$12*(($B$17+$AI$4)*0.2))-EXP(-$B$16*(($B$17+$AI$4)*0.2)))+T322*$B$16/($B$16-$AI$13)*(EXP(-$AI$13*(($B$17+$AI$4)*0.2))-EXP(-$B$16*(($B$17+$AI$4)*0.2)))+U322*$B$16/($B$16-$AI$14)*(EXP(-$AI$14*(($B$17+$AI$4)*0.2))-EXP(-$B$16*(($B$17+$AI$4)*0.2)))</f>
        <v/>
      </c>
      <c r="X322" s="17">
        <f>R322*EXP(-$B$16*(($B$17+$AI$4)*0.3))+S322*$B$16/($B$16-$AI$12)*(EXP(-$AI$12*(($B$17+$AI$4)*0.3))-EXP(-$B$16*(($B$17+$AI$4)*0.3)))+T322*$B$16/($B$16-$AI$13)*(EXP(-$AI$13*(($B$17+$AI$4)*0.3))-EXP(-$B$16*(($B$17+$AI$4)*0.3)))+U322*$B$16/($B$16-$AI$14)*(EXP(-$AI$14*(($B$17+$AI$4)*0.3))-EXP(-$B$16*(($B$17+$AI$4)*0.3)))</f>
        <v/>
      </c>
      <c r="Y322" s="17">
        <f>R322*EXP(-$B$16*(($B$17+$AI$4)*0.4))+S322*$B$16/($B$16-$AI$12)*(EXP(-$AI$12*(($B$17+$AI$4)*0.4))-EXP(-$B$16*(($B$17+$AI$4)*0.4)))+T322*$B$16/($B$16-$AI$13)*(EXP(-$AI$13*(($B$17+$AI$4)*0.4))-EXP(-$B$16*(($B$17+$AI$4)*0.4)))+U322*$B$16/($B$16-$AI$14)*(EXP(-$AI$14*(($B$17+$AI$4)*0.4))-EXP(-$B$16*(($B$17+$AI$4)*0.4)))</f>
        <v/>
      </c>
      <c r="Z322" s="17">
        <f>R322*EXP(-$B$16*(($B$17+$AI$4)*0.5))+S322*$B$16/($B$16-$AI$12)*(EXP(-$AI$12*(($B$17+$AI$4)*0.5))-EXP(-$B$16*(($B$17+$AI$4)*0.5)))+T322*$B$16/($B$16-$AI$13)*(EXP(-$AI$13*(($B$17+$AI$4)*0.5))-EXP(-$B$16*(($B$17+$AI$4)*0.5)))+U322*$B$16/($B$16-$AI$14)*(EXP(-$AI$14*(($B$17+$AI$4)*0.5))-EXP(-$B$16*(($B$17+$AI$4)*0.5)))</f>
        <v/>
      </c>
      <c r="AA322" s="17">
        <f>R322*EXP(-$B$16*(($B$17+$AI$4)*0.6))+S322*$B$16/($B$16-$AI$12)*(EXP(-$AI$12*(($B$17+$AI$4)*0.6))-EXP(-$B$16*(($B$17+$AI$4)*0.6)))+T322*$B$16/($B$16-$AI$13)*(EXP(-$AI$13*(($B$17+$AI$4)*0.6))-EXP(-$B$16*(($B$17+$AI$4)*0.6)))+U322*$B$16/($B$16-$AI$14)*(EXP(-$AI$14*(($B$17+$AI$4)*0.6))-EXP(-$B$16*(($B$17+$AI$4)*0.6)))</f>
        <v/>
      </c>
      <c r="AB322" s="17">
        <f>R322*EXP(-$B$16*(($B$17+$AI$4)*0.7))+S322*$B$16/($B$16-$AI$12)*(EXP(-$AI$12*(($B$17+$AI$4)*0.7))-EXP(-$B$16*(($B$17+$AI$4)*0.7)))+T322*$B$16/($B$16-$AI$13)*(EXP(-$AI$13*(($B$17+$AI$4)*0.7))-EXP(-$B$16*(($B$17+$AI$4)*0.7)))+U322*$B$16/($B$16-$AI$14)*(EXP(-$AI$14*(($B$17+$AI$4)*0.7))-EXP(-$B$16*(($B$17+$AI$4)*0.7)))</f>
        <v/>
      </c>
      <c r="AC322" s="17">
        <f>R322*EXP(-$B$16*(($B$17+$AI$4)*0.8))+S322*$B$16/($B$16-$AI$12)*(EXP(-$AI$12*(($B$17+$AI$4)*0.8))-EXP(-$B$16*(($B$17+$AI$4)*0.8)))+T322*$B$16/($B$16-$AI$13)*(EXP(-$AI$13*(($B$17+$AI$4)*0.8))-EXP(-$B$16*(($B$17+$AI$4)*0.8)))+U322*$B$16/($B$16-$AI$14)*(EXP(-$AI$14*(($B$17+$AI$4)*0.8))-EXP(-$B$16*(($B$17+$AI$4)*0.8)))</f>
        <v/>
      </c>
      <c r="AD322" s="17">
        <f>R322*EXP(-$B$16*(($B$17+$AI$4)*0.9))+S322*$B$16/($B$16-$AI$12)*(EXP(-$AI$12*(($B$17+$AI$4)*0.9))-EXP(-$B$16*(($B$17+$AI$4)*0.9)))+T322*$B$16/($B$16-$AI$13)*(EXP(-$AI$13*(($B$17+$AI$4)*0.9))-EXP(-$B$16*(($B$17+$AI$4)*0.9)))+U322*$B$16/($B$16-$AI$14)*(EXP(-$AI$14*(($B$17+$AI$4)*0.9))-EXP(-$B$16*(($B$17+$AI$4)*0.9)))</f>
        <v/>
      </c>
      <c r="AE322" s="17">
        <f>R322*EXP(-$B$16*(($B$17+$AI$4)*1.0))+S322*$B$16/($B$16-$AI$12)*(EXP(-$AI$12*(($B$17+$AI$4)*1.0))-EXP(-$B$16*(($B$17+$AI$4)*1.0)))+T322*$B$16/($B$16-$AI$13)*(EXP(-$AI$13*(($B$17+$AI$4)*1.0))-EXP(-$B$16*(($B$17+$AI$4)*1.0)))+U322*$B$16/($B$16-$AI$14)*(EXP(-$AI$14*(($B$17+$AI$4)*1.0))-EXP(-$B$16*(($B$17+$AI$4)*1.0)))</f>
        <v/>
      </c>
      <c r="AF322" s="17">
        <f>MIN((G322-V322)/$AI$48,(G322-W322)/$AI$49,(G322-X322)/$AI$50,(G322-Y322)/$AI$51,(G322-Z322)/$AI$52,(G322-AA322)/$AI$53,(G322-AB322)/$AI$54,(G322-AC322)/$AI$55,(G322-AD322)/$AI$56,(G322-AE322)/$AI$57)</f>
        <v/>
      </c>
    </row>
    <row r="323">
      <c r="E323" s="12">
        <f>E322+$B$11</f>
        <v/>
      </c>
      <c r="F323" s="13">
        <f>E323/60</f>
        <v/>
      </c>
      <c r="G323" s="13">
        <f>IF(F323&gt;=$AI$66,$B$27,IF(F323&gt;=$AI$65,$B$26,IF(F323&gt;=$AI$64,$B$25,IF(F323&gt;=$AI$63,$B$24,IF(F323&gt;=$AI$62,$B$23,IF(F323&gt;=$AI$61,$B$22,$B$21))))))</f>
        <v/>
      </c>
      <c r="H323" s="14">
        <f>MAX(0,MIN($AI$59,IF($B$9="Plasma",(G323-(S323*$AI$18+T323*$AI$19+U323*$AI$20))/$AI$46,AF323)))</f>
        <v/>
      </c>
      <c r="I323" s="15">
        <f>H323/10*3600/$B$11</f>
        <v/>
      </c>
      <c r="J323" s="15">
        <f>J322+H323</f>
        <v/>
      </c>
      <c r="K323" s="14">
        <f>$AI$21*K322+$AI$22*L322+$AI$23*M322+$AI$30*H322</f>
        <v/>
      </c>
      <c r="L323" s="14">
        <f>$AI$24*K322+$AI$25*L322+$AI$26*M322+$AI$31*H322</f>
        <v/>
      </c>
      <c r="M323" s="14">
        <f>$AI$27*K322+$AI$28*L322+$AI$29*M322+$AI$32*H322</f>
        <v/>
      </c>
      <c r="N323" s="16">
        <f>R323*$B$38</f>
        <v/>
      </c>
      <c r="O323" s="14">
        <f>K323/$B$30</f>
        <v/>
      </c>
      <c r="P323" s="14">
        <f>L323/$B$31</f>
        <v/>
      </c>
      <c r="Q323" s="14">
        <f>M323/$B$32</f>
        <v/>
      </c>
      <c r="R323" s="14">
        <f>R322*$AI$42+S322*$AI$43+T322*$AI$44+U322*$AI$45+$AI$47*H322</f>
        <v/>
      </c>
      <c r="S323" s="17">
        <f>$AI$33*K323+$AI$34*L323+$AI$35*M323</f>
        <v/>
      </c>
      <c r="T323" s="17">
        <f>$AI$36*K323+$AI$37*L323+$AI$38*M323</f>
        <v/>
      </c>
      <c r="U323" s="17">
        <f>$AI$39*K323+$AI$40*L323+$AI$41*M323</f>
        <v/>
      </c>
      <c r="V323" s="17">
        <f>R323*EXP(-$B$16*(($B$17+$AI$4)*0.1))+S323*$B$16/($B$16-$AI$12)*(EXP(-$AI$12*(($B$17+$AI$4)*0.1))-EXP(-$B$16*(($B$17+$AI$4)*0.1)))+T323*$B$16/($B$16-$AI$13)*(EXP(-$AI$13*(($B$17+$AI$4)*0.1))-EXP(-$B$16*(($B$17+$AI$4)*0.1)))+U323*$B$16/($B$16-$AI$14)*(EXP(-$AI$14*(($B$17+$AI$4)*0.1))-EXP(-$B$16*(($B$17+$AI$4)*0.1)))</f>
        <v/>
      </c>
      <c r="W323" s="17">
        <f>R323*EXP(-$B$16*(($B$17+$AI$4)*0.2))+S323*$B$16/($B$16-$AI$12)*(EXP(-$AI$12*(($B$17+$AI$4)*0.2))-EXP(-$B$16*(($B$17+$AI$4)*0.2)))+T323*$B$16/($B$16-$AI$13)*(EXP(-$AI$13*(($B$17+$AI$4)*0.2))-EXP(-$B$16*(($B$17+$AI$4)*0.2)))+U323*$B$16/($B$16-$AI$14)*(EXP(-$AI$14*(($B$17+$AI$4)*0.2))-EXP(-$B$16*(($B$17+$AI$4)*0.2)))</f>
        <v/>
      </c>
      <c r="X323" s="17">
        <f>R323*EXP(-$B$16*(($B$17+$AI$4)*0.3))+S323*$B$16/($B$16-$AI$12)*(EXP(-$AI$12*(($B$17+$AI$4)*0.3))-EXP(-$B$16*(($B$17+$AI$4)*0.3)))+T323*$B$16/($B$16-$AI$13)*(EXP(-$AI$13*(($B$17+$AI$4)*0.3))-EXP(-$B$16*(($B$17+$AI$4)*0.3)))+U323*$B$16/($B$16-$AI$14)*(EXP(-$AI$14*(($B$17+$AI$4)*0.3))-EXP(-$B$16*(($B$17+$AI$4)*0.3)))</f>
        <v/>
      </c>
      <c r="Y323" s="17">
        <f>R323*EXP(-$B$16*(($B$17+$AI$4)*0.4))+S323*$B$16/($B$16-$AI$12)*(EXP(-$AI$12*(($B$17+$AI$4)*0.4))-EXP(-$B$16*(($B$17+$AI$4)*0.4)))+T323*$B$16/($B$16-$AI$13)*(EXP(-$AI$13*(($B$17+$AI$4)*0.4))-EXP(-$B$16*(($B$17+$AI$4)*0.4)))+U323*$B$16/($B$16-$AI$14)*(EXP(-$AI$14*(($B$17+$AI$4)*0.4))-EXP(-$B$16*(($B$17+$AI$4)*0.4)))</f>
        <v/>
      </c>
      <c r="Z323" s="17">
        <f>R323*EXP(-$B$16*(($B$17+$AI$4)*0.5))+S323*$B$16/($B$16-$AI$12)*(EXP(-$AI$12*(($B$17+$AI$4)*0.5))-EXP(-$B$16*(($B$17+$AI$4)*0.5)))+T323*$B$16/($B$16-$AI$13)*(EXP(-$AI$13*(($B$17+$AI$4)*0.5))-EXP(-$B$16*(($B$17+$AI$4)*0.5)))+U323*$B$16/($B$16-$AI$14)*(EXP(-$AI$14*(($B$17+$AI$4)*0.5))-EXP(-$B$16*(($B$17+$AI$4)*0.5)))</f>
        <v/>
      </c>
      <c r="AA323" s="17">
        <f>R323*EXP(-$B$16*(($B$17+$AI$4)*0.6))+S323*$B$16/($B$16-$AI$12)*(EXP(-$AI$12*(($B$17+$AI$4)*0.6))-EXP(-$B$16*(($B$17+$AI$4)*0.6)))+T323*$B$16/($B$16-$AI$13)*(EXP(-$AI$13*(($B$17+$AI$4)*0.6))-EXP(-$B$16*(($B$17+$AI$4)*0.6)))+U323*$B$16/($B$16-$AI$14)*(EXP(-$AI$14*(($B$17+$AI$4)*0.6))-EXP(-$B$16*(($B$17+$AI$4)*0.6)))</f>
        <v/>
      </c>
      <c r="AB323" s="17">
        <f>R323*EXP(-$B$16*(($B$17+$AI$4)*0.7))+S323*$B$16/($B$16-$AI$12)*(EXP(-$AI$12*(($B$17+$AI$4)*0.7))-EXP(-$B$16*(($B$17+$AI$4)*0.7)))+T323*$B$16/($B$16-$AI$13)*(EXP(-$AI$13*(($B$17+$AI$4)*0.7))-EXP(-$B$16*(($B$17+$AI$4)*0.7)))+U323*$B$16/($B$16-$AI$14)*(EXP(-$AI$14*(($B$17+$AI$4)*0.7))-EXP(-$B$16*(($B$17+$AI$4)*0.7)))</f>
        <v/>
      </c>
      <c r="AC323" s="17">
        <f>R323*EXP(-$B$16*(($B$17+$AI$4)*0.8))+S323*$B$16/($B$16-$AI$12)*(EXP(-$AI$12*(($B$17+$AI$4)*0.8))-EXP(-$B$16*(($B$17+$AI$4)*0.8)))+T323*$B$16/($B$16-$AI$13)*(EXP(-$AI$13*(($B$17+$AI$4)*0.8))-EXP(-$B$16*(($B$17+$AI$4)*0.8)))+U323*$B$16/($B$16-$AI$14)*(EXP(-$AI$14*(($B$17+$AI$4)*0.8))-EXP(-$B$16*(($B$17+$AI$4)*0.8)))</f>
        <v/>
      </c>
      <c r="AD323" s="17">
        <f>R323*EXP(-$B$16*(($B$17+$AI$4)*0.9))+S323*$B$16/($B$16-$AI$12)*(EXP(-$AI$12*(($B$17+$AI$4)*0.9))-EXP(-$B$16*(($B$17+$AI$4)*0.9)))+T323*$B$16/($B$16-$AI$13)*(EXP(-$AI$13*(($B$17+$AI$4)*0.9))-EXP(-$B$16*(($B$17+$AI$4)*0.9)))+U323*$B$16/($B$16-$AI$14)*(EXP(-$AI$14*(($B$17+$AI$4)*0.9))-EXP(-$B$16*(($B$17+$AI$4)*0.9)))</f>
        <v/>
      </c>
      <c r="AE323" s="17">
        <f>R323*EXP(-$B$16*(($B$17+$AI$4)*1.0))+S323*$B$16/($B$16-$AI$12)*(EXP(-$AI$12*(($B$17+$AI$4)*1.0))-EXP(-$B$16*(($B$17+$AI$4)*1.0)))+T323*$B$16/($B$16-$AI$13)*(EXP(-$AI$13*(($B$17+$AI$4)*1.0))-EXP(-$B$16*(($B$17+$AI$4)*1.0)))+U323*$B$16/($B$16-$AI$14)*(EXP(-$AI$14*(($B$17+$AI$4)*1.0))-EXP(-$B$16*(($B$17+$AI$4)*1.0)))</f>
        <v/>
      </c>
      <c r="AF323" s="17">
        <f>MIN((G323-V323)/$AI$48,(G323-W323)/$AI$49,(G323-X323)/$AI$50,(G323-Y323)/$AI$51,(G323-Z323)/$AI$52,(G323-AA323)/$AI$53,(G323-AB323)/$AI$54,(G323-AC323)/$AI$55,(G323-AD323)/$AI$56,(G323-AE323)/$AI$57)</f>
        <v/>
      </c>
    </row>
    <row r="324">
      <c r="E324" s="12">
        <f>E323+$B$11</f>
        <v/>
      </c>
      <c r="F324" s="13">
        <f>E324/60</f>
        <v/>
      </c>
      <c r="G324" s="13">
        <f>IF(F324&gt;=$AI$66,$B$27,IF(F324&gt;=$AI$65,$B$26,IF(F324&gt;=$AI$64,$B$25,IF(F324&gt;=$AI$63,$B$24,IF(F324&gt;=$AI$62,$B$23,IF(F324&gt;=$AI$61,$B$22,$B$21))))))</f>
        <v/>
      </c>
      <c r="H324" s="14">
        <f>MAX(0,MIN($AI$59,IF($B$9="Plasma",(G324-(S324*$AI$18+T324*$AI$19+U324*$AI$20))/$AI$46,AF324)))</f>
        <v/>
      </c>
      <c r="I324" s="15">
        <f>H324/10*3600/$B$11</f>
        <v/>
      </c>
      <c r="J324" s="15">
        <f>J323+H324</f>
        <v/>
      </c>
      <c r="K324" s="14">
        <f>$AI$21*K323+$AI$22*L323+$AI$23*M323+$AI$30*H323</f>
        <v/>
      </c>
      <c r="L324" s="14">
        <f>$AI$24*K323+$AI$25*L323+$AI$26*M323+$AI$31*H323</f>
        <v/>
      </c>
      <c r="M324" s="14">
        <f>$AI$27*K323+$AI$28*L323+$AI$29*M323+$AI$32*H323</f>
        <v/>
      </c>
      <c r="N324" s="16">
        <f>R324*$B$38</f>
        <v/>
      </c>
      <c r="O324" s="14">
        <f>K324/$B$30</f>
        <v/>
      </c>
      <c r="P324" s="14">
        <f>L324/$B$31</f>
        <v/>
      </c>
      <c r="Q324" s="14">
        <f>M324/$B$32</f>
        <v/>
      </c>
      <c r="R324" s="14">
        <f>R323*$AI$42+S323*$AI$43+T323*$AI$44+U323*$AI$45+$AI$47*H323</f>
        <v/>
      </c>
      <c r="S324" s="17">
        <f>$AI$33*K324+$AI$34*L324+$AI$35*M324</f>
        <v/>
      </c>
      <c r="T324" s="17">
        <f>$AI$36*K324+$AI$37*L324+$AI$38*M324</f>
        <v/>
      </c>
      <c r="U324" s="17">
        <f>$AI$39*K324+$AI$40*L324+$AI$41*M324</f>
        <v/>
      </c>
      <c r="V324" s="17">
        <f>R324*EXP(-$B$16*(($B$17+$AI$4)*0.1))+S324*$B$16/($B$16-$AI$12)*(EXP(-$AI$12*(($B$17+$AI$4)*0.1))-EXP(-$B$16*(($B$17+$AI$4)*0.1)))+T324*$B$16/($B$16-$AI$13)*(EXP(-$AI$13*(($B$17+$AI$4)*0.1))-EXP(-$B$16*(($B$17+$AI$4)*0.1)))+U324*$B$16/($B$16-$AI$14)*(EXP(-$AI$14*(($B$17+$AI$4)*0.1))-EXP(-$B$16*(($B$17+$AI$4)*0.1)))</f>
        <v/>
      </c>
      <c r="W324" s="17">
        <f>R324*EXP(-$B$16*(($B$17+$AI$4)*0.2))+S324*$B$16/($B$16-$AI$12)*(EXP(-$AI$12*(($B$17+$AI$4)*0.2))-EXP(-$B$16*(($B$17+$AI$4)*0.2)))+T324*$B$16/($B$16-$AI$13)*(EXP(-$AI$13*(($B$17+$AI$4)*0.2))-EXP(-$B$16*(($B$17+$AI$4)*0.2)))+U324*$B$16/($B$16-$AI$14)*(EXP(-$AI$14*(($B$17+$AI$4)*0.2))-EXP(-$B$16*(($B$17+$AI$4)*0.2)))</f>
        <v/>
      </c>
      <c r="X324" s="17">
        <f>R324*EXP(-$B$16*(($B$17+$AI$4)*0.3))+S324*$B$16/($B$16-$AI$12)*(EXP(-$AI$12*(($B$17+$AI$4)*0.3))-EXP(-$B$16*(($B$17+$AI$4)*0.3)))+T324*$B$16/($B$16-$AI$13)*(EXP(-$AI$13*(($B$17+$AI$4)*0.3))-EXP(-$B$16*(($B$17+$AI$4)*0.3)))+U324*$B$16/($B$16-$AI$14)*(EXP(-$AI$14*(($B$17+$AI$4)*0.3))-EXP(-$B$16*(($B$17+$AI$4)*0.3)))</f>
        <v/>
      </c>
      <c r="Y324" s="17">
        <f>R324*EXP(-$B$16*(($B$17+$AI$4)*0.4))+S324*$B$16/($B$16-$AI$12)*(EXP(-$AI$12*(($B$17+$AI$4)*0.4))-EXP(-$B$16*(($B$17+$AI$4)*0.4)))+T324*$B$16/($B$16-$AI$13)*(EXP(-$AI$13*(($B$17+$AI$4)*0.4))-EXP(-$B$16*(($B$17+$AI$4)*0.4)))+U324*$B$16/($B$16-$AI$14)*(EXP(-$AI$14*(($B$17+$AI$4)*0.4))-EXP(-$B$16*(($B$17+$AI$4)*0.4)))</f>
        <v/>
      </c>
      <c r="Z324" s="17">
        <f>R324*EXP(-$B$16*(($B$17+$AI$4)*0.5))+S324*$B$16/($B$16-$AI$12)*(EXP(-$AI$12*(($B$17+$AI$4)*0.5))-EXP(-$B$16*(($B$17+$AI$4)*0.5)))+T324*$B$16/($B$16-$AI$13)*(EXP(-$AI$13*(($B$17+$AI$4)*0.5))-EXP(-$B$16*(($B$17+$AI$4)*0.5)))+U324*$B$16/($B$16-$AI$14)*(EXP(-$AI$14*(($B$17+$AI$4)*0.5))-EXP(-$B$16*(($B$17+$AI$4)*0.5)))</f>
        <v/>
      </c>
      <c r="AA324" s="17">
        <f>R324*EXP(-$B$16*(($B$17+$AI$4)*0.6))+S324*$B$16/($B$16-$AI$12)*(EXP(-$AI$12*(($B$17+$AI$4)*0.6))-EXP(-$B$16*(($B$17+$AI$4)*0.6)))+T324*$B$16/($B$16-$AI$13)*(EXP(-$AI$13*(($B$17+$AI$4)*0.6))-EXP(-$B$16*(($B$17+$AI$4)*0.6)))+U324*$B$16/($B$16-$AI$14)*(EXP(-$AI$14*(($B$17+$AI$4)*0.6))-EXP(-$B$16*(($B$17+$AI$4)*0.6)))</f>
        <v/>
      </c>
      <c r="AB324" s="17">
        <f>R324*EXP(-$B$16*(($B$17+$AI$4)*0.7))+S324*$B$16/($B$16-$AI$12)*(EXP(-$AI$12*(($B$17+$AI$4)*0.7))-EXP(-$B$16*(($B$17+$AI$4)*0.7)))+T324*$B$16/($B$16-$AI$13)*(EXP(-$AI$13*(($B$17+$AI$4)*0.7))-EXP(-$B$16*(($B$17+$AI$4)*0.7)))+U324*$B$16/($B$16-$AI$14)*(EXP(-$AI$14*(($B$17+$AI$4)*0.7))-EXP(-$B$16*(($B$17+$AI$4)*0.7)))</f>
        <v/>
      </c>
      <c r="AC324" s="17">
        <f>R324*EXP(-$B$16*(($B$17+$AI$4)*0.8))+S324*$B$16/($B$16-$AI$12)*(EXP(-$AI$12*(($B$17+$AI$4)*0.8))-EXP(-$B$16*(($B$17+$AI$4)*0.8)))+T324*$B$16/($B$16-$AI$13)*(EXP(-$AI$13*(($B$17+$AI$4)*0.8))-EXP(-$B$16*(($B$17+$AI$4)*0.8)))+U324*$B$16/($B$16-$AI$14)*(EXP(-$AI$14*(($B$17+$AI$4)*0.8))-EXP(-$B$16*(($B$17+$AI$4)*0.8)))</f>
        <v/>
      </c>
      <c r="AD324" s="17">
        <f>R324*EXP(-$B$16*(($B$17+$AI$4)*0.9))+S324*$B$16/($B$16-$AI$12)*(EXP(-$AI$12*(($B$17+$AI$4)*0.9))-EXP(-$B$16*(($B$17+$AI$4)*0.9)))+T324*$B$16/($B$16-$AI$13)*(EXP(-$AI$13*(($B$17+$AI$4)*0.9))-EXP(-$B$16*(($B$17+$AI$4)*0.9)))+U324*$B$16/($B$16-$AI$14)*(EXP(-$AI$14*(($B$17+$AI$4)*0.9))-EXP(-$B$16*(($B$17+$AI$4)*0.9)))</f>
        <v/>
      </c>
      <c r="AE324" s="17">
        <f>R324*EXP(-$B$16*(($B$17+$AI$4)*1.0))+S324*$B$16/($B$16-$AI$12)*(EXP(-$AI$12*(($B$17+$AI$4)*1.0))-EXP(-$B$16*(($B$17+$AI$4)*1.0)))+T324*$B$16/($B$16-$AI$13)*(EXP(-$AI$13*(($B$17+$AI$4)*1.0))-EXP(-$B$16*(($B$17+$AI$4)*1.0)))+U324*$B$16/($B$16-$AI$14)*(EXP(-$AI$14*(($B$17+$AI$4)*1.0))-EXP(-$B$16*(($B$17+$AI$4)*1.0)))</f>
        <v/>
      </c>
      <c r="AF324" s="17">
        <f>MIN((G324-V324)/$AI$48,(G324-W324)/$AI$49,(G324-X324)/$AI$50,(G324-Y324)/$AI$51,(G324-Z324)/$AI$52,(G324-AA324)/$AI$53,(G324-AB324)/$AI$54,(G324-AC324)/$AI$55,(G324-AD324)/$AI$56,(G324-AE324)/$AI$57)</f>
        <v/>
      </c>
    </row>
    <row r="325">
      <c r="E325" s="12">
        <f>E324+$B$11</f>
        <v/>
      </c>
      <c r="F325" s="13">
        <f>E325/60</f>
        <v/>
      </c>
      <c r="G325" s="13">
        <f>IF(F325&gt;=$AI$66,$B$27,IF(F325&gt;=$AI$65,$B$26,IF(F325&gt;=$AI$64,$B$25,IF(F325&gt;=$AI$63,$B$24,IF(F325&gt;=$AI$62,$B$23,IF(F325&gt;=$AI$61,$B$22,$B$21))))))</f>
        <v/>
      </c>
      <c r="H325" s="14">
        <f>MAX(0,MIN($AI$59,IF($B$9="Plasma",(G325-(S325*$AI$18+T325*$AI$19+U325*$AI$20))/$AI$46,AF325)))</f>
        <v/>
      </c>
      <c r="I325" s="15">
        <f>H325/10*3600/$B$11</f>
        <v/>
      </c>
      <c r="J325" s="15">
        <f>J324+H325</f>
        <v/>
      </c>
      <c r="K325" s="14">
        <f>$AI$21*K324+$AI$22*L324+$AI$23*M324+$AI$30*H324</f>
        <v/>
      </c>
      <c r="L325" s="14">
        <f>$AI$24*K324+$AI$25*L324+$AI$26*M324+$AI$31*H324</f>
        <v/>
      </c>
      <c r="M325" s="14">
        <f>$AI$27*K324+$AI$28*L324+$AI$29*M324+$AI$32*H324</f>
        <v/>
      </c>
      <c r="N325" s="16">
        <f>R325*$B$38</f>
        <v/>
      </c>
      <c r="O325" s="14">
        <f>K325/$B$30</f>
        <v/>
      </c>
      <c r="P325" s="14">
        <f>L325/$B$31</f>
        <v/>
      </c>
      <c r="Q325" s="14">
        <f>M325/$B$32</f>
        <v/>
      </c>
      <c r="R325" s="14">
        <f>R324*$AI$42+S324*$AI$43+T324*$AI$44+U324*$AI$45+$AI$47*H324</f>
        <v/>
      </c>
      <c r="S325" s="17">
        <f>$AI$33*K325+$AI$34*L325+$AI$35*M325</f>
        <v/>
      </c>
      <c r="T325" s="17">
        <f>$AI$36*K325+$AI$37*L325+$AI$38*M325</f>
        <v/>
      </c>
      <c r="U325" s="17">
        <f>$AI$39*K325+$AI$40*L325+$AI$41*M325</f>
        <v/>
      </c>
      <c r="V325" s="17">
        <f>R325*EXP(-$B$16*(($B$17+$AI$4)*0.1))+S325*$B$16/($B$16-$AI$12)*(EXP(-$AI$12*(($B$17+$AI$4)*0.1))-EXP(-$B$16*(($B$17+$AI$4)*0.1)))+T325*$B$16/($B$16-$AI$13)*(EXP(-$AI$13*(($B$17+$AI$4)*0.1))-EXP(-$B$16*(($B$17+$AI$4)*0.1)))+U325*$B$16/($B$16-$AI$14)*(EXP(-$AI$14*(($B$17+$AI$4)*0.1))-EXP(-$B$16*(($B$17+$AI$4)*0.1)))</f>
        <v/>
      </c>
      <c r="W325" s="17">
        <f>R325*EXP(-$B$16*(($B$17+$AI$4)*0.2))+S325*$B$16/($B$16-$AI$12)*(EXP(-$AI$12*(($B$17+$AI$4)*0.2))-EXP(-$B$16*(($B$17+$AI$4)*0.2)))+T325*$B$16/($B$16-$AI$13)*(EXP(-$AI$13*(($B$17+$AI$4)*0.2))-EXP(-$B$16*(($B$17+$AI$4)*0.2)))+U325*$B$16/($B$16-$AI$14)*(EXP(-$AI$14*(($B$17+$AI$4)*0.2))-EXP(-$B$16*(($B$17+$AI$4)*0.2)))</f>
        <v/>
      </c>
      <c r="X325" s="17">
        <f>R325*EXP(-$B$16*(($B$17+$AI$4)*0.3))+S325*$B$16/($B$16-$AI$12)*(EXP(-$AI$12*(($B$17+$AI$4)*0.3))-EXP(-$B$16*(($B$17+$AI$4)*0.3)))+T325*$B$16/($B$16-$AI$13)*(EXP(-$AI$13*(($B$17+$AI$4)*0.3))-EXP(-$B$16*(($B$17+$AI$4)*0.3)))+U325*$B$16/($B$16-$AI$14)*(EXP(-$AI$14*(($B$17+$AI$4)*0.3))-EXP(-$B$16*(($B$17+$AI$4)*0.3)))</f>
        <v/>
      </c>
      <c r="Y325" s="17">
        <f>R325*EXP(-$B$16*(($B$17+$AI$4)*0.4))+S325*$B$16/($B$16-$AI$12)*(EXP(-$AI$12*(($B$17+$AI$4)*0.4))-EXP(-$B$16*(($B$17+$AI$4)*0.4)))+T325*$B$16/($B$16-$AI$13)*(EXP(-$AI$13*(($B$17+$AI$4)*0.4))-EXP(-$B$16*(($B$17+$AI$4)*0.4)))+U325*$B$16/($B$16-$AI$14)*(EXP(-$AI$14*(($B$17+$AI$4)*0.4))-EXP(-$B$16*(($B$17+$AI$4)*0.4)))</f>
        <v/>
      </c>
      <c r="Z325" s="17">
        <f>R325*EXP(-$B$16*(($B$17+$AI$4)*0.5))+S325*$B$16/($B$16-$AI$12)*(EXP(-$AI$12*(($B$17+$AI$4)*0.5))-EXP(-$B$16*(($B$17+$AI$4)*0.5)))+T325*$B$16/($B$16-$AI$13)*(EXP(-$AI$13*(($B$17+$AI$4)*0.5))-EXP(-$B$16*(($B$17+$AI$4)*0.5)))+U325*$B$16/($B$16-$AI$14)*(EXP(-$AI$14*(($B$17+$AI$4)*0.5))-EXP(-$B$16*(($B$17+$AI$4)*0.5)))</f>
        <v/>
      </c>
      <c r="AA325" s="17">
        <f>R325*EXP(-$B$16*(($B$17+$AI$4)*0.6))+S325*$B$16/($B$16-$AI$12)*(EXP(-$AI$12*(($B$17+$AI$4)*0.6))-EXP(-$B$16*(($B$17+$AI$4)*0.6)))+T325*$B$16/($B$16-$AI$13)*(EXP(-$AI$13*(($B$17+$AI$4)*0.6))-EXP(-$B$16*(($B$17+$AI$4)*0.6)))+U325*$B$16/($B$16-$AI$14)*(EXP(-$AI$14*(($B$17+$AI$4)*0.6))-EXP(-$B$16*(($B$17+$AI$4)*0.6)))</f>
        <v/>
      </c>
      <c r="AB325" s="17">
        <f>R325*EXP(-$B$16*(($B$17+$AI$4)*0.7))+S325*$B$16/($B$16-$AI$12)*(EXP(-$AI$12*(($B$17+$AI$4)*0.7))-EXP(-$B$16*(($B$17+$AI$4)*0.7)))+T325*$B$16/($B$16-$AI$13)*(EXP(-$AI$13*(($B$17+$AI$4)*0.7))-EXP(-$B$16*(($B$17+$AI$4)*0.7)))+U325*$B$16/($B$16-$AI$14)*(EXP(-$AI$14*(($B$17+$AI$4)*0.7))-EXP(-$B$16*(($B$17+$AI$4)*0.7)))</f>
        <v/>
      </c>
      <c r="AC325" s="17">
        <f>R325*EXP(-$B$16*(($B$17+$AI$4)*0.8))+S325*$B$16/($B$16-$AI$12)*(EXP(-$AI$12*(($B$17+$AI$4)*0.8))-EXP(-$B$16*(($B$17+$AI$4)*0.8)))+T325*$B$16/($B$16-$AI$13)*(EXP(-$AI$13*(($B$17+$AI$4)*0.8))-EXP(-$B$16*(($B$17+$AI$4)*0.8)))+U325*$B$16/($B$16-$AI$14)*(EXP(-$AI$14*(($B$17+$AI$4)*0.8))-EXP(-$B$16*(($B$17+$AI$4)*0.8)))</f>
        <v/>
      </c>
      <c r="AD325" s="17">
        <f>R325*EXP(-$B$16*(($B$17+$AI$4)*0.9))+S325*$B$16/($B$16-$AI$12)*(EXP(-$AI$12*(($B$17+$AI$4)*0.9))-EXP(-$B$16*(($B$17+$AI$4)*0.9)))+T325*$B$16/($B$16-$AI$13)*(EXP(-$AI$13*(($B$17+$AI$4)*0.9))-EXP(-$B$16*(($B$17+$AI$4)*0.9)))+U325*$B$16/($B$16-$AI$14)*(EXP(-$AI$14*(($B$17+$AI$4)*0.9))-EXP(-$B$16*(($B$17+$AI$4)*0.9)))</f>
        <v/>
      </c>
      <c r="AE325" s="17">
        <f>R325*EXP(-$B$16*(($B$17+$AI$4)*1.0))+S325*$B$16/($B$16-$AI$12)*(EXP(-$AI$12*(($B$17+$AI$4)*1.0))-EXP(-$B$16*(($B$17+$AI$4)*1.0)))+T325*$B$16/($B$16-$AI$13)*(EXP(-$AI$13*(($B$17+$AI$4)*1.0))-EXP(-$B$16*(($B$17+$AI$4)*1.0)))+U325*$B$16/($B$16-$AI$14)*(EXP(-$AI$14*(($B$17+$AI$4)*1.0))-EXP(-$B$16*(($B$17+$AI$4)*1.0)))</f>
        <v/>
      </c>
      <c r="AF325" s="17">
        <f>MIN((G325-V325)/$AI$48,(G325-W325)/$AI$49,(G325-X325)/$AI$50,(G325-Y325)/$AI$51,(G325-Z325)/$AI$52,(G325-AA325)/$AI$53,(G325-AB325)/$AI$54,(G325-AC325)/$AI$55,(G325-AD325)/$AI$56,(G325-AE325)/$AI$57)</f>
        <v/>
      </c>
    </row>
    <row r="326">
      <c r="E326" s="12">
        <f>E325+$B$11</f>
        <v/>
      </c>
      <c r="F326" s="13">
        <f>E326/60</f>
        <v/>
      </c>
      <c r="G326" s="13">
        <f>IF(F326&gt;=$AI$66,$B$27,IF(F326&gt;=$AI$65,$B$26,IF(F326&gt;=$AI$64,$B$25,IF(F326&gt;=$AI$63,$B$24,IF(F326&gt;=$AI$62,$B$23,IF(F326&gt;=$AI$61,$B$22,$B$21))))))</f>
        <v/>
      </c>
      <c r="H326" s="14">
        <f>MAX(0,MIN($AI$59,IF($B$9="Plasma",(G326-(S326*$AI$18+T326*$AI$19+U326*$AI$20))/$AI$46,AF326)))</f>
        <v/>
      </c>
      <c r="I326" s="15">
        <f>H326/10*3600/$B$11</f>
        <v/>
      </c>
      <c r="J326" s="15">
        <f>J325+H326</f>
        <v/>
      </c>
      <c r="K326" s="14">
        <f>$AI$21*K325+$AI$22*L325+$AI$23*M325+$AI$30*H325</f>
        <v/>
      </c>
      <c r="L326" s="14">
        <f>$AI$24*K325+$AI$25*L325+$AI$26*M325+$AI$31*H325</f>
        <v/>
      </c>
      <c r="M326" s="14">
        <f>$AI$27*K325+$AI$28*L325+$AI$29*M325+$AI$32*H325</f>
        <v/>
      </c>
      <c r="N326" s="16">
        <f>R326*$B$38</f>
        <v/>
      </c>
      <c r="O326" s="14">
        <f>K326/$B$30</f>
        <v/>
      </c>
      <c r="P326" s="14">
        <f>L326/$B$31</f>
        <v/>
      </c>
      <c r="Q326" s="14">
        <f>M326/$B$32</f>
        <v/>
      </c>
      <c r="R326" s="14">
        <f>R325*$AI$42+S325*$AI$43+T325*$AI$44+U325*$AI$45+$AI$47*H325</f>
        <v/>
      </c>
      <c r="S326" s="17">
        <f>$AI$33*K326+$AI$34*L326+$AI$35*M326</f>
        <v/>
      </c>
      <c r="T326" s="17">
        <f>$AI$36*K326+$AI$37*L326+$AI$38*M326</f>
        <v/>
      </c>
      <c r="U326" s="17">
        <f>$AI$39*K326+$AI$40*L326+$AI$41*M326</f>
        <v/>
      </c>
      <c r="V326" s="17">
        <f>R326*EXP(-$B$16*(($B$17+$AI$4)*0.1))+S326*$B$16/($B$16-$AI$12)*(EXP(-$AI$12*(($B$17+$AI$4)*0.1))-EXP(-$B$16*(($B$17+$AI$4)*0.1)))+T326*$B$16/($B$16-$AI$13)*(EXP(-$AI$13*(($B$17+$AI$4)*0.1))-EXP(-$B$16*(($B$17+$AI$4)*0.1)))+U326*$B$16/($B$16-$AI$14)*(EXP(-$AI$14*(($B$17+$AI$4)*0.1))-EXP(-$B$16*(($B$17+$AI$4)*0.1)))</f>
        <v/>
      </c>
      <c r="W326" s="17">
        <f>R326*EXP(-$B$16*(($B$17+$AI$4)*0.2))+S326*$B$16/($B$16-$AI$12)*(EXP(-$AI$12*(($B$17+$AI$4)*0.2))-EXP(-$B$16*(($B$17+$AI$4)*0.2)))+T326*$B$16/($B$16-$AI$13)*(EXP(-$AI$13*(($B$17+$AI$4)*0.2))-EXP(-$B$16*(($B$17+$AI$4)*0.2)))+U326*$B$16/($B$16-$AI$14)*(EXP(-$AI$14*(($B$17+$AI$4)*0.2))-EXP(-$B$16*(($B$17+$AI$4)*0.2)))</f>
        <v/>
      </c>
      <c r="X326" s="17">
        <f>R326*EXP(-$B$16*(($B$17+$AI$4)*0.3))+S326*$B$16/($B$16-$AI$12)*(EXP(-$AI$12*(($B$17+$AI$4)*0.3))-EXP(-$B$16*(($B$17+$AI$4)*0.3)))+T326*$B$16/($B$16-$AI$13)*(EXP(-$AI$13*(($B$17+$AI$4)*0.3))-EXP(-$B$16*(($B$17+$AI$4)*0.3)))+U326*$B$16/($B$16-$AI$14)*(EXP(-$AI$14*(($B$17+$AI$4)*0.3))-EXP(-$B$16*(($B$17+$AI$4)*0.3)))</f>
        <v/>
      </c>
      <c r="Y326" s="17">
        <f>R326*EXP(-$B$16*(($B$17+$AI$4)*0.4))+S326*$B$16/($B$16-$AI$12)*(EXP(-$AI$12*(($B$17+$AI$4)*0.4))-EXP(-$B$16*(($B$17+$AI$4)*0.4)))+T326*$B$16/($B$16-$AI$13)*(EXP(-$AI$13*(($B$17+$AI$4)*0.4))-EXP(-$B$16*(($B$17+$AI$4)*0.4)))+U326*$B$16/($B$16-$AI$14)*(EXP(-$AI$14*(($B$17+$AI$4)*0.4))-EXP(-$B$16*(($B$17+$AI$4)*0.4)))</f>
        <v/>
      </c>
      <c r="Z326" s="17">
        <f>R326*EXP(-$B$16*(($B$17+$AI$4)*0.5))+S326*$B$16/($B$16-$AI$12)*(EXP(-$AI$12*(($B$17+$AI$4)*0.5))-EXP(-$B$16*(($B$17+$AI$4)*0.5)))+T326*$B$16/($B$16-$AI$13)*(EXP(-$AI$13*(($B$17+$AI$4)*0.5))-EXP(-$B$16*(($B$17+$AI$4)*0.5)))+U326*$B$16/($B$16-$AI$14)*(EXP(-$AI$14*(($B$17+$AI$4)*0.5))-EXP(-$B$16*(($B$17+$AI$4)*0.5)))</f>
        <v/>
      </c>
      <c r="AA326" s="17">
        <f>R326*EXP(-$B$16*(($B$17+$AI$4)*0.6))+S326*$B$16/($B$16-$AI$12)*(EXP(-$AI$12*(($B$17+$AI$4)*0.6))-EXP(-$B$16*(($B$17+$AI$4)*0.6)))+T326*$B$16/($B$16-$AI$13)*(EXP(-$AI$13*(($B$17+$AI$4)*0.6))-EXP(-$B$16*(($B$17+$AI$4)*0.6)))+U326*$B$16/($B$16-$AI$14)*(EXP(-$AI$14*(($B$17+$AI$4)*0.6))-EXP(-$B$16*(($B$17+$AI$4)*0.6)))</f>
        <v/>
      </c>
      <c r="AB326" s="17">
        <f>R326*EXP(-$B$16*(($B$17+$AI$4)*0.7))+S326*$B$16/($B$16-$AI$12)*(EXP(-$AI$12*(($B$17+$AI$4)*0.7))-EXP(-$B$16*(($B$17+$AI$4)*0.7)))+T326*$B$16/($B$16-$AI$13)*(EXP(-$AI$13*(($B$17+$AI$4)*0.7))-EXP(-$B$16*(($B$17+$AI$4)*0.7)))+U326*$B$16/($B$16-$AI$14)*(EXP(-$AI$14*(($B$17+$AI$4)*0.7))-EXP(-$B$16*(($B$17+$AI$4)*0.7)))</f>
        <v/>
      </c>
      <c r="AC326" s="17">
        <f>R326*EXP(-$B$16*(($B$17+$AI$4)*0.8))+S326*$B$16/($B$16-$AI$12)*(EXP(-$AI$12*(($B$17+$AI$4)*0.8))-EXP(-$B$16*(($B$17+$AI$4)*0.8)))+T326*$B$16/($B$16-$AI$13)*(EXP(-$AI$13*(($B$17+$AI$4)*0.8))-EXP(-$B$16*(($B$17+$AI$4)*0.8)))+U326*$B$16/($B$16-$AI$14)*(EXP(-$AI$14*(($B$17+$AI$4)*0.8))-EXP(-$B$16*(($B$17+$AI$4)*0.8)))</f>
        <v/>
      </c>
      <c r="AD326" s="17">
        <f>R326*EXP(-$B$16*(($B$17+$AI$4)*0.9))+S326*$B$16/($B$16-$AI$12)*(EXP(-$AI$12*(($B$17+$AI$4)*0.9))-EXP(-$B$16*(($B$17+$AI$4)*0.9)))+T326*$B$16/($B$16-$AI$13)*(EXP(-$AI$13*(($B$17+$AI$4)*0.9))-EXP(-$B$16*(($B$17+$AI$4)*0.9)))+U326*$B$16/($B$16-$AI$14)*(EXP(-$AI$14*(($B$17+$AI$4)*0.9))-EXP(-$B$16*(($B$17+$AI$4)*0.9)))</f>
        <v/>
      </c>
      <c r="AE326" s="17">
        <f>R326*EXP(-$B$16*(($B$17+$AI$4)*1.0))+S326*$B$16/($B$16-$AI$12)*(EXP(-$AI$12*(($B$17+$AI$4)*1.0))-EXP(-$B$16*(($B$17+$AI$4)*1.0)))+T326*$B$16/($B$16-$AI$13)*(EXP(-$AI$13*(($B$17+$AI$4)*1.0))-EXP(-$B$16*(($B$17+$AI$4)*1.0)))+U326*$B$16/($B$16-$AI$14)*(EXP(-$AI$14*(($B$17+$AI$4)*1.0))-EXP(-$B$16*(($B$17+$AI$4)*1.0)))</f>
        <v/>
      </c>
      <c r="AF326" s="17">
        <f>MIN((G326-V326)/$AI$48,(G326-W326)/$AI$49,(G326-X326)/$AI$50,(G326-Y326)/$AI$51,(G326-Z326)/$AI$52,(G326-AA326)/$AI$53,(G326-AB326)/$AI$54,(G326-AC326)/$AI$55,(G326-AD326)/$AI$56,(G326-AE326)/$AI$57)</f>
        <v/>
      </c>
    </row>
    <row r="327">
      <c r="E327" s="12">
        <f>E326+$B$11</f>
        <v/>
      </c>
      <c r="F327" s="13">
        <f>E327/60</f>
        <v/>
      </c>
      <c r="G327" s="13">
        <f>IF(F327&gt;=$AI$66,$B$27,IF(F327&gt;=$AI$65,$B$26,IF(F327&gt;=$AI$64,$B$25,IF(F327&gt;=$AI$63,$B$24,IF(F327&gt;=$AI$62,$B$23,IF(F327&gt;=$AI$61,$B$22,$B$21))))))</f>
        <v/>
      </c>
      <c r="H327" s="14">
        <f>MAX(0,MIN($AI$59,IF($B$9="Plasma",(G327-(S327*$AI$18+T327*$AI$19+U327*$AI$20))/$AI$46,AF327)))</f>
        <v/>
      </c>
      <c r="I327" s="15">
        <f>H327/10*3600/$B$11</f>
        <v/>
      </c>
      <c r="J327" s="15">
        <f>J326+H327</f>
        <v/>
      </c>
      <c r="K327" s="14">
        <f>$AI$21*K326+$AI$22*L326+$AI$23*M326+$AI$30*H326</f>
        <v/>
      </c>
      <c r="L327" s="14">
        <f>$AI$24*K326+$AI$25*L326+$AI$26*M326+$AI$31*H326</f>
        <v/>
      </c>
      <c r="M327" s="14">
        <f>$AI$27*K326+$AI$28*L326+$AI$29*M326+$AI$32*H326</f>
        <v/>
      </c>
      <c r="N327" s="16">
        <f>R327*$B$38</f>
        <v/>
      </c>
      <c r="O327" s="14">
        <f>K327/$B$30</f>
        <v/>
      </c>
      <c r="P327" s="14">
        <f>L327/$B$31</f>
        <v/>
      </c>
      <c r="Q327" s="14">
        <f>M327/$B$32</f>
        <v/>
      </c>
      <c r="R327" s="14">
        <f>R326*$AI$42+S326*$AI$43+T326*$AI$44+U326*$AI$45+$AI$47*H326</f>
        <v/>
      </c>
      <c r="S327" s="17">
        <f>$AI$33*K327+$AI$34*L327+$AI$35*M327</f>
        <v/>
      </c>
      <c r="T327" s="17">
        <f>$AI$36*K327+$AI$37*L327+$AI$38*M327</f>
        <v/>
      </c>
      <c r="U327" s="17">
        <f>$AI$39*K327+$AI$40*L327+$AI$41*M327</f>
        <v/>
      </c>
      <c r="V327" s="17">
        <f>R327*EXP(-$B$16*(($B$17+$AI$4)*0.1))+S327*$B$16/($B$16-$AI$12)*(EXP(-$AI$12*(($B$17+$AI$4)*0.1))-EXP(-$B$16*(($B$17+$AI$4)*0.1)))+T327*$B$16/($B$16-$AI$13)*(EXP(-$AI$13*(($B$17+$AI$4)*0.1))-EXP(-$B$16*(($B$17+$AI$4)*0.1)))+U327*$B$16/($B$16-$AI$14)*(EXP(-$AI$14*(($B$17+$AI$4)*0.1))-EXP(-$B$16*(($B$17+$AI$4)*0.1)))</f>
        <v/>
      </c>
      <c r="W327" s="17">
        <f>R327*EXP(-$B$16*(($B$17+$AI$4)*0.2))+S327*$B$16/($B$16-$AI$12)*(EXP(-$AI$12*(($B$17+$AI$4)*0.2))-EXP(-$B$16*(($B$17+$AI$4)*0.2)))+T327*$B$16/($B$16-$AI$13)*(EXP(-$AI$13*(($B$17+$AI$4)*0.2))-EXP(-$B$16*(($B$17+$AI$4)*0.2)))+U327*$B$16/($B$16-$AI$14)*(EXP(-$AI$14*(($B$17+$AI$4)*0.2))-EXP(-$B$16*(($B$17+$AI$4)*0.2)))</f>
        <v/>
      </c>
      <c r="X327" s="17">
        <f>R327*EXP(-$B$16*(($B$17+$AI$4)*0.3))+S327*$B$16/($B$16-$AI$12)*(EXP(-$AI$12*(($B$17+$AI$4)*0.3))-EXP(-$B$16*(($B$17+$AI$4)*0.3)))+T327*$B$16/($B$16-$AI$13)*(EXP(-$AI$13*(($B$17+$AI$4)*0.3))-EXP(-$B$16*(($B$17+$AI$4)*0.3)))+U327*$B$16/($B$16-$AI$14)*(EXP(-$AI$14*(($B$17+$AI$4)*0.3))-EXP(-$B$16*(($B$17+$AI$4)*0.3)))</f>
        <v/>
      </c>
      <c r="Y327" s="17">
        <f>R327*EXP(-$B$16*(($B$17+$AI$4)*0.4))+S327*$B$16/($B$16-$AI$12)*(EXP(-$AI$12*(($B$17+$AI$4)*0.4))-EXP(-$B$16*(($B$17+$AI$4)*0.4)))+T327*$B$16/($B$16-$AI$13)*(EXP(-$AI$13*(($B$17+$AI$4)*0.4))-EXP(-$B$16*(($B$17+$AI$4)*0.4)))+U327*$B$16/($B$16-$AI$14)*(EXP(-$AI$14*(($B$17+$AI$4)*0.4))-EXP(-$B$16*(($B$17+$AI$4)*0.4)))</f>
        <v/>
      </c>
      <c r="Z327" s="17">
        <f>R327*EXP(-$B$16*(($B$17+$AI$4)*0.5))+S327*$B$16/($B$16-$AI$12)*(EXP(-$AI$12*(($B$17+$AI$4)*0.5))-EXP(-$B$16*(($B$17+$AI$4)*0.5)))+T327*$B$16/($B$16-$AI$13)*(EXP(-$AI$13*(($B$17+$AI$4)*0.5))-EXP(-$B$16*(($B$17+$AI$4)*0.5)))+U327*$B$16/($B$16-$AI$14)*(EXP(-$AI$14*(($B$17+$AI$4)*0.5))-EXP(-$B$16*(($B$17+$AI$4)*0.5)))</f>
        <v/>
      </c>
      <c r="AA327" s="17">
        <f>R327*EXP(-$B$16*(($B$17+$AI$4)*0.6))+S327*$B$16/($B$16-$AI$12)*(EXP(-$AI$12*(($B$17+$AI$4)*0.6))-EXP(-$B$16*(($B$17+$AI$4)*0.6)))+T327*$B$16/($B$16-$AI$13)*(EXP(-$AI$13*(($B$17+$AI$4)*0.6))-EXP(-$B$16*(($B$17+$AI$4)*0.6)))+U327*$B$16/($B$16-$AI$14)*(EXP(-$AI$14*(($B$17+$AI$4)*0.6))-EXP(-$B$16*(($B$17+$AI$4)*0.6)))</f>
        <v/>
      </c>
      <c r="AB327" s="17">
        <f>R327*EXP(-$B$16*(($B$17+$AI$4)*0.7))+S327*$B$16/($B$16-$AI$12)*(EXP(-$AI$12*(($B$17+$AI$4)*0.7))-EXP(-$B$16*(($B$17+$AI$4)*0.7)))+T327*$B$16/($B$16-$AI$13)*(EXP(-$AI$13*(($B$17+$AI$4)*0.7))-EXP(-$B$16*(($B$17+$AI$4)*0.7)))+U327*$B$16/($B$16-$AI$14)*(EXP(-$AI$14*(($B$17+$AI$4)*0.7))-EXP(-$B$16*(($B$17+$AI$4)*0.7)))</f>
        <v/>
      </c>
      <c r="AC327" s="17">
        <f>R327*EXP(-$B$16*(($B$17+$AI$4)*0.8))+S327*$B$16/($B$16-$AI$12)*(EXP(-$AI$12*(($B$17+$AI$4)*0.8))-EXP(-$B$16*(($B$17+$AI$4)*0.8)))+T327*$B$16/($B$16-$AI$13)*(EXP(-$AI$13*(($B$17+$AI$4)*0.8))-EXP(-$B$16*(($B$17+$AI$4)*0.8)))+U327*$B$16/($B$16-$AI$14)*(EXP(-$AI$14*(($B$17+$AI$4)*0.8))-EXP(-$B$16*(($B$17+$AI$4)*0.8)))</f>
        <v/>
      </c>
      <c r="AD327" s="17">
        <f>R327*EXP(-$B$16*(($B$17+$AI$4)*0.9))+S327*$B$16/($B$16-$AI$12)*(EXP(-$AI$12*(($B$17+$AI$4)*0.9))-EXP(-$B$16*(($B$17+$AI$4)*0.9)))+T327*$B$16/($B$16-$AI$13)*(EXP(-$AI$13*(($B$17+$AI$4)*0.9))-EXP(-$B$16*(($B$17+$AI$4)*0.9)))+U327*$B$16/($B$16-$AI$14)*(EXP(-$AI$14*(($B$17+$AI$4)*0.9))-EXP(-$B$16*(($B$17+$AI$4)*0.9)))</f>
        <v/>
      </c>
      <c r="AE327" s="17">
        <f>R327*EXP(-$B$16*(($B$17+$AI$4)*1.0))+S327*$B$16/($B$16-$AI$12)*(EXP(-$AI$12*(($B$17+$AI$4)*1.0))-EXP(-$B$16*(($B$17+$AI$4)*1.0)))+T327*$B$16/($B$16-$AI$13)*(EXP(-$AI$13*(($B$17+$AI$4)*1.0))-EXP(-$B$16*(($B$17+$AI$4)*1.0)))+U327*$B$16/($B$16-$AI$14)*(EXP(-$AI$14*(($B$17+$AI$4)*1.0))-EXP(-$B$16*(($B$17+$AI$4)*1.0)))</f>
        <v/>
      </c>
      <c r="AF327" s="17">
        <f>MIN((G327-V327)/$AI$48,(G327-W327)/$AI$49,(G327-X327)/$AI$50,(G327-Y327)/$AI$51,(G327-Z327)/$AI$52,(G327-AA327)/$AI$53,(G327-AB327)/$AI$54,(G327-AC327)/$AI$55,(G327-AD327)/$AI$56,(G327-AE327)/$AI$57)</f>
        <v/>
      </c>
    </row>
    <row r="328">
      <c r="E328" s="12">
        <f>E327+$B$11</f>
        <v/>
      </c>
      <c r="F328" s="13">
        <f>E328/60</f>
        <v/>
      </c>
      <c r="G328" s="13">
        <f>IF(F328&gt;=$AI$66,$B$27,IF(F328&gt;=$AI$65,$B$26,IF(F328&gt;=$AI$64,$B$25,IF(F328&gt;=$AI$63,$B$24,IF(F328&gt;=$AI$62,$B$23,IF(F328&gt;=$AI$61,$B$22,$B$21))))))</f>
        <v/>
      </c>
      <c r="H328" s="14">
        <f>MAX(0,MIN($AI$59,IF($B$9="Plasma",(G328-(S328*$AI$18+T328*$AI$19+U328*$AI$20))/$AI$46,AF328)))</f>
        <v/>
      </c>
      <c r="I328" s="15">
        <f>H328/10*3600/$B$11</f>
        <v/>
      </c>
      <c r="J328" s="15">
        <f>J327+H328</f>
        <v/>
      </c>
      <c r="K328" s="14">
        <f>$AI$21*K327+$AI$22*L327+$AI$23*M327+$AI$30*H327</f>
        <v/>
      </c>
      <c r="L328" s="14">
        <f>$AI$24*K327+$AI$25*L327+$AI$26*M327+$AI$31*H327</f>
        <v/>
      </c>
      <c r="M328" s="14">
        <f>$AI$27*K327+$AI$28*L327+$AI$29*M327+$AI$32*H327</f>
        <v/>
      </c>
      <c r="N328" s="16">
        <f>R328*$B$38</f>
        <v/>
      </c>
      <c r="O328" s="14">
        <f>K328/$B$30</f>
        <v/>
      </c>
      <c r="P328" s="14">
        <f>L328/$B$31</f>
        <v/>
      </c>
      <c r="Q328" s="14">
        <f>M328/$B$32</f>
        <v/>
      </c>
      <c r="R328" s="14">
        <f>R327*$AI$42+S327*$AI$43+T327*$AI$44+U327*$AI$45+$AI$47*H327</f>
        <v/>
      </c>
      <c r="S328" s="17">
        <f>$AI$33*K328+$AI$34*L328+$AI$35*M328</f>
        <v/>
      </c>
      <c r="T328" s="17">
        <f>$AI$36*K328+$AI$37*L328+$AI$38*M328</f>
        <v/>
      </c>
      <c r="U328" s="17">
        <f>$AI$39*K328+$AI$40*L328+$AI$41*M328</f>
        <v/>
      </c>
      <c r="V328" s="17">
        <f>R328*EXP(-$B$16*(($B$17+$AI$4)*0.1))+S328*$B$16/($B$16-$AI$12)*(EXP(-$AI$12*(($B$17+$AI$4)*0.1))-EXP(-$B$16*(($B$17+$AI$4)*0.1)))+T328*$B$16/($B$16-$AI$13)*(EXP(-$AI$13*(($B$17+$AI$4)*0.1))-EXP(-$B$16*(($B$17+$AI$4)*0.1)))+U328*$B$16/($B$16-$AI$14)*(EXP(-$AI$14*(($B$17+$AI$4)*0.1))-EXP(-$B$16*(($B$17+$AI$4)*0.1)))</f>
        <v/>
      </c>
      <c r="W328" s="17">
        <f>R328*EXP(-$B$16*(($B$17+$AI$4)*0.2))+S328*$B$16/($B$16-$AI$12)*(EXP(-$AI$12*(($B$17+$AI$4)*0.2))-EXP(-$B$16*(($B$17+$AI$4)*0.2)))+T328*$B$16/($B$16-$AI$13)*(EXP(-$AI$13*(($B$17+$AI$4)*0.2))-EXP(-$B$16*(($B$17+$AI$4)*0.2)))+U328*$B$16/($B$16-$AI$14)*(EXP(-$AI$14*(($B$17+$AI$4)*0.2))-EXP(-$B$16*(($B$17+$AI$4)*0.2)))</f>
        <v/>
      </c>
      <c r="X328" s="17">
        <f>R328*EXP(-$B$16*(($B$17+$AI$4)*0.3))+S328*$B$16/($B$16-$AI$12)*(EXP(-$AI$12*(($B$17+$AI$4)*0.3))-EXP(-$B$16*(($B$17+$AI$4)*0.3)))+T328*$B$16/($B$16-$AI$13)*(EXP(-$AI$13*(($B$17+$AI$4)*0.3))-EXP(-$B$16*(($B$17+$AI$4)*0.3)))+U328*$B$16/($B$16-$AI$14)*(EXP(-$AI$14*(($B$17+$AI$4)*0.3))-EXP(-$B$16*(($B$17+$AI$4)*0.3)))</f>
        <v/>
      </c>
      <c r="Y328" s="17">
        <f>R328*EXP(-$B$16*(($B$17+$AI$4)*0.4))+S328*$B$16/($B$16-$AI$12)*(EXP(-$AI$12*(($B$17+$AI$4)*0.4))-EXP(-$B$16*(($B$17+$AI$4)*0.4)))+T328*$B$16/($B$16-$AI$13)*(EXP(-$AI$13*(($B$17+$AI$4)*0.4))-EXP(-$B$16*(($B$17+$AI$4)*0.4)))+U328*$B$16/($B$16-$AI$14)*(EXP(-$AI$14*(($B$17+$AI$4)*0.4))-EXP(-$B$16*(($B$17+$AI$4)*0.4)))</f>
        <v/>
      </c>
      <c r="Z328" s="17">
        <f>R328*EXP(-$B$16*(($B$17+$AI$4)*0.5))+S328*$B$16/($B$16-$AI$12)*(EXP(-$AI$12*(($B$17+$AI$4)*0.5))-EXP(-$B$16*(($B$17+$AI$4)*0.5)))+T328*$B$16/($B$16-$AI$13)*(EXP(-$AI$13*(($B$17+$AI$4)*0.5))-EXP(-$B$16*(($B$17+$AI$4)*0.5)))+U328*$B$16/($B$16-$AI$14)*(EXP(-$AI$14*(($B$17+$AI$4)*0.5))-EXP(-$B$16*(($B$17+$AI$4)*0.5)))</f>
        <v/>
      </c>
      <c r="AA328" s="17">
        <f>R328*EXP(-$B$16*(($B$17+$AI$4)*0.6))+S328*$B$16/($B$16-$AI$12)*(EXP(-$AI$12*(($B$17+$AI$4)*0.6))-EXP(-$B$16*(($B$17+$AI$4)*0.6)))+T328*$B$16/($B$16-$AI$13)*(EXP(-$AI$13*(($B$17+$AI$4)*0.6))-EXP(-$B$16*(($B$17+$AI$4)*0.6)))+U328*$B$16/($B$16-$AI$14)*(EXP(-$AI$14*(($B$17+$AI$4)*0.6))-EXP(-$B$16*(($B$17+$AI$4)*0.6)))</f>
        <v/>
      </c>
      <c r="AB328" s="17">
        <f>R328*EXP(-$B$16*(($B$17+$AI$4)*0.7))+S328*$B$16/($B$16-$AI$12)*(EXP(-$AI$12*(($B$17+$AI$4)*0.7))-EXP(-$B$16*(($B$17+$AI$4)*0.7)))+T328*$B$16/($B$16-$AI$13)*(EXP(-$AI$13*(($B$17+$AI$4)*0.7))-EXP(-$B$16*(($B$17+$AI$4)*0.7)))+U328*$B$16/($B$16-$AI$14)*(EXP(-$AI$14*(($B$17+$AI$4)*0.7))-EXP(-$B$16*(($B$17+$AI$4)*0.7)))</f>
        <v/>
      </c>
      <c r="AC328" s="17">
        <f>R328*EXP(-$B$16*(($B$17+$AI$4)*0.8))+S328*$B$16/($B$16-$AI$12)*(EXP(-$AI$12*(($B$17+$AI$4)*0.8))-EXP(-$B$16*(($B$17+$AI$4)*0.8)))+T328*$B$16/($B$16-$AI$13)*(EXP(-$AI$13*(($B$17+$AI$4)*0.8))-EXP(-$B$16*(($B$17+$AI$4)*0.8)))+U328*$B$16/($B$16-$AI$14)*(EXP(-$AI$14*(($B$17+$AI$4)*0.8))-EXP(-$B$16*(($B$17+$AI$4)*0.8)))</f>
        <v/>
      </c>
      <c r="AD328" s="17">
        <f>R328*EXP(-$B$16*(($B$17+$AI$4)*0.9))+S328*$B$16/($B$16-$AI$12)*(EXP(-$AI$12*(($B$17+$AI$4)*0.9))-EXP(-$B$16*(($B$17+$AI$4)*0.9)))+T328*$B$16/($B$16-$AI$13)*(EXP(-$AI$13*(($B$17+$AI$4)*0.9))-EXP(-$B$16*(($B$17+$AI$4)*0.9)))+U328*$B$16/($B$16-$AI$14)*(EXP(-$AI$14*(($B$17+$AI$4)*0.9))-EXP(-$B$16*(($B$17+$AI$4)*0.9)))</f>
        <v/>
      </c>
      <c r="AE328" s="17">
        <f>R328*EXP(-$B$16*(($B$17+$AI$4)*1.0))+S328*$B$16/($B$16-$AI$12)*(EXP(-$AI$12*(($B$17+$AI$4)*1.0))-EXP(-$B$16*(($B$17+$AI$4)*1.0)))+T328*$B$16/($B$16-$AI$13)*(EXP(-$AI$13*(($B$17+$AI$4)*1.0))-EXP(-$B$16*(($B$17+$AI$4)*1.0)))+U328*$B$16/($B$16-$AI$14)*(EXP(-$AI$14*(($B$17+$AI$4)*1.0))-EXP(-$B$16*(($B$17+$AI$4)*1.0)))</f>
        <v/>
      </c>
      <c r="AF328" s="17">
        <f>MIN((G328-V328)/$AI$48,(G328-W328)/$AI$49,(G328-X328)/$AI$50,(G328-Y328)/$AI$51,(G328-Z328)/$AI$52,(G328-AA328)/$AI$53,(G328-AB328)/$AI$54,(G328-AC328)/$AI$55,(G328-AD328)/$AI$56,(G328-AE328)/$AI$57)</f>
        <v/>
      </c>
    </row>
    <row r="329">
      <c r="E329" s="12">
        <f>E328+$B$11</f>
        <v/>
      </c>
      <c r="F329" s="13">
        <f>E329/60</f>
        <v/>
      </c>
      <c r="G329" s="13">
        <f>IF(F329&gt;=$AI$66,$B$27,IF(F329&gt;=$AI$65,$B$26,IF(F329&gt;=$AI$64,$B$25,IF(F329&gt;=$AI$63,$B$24,IF(F329&gt;=$AI$62,$B$23,IF(F329&gt;=$AI$61,$B$22,$B$21))))))</f>
        <v/>
      </c>
      <c r="H329" s="14">
        <f>MAX(0,MIN($AI$59,IF($B$9="Plasma",(G329-(S329*$AI$18+T329*$AI$19+U329*$AI$20))/$AI$46,AF329)))</f>
        <v/>
      </c>
      <c r="I329" s="15">
        <f>H329/10*3600/$B$11</f>
        <v/>
      </c>
      <c r="J329" s="15">
        <f>J328+H329</f>
        <v/>
      </c>
      <c r="K329" s="14">
        <f>$AI$21*K328+$AI$22*L328+$AI$23*M328+$AI$30*H328</f>
        <v/>
      </c>
      <c r="L329" s="14">
        <f>$AI$24*K328+$AI$25*L328+$AI$26*M328+$AI$31*H328</f>
        <v/>
      </c>
      <c r="M329" s="14">
        <f>$AI$27*K328+$AI$28*L328+$AI$29*M328+$AI$32*H328</f>
        <v/>
      </c>
      <c r="N329" s="16">
        <f>R329*$B$38</f>
        <v/>
      </c>
      <c r="O329" s="14">
        <f>K329/$B$30</f>
        <v/>
      </c>
      <c r="P329" s="14">
        <f>L329/$B$31</f>
        <v/>
      </c>
      <c r="Q329" s="14">
        <f>M329/$B$32</f>
        <v/>
      </c>
      <c r="R329" s="14">
        <f>R328*$AI$42+S328*$AI$43+T328*$AI$44+U328*$AI$45+$AI$47*H328</f>
        <v/>
      </c>
      <c r="S329" s="17">
        <f>$AI$33*K329+$AI$34*L329+$AI$35*M329</f>
        <v/>
      </c>
      <c r="T329" s="17">
        <f>$AI$36*K329+$AI$37*L329+$AI$38*M329</f>
        <v/>
      </c>
      <c r="U329" s="17">
        <f>$AI$39*K329+$AI$40*L329+$AI$41*M329</f>
        <v/>
      </c>
      <c r="V329" s="17">
        <f>R329*EXP(-$B$16*(($B$17+$AI$4)*0.1))+S329*$B$16/($B$16-$AI$12)*(EXP(-$AI$12*(($B$17+$AI$4)*0.1))-EXP(-$B$16*(($B$17+$AI$4)*0.1)))+T329*$B$16/($B$16-$AI$13)*(EXP(-$AI$13*(($B$17+$AI$4)*0.1))-EXP(-$B$16*(($B$17+$AI$4)*0.1)))+U329*$B$16/($B$16-$AI$14)*(EXP(-$AI$14*(($B$17+$AI$4)*0.1))-EXP(-$B$16*(($B$17+$AI$4)*0.1)))</f>
        <v/>
      </c>
      <c r="W329" s="17">
        <f>R329*EXP(-$B$16*(($B$17+$AI$4)*0.2))+S329*$B$16/($B$16-$AI$12)*(EXP(-$AI$12*(($B$17+$AI$4)*0.2))-EXP(-$B$16*(($B$17+$AI$4)*0.2)))+T329*$B$16/($B$16-$AI$13)*(EXP(-$AI$13*(($B$17+$AI$4)*0.2))-EXP(-$B$16*(($B$17+$AI$4)*0.2)))+U329*$B$16/($B$16-$AI$14)*(EXP(-$AI$14*(($B$17+$AI$4)*0.2))-EXP(-$B$16*(($B$17+$AI$4)*0.2)))</f>
        <v/>
      </c>
      <c r="X329" s="17">
        <f>R329*EXP(-$B$16*(($B$17+$AI$4)*0.3))+S329*$B$16/($B$16-$AI$12)*(EXP(-$AI$12*(($B$17+$AI$4)*0.3))-EXP(-$B$16*(($B$17+$AI$4)*0.3)))+T329*$B$16/($B$16-$AI$13)*(EXP(-$AI$13*(($B$17+$AI$4)*0.3))-EXP(-$B$16*(($B$17+$AI$4)*0.3)))+U329*$B$16/($B$16-$AI$14)*(EXP(-$AI$14*(($B$17+$AI$4)*0.3))-EXP(-$B$16*(($B$17+$AI$4)*0.3)))</f>
        <v/>
      </c>
      <c r="Y329" s="17">
        <f>R329*EXP(-$B$16*(($B$17+$AI$4)*0.4))+S329*$B$16/($B$16-$AI$12)*(EXP(-$AI$12*(($B$17+$AI$4)*0.4))-EXP(-$B$16*(($B$17+$AI$4)*0.4)))+T329*$B$16/($B$16-$AI$13)*(EXP(-$AI$13*(($B$17+$AI$4)*0.4))-EXP(-$B$16*(($B$17+$AI$4)*0.4)))+U329*$B$16/($B$16-$AI$14)*(EXP(-$AI$14*(($B$17+$AI$4)*0.4))-EXP(-$B$16*(($B$17+$AI$4)*0.4)))</f>
        <v/>
      </c>
      <c r="Z329" s="17">
        <f>R329*EXP(-$B$16*(($B$17+$AI$4)*0.5))+S329*$B$16/($B$16-$AI$12)*(EXP(-$AI$12*(($B$17+$AI$4)*0.5))-EXP(-$B$16*(($B$17+$AI$4)*0.5)))+T329*$B$16/($B$16-$AI$13)*(EXP(-$AI$13*(($B$17+$AI$4)*0.5))-EXP(-$B$16*(($B$17+$AI$4)*0.5)))+U329*$B$16/($B$16-$AI$14)*(EXP(-$AI$14*(($B$17+$AI$4)*0.5))-EXP(-$B$16*(($B$17+$AI$4)*0.5)))</f>
        <v/>
      </c>
      <c r="AA329" s="17">
        <f>R329*EXP(-$B$16*(($B$17+$AI$4)*0.6))+S329*$B$16/($B$16-$AI$12)*(EXP(-$AI$12*(($B$17+$AI$4)*0.6))-EXP(-$B$16*(($B$17+$AI$4)*0.6)))+T329*$B$16/($B$16-$AI$13)*(EXP(-$AI$13*(($B$17+$AI$4)*0.6))-EXP(-$B$16*(($B$17+$AI$4)*0.6)))+U329*$B$16/($B$16-$AI$14)*(EXP(-$AI$14*(($B$17+$AI$4)*0.6))-EXP(-$B$16*(($B$17+$AI$4)*0.6)))</f>
        <v/>
      </c>
      <c r="AB329" s="17">
        <f>R329*EXP(-$B$16*(($B$17+$AI$4)*0.7))+S329*$B$16/($B$16-$AI$12)*(EXP(-$AI$12*(($B$17+$AI$4)*0.7))-EXP(-$B$16*(($B$17+$AI$4)*0.7)))+T329*$B$16/($B$16-$AI$13)*(EXP(-$AI$13*(($B$17+$AI$4)*0.7))-EXP(-$B$16*(($B$17+$AI$4)*0.7)))+U329*$B$16/($B$16-$AI$14)*(EXP(-$AI$14*(($B$17+$AI$4)*0.7))-EXP(-$B$16*(($B$17+$AI$4)*0.7)))</f>
        <v/>
      </c>
      <c r="AC329" s="17">
        <f>R329*EXP(-$B$16*(($B$17+$AI$4)*0.8))+S329*$B$16/($B$16-$AI$12)*(EXP(-$AI$12*(($B$17+$AI$4)*0.8))-EXP(-$B$16*(($B$17+$AI$4)*0.8)))+T329*$B$16/($B$16-$AI$13)*(EXP(-$AI$13*(($B$17+$AI$4)*0.8))-EXP(-$B$16*(($B$17+$AI$4)*0.8)))+U329*$B$16/($B$16-$AI$14)*(EXP(-$AI$14*(($B$17+$AI$4)*0.8))-EXP(-$B$16*(($B$17+$AI$4)*0.8)))</f>
        <v/>
      </c>
      <c r="AD329" s="17">
        <f>R329*EXP(-$B$16*(($B$17+$AI$4)*0.9))+S329*$B$16/($B$16-$AI$12)*(EXP(-$AI$12*(($B$17+$AI$4)*0.9))-EXP(-$B$16*(($B$17+$AI$4)*0.9)))+T329*$B$16/($B$16-$AI$13)*(EXP(-$AI$13*(($B$17+$AI$4)*0.9))-EXP(-$B$16*(($B$17+$AI$4)*0.9)))+U329*$B$16/($B$16-$AI$14)*(EXP(-$AI$14*(($B$17+$AI$4)*0.9))-EXP(-$B$16*(($B$17+$AI$4)*0.9)))</f>
        <v/>
      </c>
      <c r="AE329" s="17">
        <f>R329*EXP(-$B$16*(($B$17+$AI$4)*1.0))+S329*$B$16/($B$16-$AI$12)*(EXP(-$AI$12*(($B$17+$AI$4)*1.0))-EXP(-$B$16*(($B$17+$AI$4)*1.0)))+T329*$B$16/($B$16-$AI$13)*(EXP(-$AI$13*(($B$17+$AI$4)*1.0))-EXP(-$B$16*(($B$17+$AI$4)*1.0)))+U329*$B$16/($B$16-$AI$14)*(EXP(-$AI$14*(($B$17+$AI$4)*1.0))-EXP(-$B$16*(($B$17+$AI$4)*1.0)))</f>
        <v/>
      </c>
      <c r="AF329" s="17">
        <f>MIN((G329-V329)/$AI$48,(G329-W329)/$AI$49,(G329-X329)/$AI$50,(G329-Y329)/$AI$51,(G329-Z329)/$AI$52,(G329-AA329)/$AI$53,(G329-AB329)/$AI$54,(G329-AC329)/$AI$55,(G329-AD329)/$AI$56,(G329-AE329)/$AI$57)</f>
        <v/>
      </c>
    </row>
    <row r="330">
      <c r="E330" s="12">
        <f>E329+$B$11</f>
        <v/>
      </c>
      <c r="F330" s="13">
        <f>E330/60</f>
        <v/>
      </c>
      <c r="G330" s="13">
        <f>IF(F330&gt;=$AI$66,$B$27,IF(F330&gt;=$AI$65,$B$26,IF(F330&gt;=$AI$64,$B$25,IF(F330&gt;=$AI$63,$B$24,IF(F330&gt;=$AI$62,$B$23,IF(F330&gt;=$AI$61,$B$22,$B$21))))))</f>
        <v/>
      </c>
      <c r="H330" s="14">
        <f>MAX(0,MIN($AI$59,IF($B$9="Plasma",(G330-(S330*$AI$18+T330*$AI$19+U330*$AI$20))/$AI$46,AF330)))</f>
        <v/>
      </c>
      <c r="I330" s="15">
        <f>H330/10*3600/$B$11</f>
        <v/>
      </c>
      <c r="J330" s="15">
        <f>J329+H330</f>
        <v/>
      </c>
      <c r="K330" s="14">
        <f>$AI$21*K329+$AI$22*L329+$AI$23*M329+$AI$30*H329</f>
        <v/>
      </c>
      <c r="L330" s="14">
        <f>$AI$24*K329+$AI$25*L329+$AI$26*M329+$AI$31*H329</f>
        <v/>
      </c>
      <c r="M330" s="14">
        <f>$AI$27*K329+$AI$28*L329+$AI$29*M329+$AI$32*H329</f>
        <v/>
      </c>
      <c r="N330" s="16">
        <f>R330*$B$38</f>
        <v/>
      </c>
      <c r="O330" s="14">
        <f>K330/$B$30</f>
        <v/>
      </c>
      <c r="P330" s="14">
        <f>L330/$B$31</f>
        <v/>
      </c>
      <c r="Q330" s="14">
        <f>M330/$B$32</f>
        <v/>
      </c>
      <c r="R330" s="14">
        <f>R329*$AI$42+S329*$AI$43+T329*$AI$44+U329*$AI$45+$AI$47*H329</f>
        <v/>
      </c>
      <c r="S330" s="17">
        <f>$AI$33*K330+$AI$34*L330+$AI$35*M330</f>
        <v/>
      </c>
      <c r="T330" s="17">
        <f>$AI$36*K330+$AI$37*L330+$AI$38*M330</f>
        <v/>
      </c>
      <c r="U330" s="17">
        <f>$AI$39*K330+$AI$40*L330+$AI$41*M330</f>
        <v/>
      </c>
      <c r="V330" s="17">
        <f>R330*EXP(-$B$16*(($B$17+$AI$4)*0.1))+S330*$B$16/($B$16-$AI$12)*(EXP(-$AI$12*(($B$17+$AI$4)*0.1))-EXP(-$B$16*(($B$17+$AI$4)*0.1)))+T330*$B$16/($B$16-$AI$13)*(EXP(-$AI$13*(($B$17+$AI$4)*0.1))-EXP(-$B$16*(($B$17+$AI$4)*0.1)))+U330*$B$16/($B$16-$AI$14)*(EXP(-$AI$14*(($B$17+$AI$4)*0.1))-EXP(-$B$16*(($B$17+$AI$4)*0.1)))</f>
        <v/>
      </c>
      <c r="W330" s="17">
        <f>R330*EXP(-$B$16*(($B$17+$AI$4)*0.2))+S330*$B$16/($B$16-$AI$12)*(EXP(-$AI$12*(($B$17+$AI$4)*0.2))-EXP(-$B$16*(($B$17+$AI$4)*0.2)))+T330*$B$16/($B$16-$AI$13)*(EXP(-$AI$13*(($B$17+$AI$4)*0.2))-EXP(-$B$16*(($B$17+$AI$4)*0.2)))+U330*$B$16/($B$16-$AI$14)*(EXP(-$AI$14*(($B$17+$AI$4)*0.2))-EXP(-$B$16*(($B$17+$AI$4)*0.2)))</f>
        <v/>
      </c>
      <c r="X330" s="17">
        <f>R330*EXP(-$B$16*(($B$17+$AI$4)*0.3))+S330*$B$16/($B$16-$AI$12)*(EXP(-$AI$12*(($B$17+$AI$4)*0.3))-EXP(-$B$16*(($B$17+$AI$4)*0.3)))+T330*$B$16/($B$16-$AI$13)*(EXP(-$AI$13*(($B$17+$AI$4)*0.3))-EXP(-$B$16*(($B$17+$AI$4)*0.3)))+U330*$B$16/($B$16-$AI$14)*(EXP(-$AI$14*(($B$17+$AI$4)*0.3))-EXP(-$B$16*(($B$17+$AI$4)*0.3)))</f>
        <v/>
      </c>
      <c r="Y330" s="17">
        <f>R330*EXP(-$B$16*(($B$17+$AI$4)*0.4))+S330*$B$16/($B$16-$AI$12)*(EXP(-$AI$12*(($B$17+$AI$4)*0.4))-EXP(-$B$16*(($B$17+$AI$4)*0.4)))+T330*$B$16/($B$16-$AI$13)*(EXP(-$AI$13*(($B$17+$AI$4)*0.4))-EXP(-$B$16*(($B$17+$AI$4)*0.4)))+U330*$B$16/($B$16-$AI$14)*(EXP(-$AI$14*(($B$17+$AI$4)*0.4))-EXP(-$B$16*(($B$17+$AI$4)*0.4)))</f>
        <v/>
      </c>
      <c r="Z330" s="17">
        <f>R330*EXP(-$B$16*(($B$17+$AI$4)*0.5))+S330*$B$16/($B$16-$AI$12)*(EXP(-$AI$12*(($B$17+$AI$4)*0.5))-EXP(-$B$16*(($B$17+$AI$4)*0.5)))+T330*$B$16/($B$16-$AI$13)*(EXP(-$AI$13*(($B$17+$AI$4)*0.5))-EXP(-$B$16*(($B$17+$AI$4)*0.5)))+U330*$B$16/($B$16-$AI$14)*(EXP(-$AI$14*(($B$17+$AI$4)*0.5))-EXP(-$B$16*(($B$17+$AI$4)*0.5)))</f>
        <v/>
      </c>
      <c r="AA330" s="17">
        <f>R330*EXP(-$B$16*(($B$17+$AI$4)*0.6))+S330*$B$16/($B$16-$AI$12)*(EXP(-$AI$12*(($B$17+$AI$4)*0.6))-EXP(-$B$16*(($B$17+$AI$4)*0.6)))+T330*$B$16/($B$16-$AI$13)*(EXP(-$AI$13*(($B$17+$AI$4)*0.6))-EXP(-$B$16*(($B$17+$AI$4)*0.6)))+U330*$B$16/($B$16-$AI$14)*(EXP(-$AI$14*(($B$17+$AI$4)*0.6))-EXP(-$B$16*(($B$17+$AI$4)*0.6)))</f>
        <v/>
      </c>
      <c r="AB330" s="17">
        <f>R330*EXP(-$B$16*(($B$17+$AI$4)*0.7))+S330*$B$16/($B$16-$AI$12)*(EXP(-$AI$12*(($B$17+$AI$4)*0.7))-EXP(-$B$16*(($B$17+$AI$4)*0.7)))+T330*$B$16/($B$16-$AI$13)*(EXP(-$AI$13*(($B$17+$AI$4)*0.7))-EXP(-$B$16*(($B$17+$AI$4)*0.7)))+U330*$B$16/($B$16-$AI$14)*(EXP(-$AI$14*(($B$17+$AI$4)*0.7))-EXP(-$B$16*(($B$17+$AI$4)*0.7)))</f>
        <v/>
      </c>
      <c r="AC330" s="17">
        <f>R330*EXP(-$B$16*(($B$17+$AI$4)*0.8))+S330*$B$16/($B$16-$AI$12)*(EXP(-$AI$12*(($B$17+$AI$4)*0.8))-EXP(-$B$16*(($B$17+$AI$4)*0.8)))+T330*$B$16/($B$16-$AI$13)*(EXP(-$AI$13*(($B$17+$AI$4)*0.8))-EXP(-$B$16*(($B$17+$AI$4)*0.8)))+U330*$B$16/($B$16-$AI$14)*(EXP(-$AI$14*(($B$17+$AI$4)*0.8))-EXP(-$B$16*(($B$17+$AI$4)*0.8)))</f>
        <v/>
      </c>
      <c r="AD330" s="17">
        <f>R330*EXP(-$B$16*(($B$17+$AI$4)*0.9))+S330*$B$16/($B$16-$AI$12)*(EXP(-$AI$12*(($B$17+$AI$4)*0.9))-EXP(-$B$16*(($B$17+$AI$4)*0.9)))+T330*$B$16/($B$16-$AI$13)*(EXP(-$AI$13*(($B$17+$AI$4)*0.9))-EXP(-$B$16*(($B$17+$AI$4)*0.9)))+U330*$B$16/($B$16-$AI$14)*(EXP(-$AI$14*(($B$17+$AI$4)*0.9))-EXP(-$B$16*(($B$17+$AI$4)*0.9)))</f>
        <v/>
      </c>
      <c r="AE330" s="17">
        <f>R330*EXP(-$B$16*(($B$17+$AI$4)*1.0))+S330*$B$16/($B$16-$AI$12)*(EXP(-$AI$12*(($B$17+$AI$4)*1.0))-EXP(-$B$16*(($B$17+$AI$4)*1.0)))+T330*$B$16/($B$16-$AI$13)*(EXP(-$AI$13*(($B$17+$AI$4)*1.0))-EXP(-$B$16*(($B$17+$AI$4)*1.0)))+U330*$B$16/($B$16-$AI$14)*(EXP(-$AI$14*(($B$17+$AI$4)*1.0))-EXP(-$B$16*(($B$17+$AI$4)*1.0)))</f>
        <v/>
      </c>
      <c r="AF330" s="17">
        <f>MIN((G330-V330)/$AI$48,(G330-W330)/$AI$49,(G330-X330)/$AI$50,(G330-Y330)/$AI$51,(G330-Z330)/$AI$52,(G330-AA330)/$AI$53,(G330-AB330)/$AI$54,(G330-AC330)/$AI$55,(G330-AD330)/$AI$56,(G330-AE330)/$AI$57)</f>
        <v/>
      </c>
    </row>
    <row r="331">
      <c r="E331" s="12">
        <f>E330+$B$11</f>
        <v/>
      </c>
      <c r="F331" s="13">
        <f>E331/60</f>
        <v/>
      </c>
      <c r="G331" s="13">
        <f>IF(F331&gt;=$AI$66,$B$27,IF(F331&gt;=$AI$65,$B$26,IF(F331&gt;=$AI$64,$B$25,IF(F331&gt;=$AI$63,$B$24,IF(F331&gt;=$AI$62,$B$23,IF(F331&gt;=$AI$61,$B$22,$B$21))))))</f>
        <v/>
      </c>
      <c r="H331" s="14">
        <f>MAX(0,MIN($AI$59,IF($B$9="Plasma",(G331-(S331*$AI$18+T331*$AI$19+U331*$AI$20))/$AI$46,AF331)))</f>
        <v/>
      </c>
      <c r="I331" s="15">
        <f>H331/10*3600/$B$11</f>
        <v/>
      </c>
      <c r="J331" s="15">
        <f>J330+H331</f>
        <v/>
      </c>
      <c r="K331" s="14">
        <f>$AI$21*K330+$AI$22*L330+$AI$23*M330+$AI$30*H330</f>
        <v/>
      </c>
      <c r="L331" s="14">
        <f>$AI$24*K330+$AI$25*L330+$AI$26*M330+$AI$31*H330</f>
        <v/>
      </c>
      <c r="M331" s="14">
        <f>$AI$27*K330+$AI$28*L330+$AI$29*M330+$AI$32*H330</f>
        <v/>
      </c>
      <c r="N331" s="16">
        <f>R331*$B$38</f>
        <v/>
      </c>
      <c r="O331" s="14">
        <f>K331/$B$30</f>
        <v/>
      </c>
      <c r="P331" s="14">
        <f>L331/$B$31</f>
        <v/>
      </c>
      <c r="Q331" s="14">
        <f>M331/$B$32</f>
        <v/>
      </c>
      <c r="R331" s="14">
        <f>R330*$AI$42+S330*$AI$43+T330*$AI$44+U330*$AI$45+$AI$47*H330</f>
        <v/>
      </c>
      <c r="S331" s="17">
        <f>$AI$33*K331+$AI$34*L331+$AI$35*M331</f>
        <v/>
      </c>
      <c r="T331" s="17">
        <f>$AI$36*K331+$AI$37*L331+$AI$38*M331</f>
        <v/>
      </c>
      <c r="U331" s="17">
        <f>$AI$39*K331+$AI$40*L331+$AI$41*M331</f>
        <v/>
      </c>
      <c r="V331" s="17">
        <f>R331*EXP(-$B$16*(($B$17+$AI$4)*0.1))+S331*$B$16/($B$16-$AI$12)*(EXP(-$AI$12*(($B$17+$AI$4)*0.1))-EXP(-$B$16*(($B$17+$AI$4)*0.1)))+T331*$B$16/($B$16-$AI$13)*(EXP(-$AI$13*(($B$17+$AI$4)*0.1))-EXP(-$B$16*(($B$17+$AI$4)*0.1)))+U331*$B$16/($B$16-$AI$14)*(EXP(-$AI$14*(($B$17+$AI$4)*0.1))-EXP(-$B$16*(($B$17+$AI$4)*0.1)))</f>
        <v/>
      </c>
      <c r="W331" s="17">
        <f>R331*EXP(-$B$16*(($B$17+$AI$4)*0.2))+S331*$B$16/($B$16-$AI$12)*(EXP(-$AI$12*(($B$17+$AI$4)*0.2))-EXP(-$B$16*(($B$17+$AI$4)*0.2)))+T331*$B$16/($B$16-$AI$13)*(EXP(-$AI$13*(($B$17+$AI$4)*0.2))-EXP(-$B$16*(($B$17+$AI$4)*0.2)))+U331*$B$16/($B$16-$AI$14)*(EXP(-$AI$14*(($B$17+$AI$4)*0.2))-EXP(-$B$16*(($B$17+$AI$4)*0.2)))</f>
        <v/>
      </c>
      <c r="X331" s="17">
        <f>R331*EXP(-$B$16*(($B$17+$AI$4)*0.3))+S331*$B$16/($B$16-$AI$12)*(EXP(-$AI$12*(($B$17+$AI$4)*0.3))-EXP(-$B$16*(($B$17+$AI$4)*0.3)))+T331*$B$16/($B$16-$AI$13)*(EXP(-$AI$13*(($B$17+$AI$4)*0.3))-EXP(-$B$16*(($B$17+$AI$4)*0.3)))+U331*$B$16/($B$16-$AI$14)*(EXP(-$AI$14*(($B$17+$AI$4)*0.3))-EXP(-$B$16*(($B$17+$AI$4)*0.3)))</f>
        <v/>
      </c>
      <c r="Y331" s="17">
        <f>R331*EXP(-$B$16*(($B$17+$AI$4)*0.4))+S331*$B$16/($B$16-$AI$12)*(EXP(-$AI$12*(($B$17+$AI$4)*0.4))-EXP(-$B$16*(($B$17+$AI$4)*0.4)))+T331*$B$16/($B$16-$AI$13)*(EXP(-$AI$13*(($B$17+$AI$4)*0.4))-EXP(-$B$16*(($B$17+$AI$4)*0.4)))+U331*$B$16/($B$16-$AI$14)*(EXP(-$AI$14*(($B$17+$AI$4)*0.4))-EXP(-$B$16*(($B$17+$AI$4)*0.4)))</f>
        <v/>
      </c>
      <c r="Z331" s="17">
        <f>R331*EXP(-$B$16*(($B$17+$AI$4)*0.5))+S331*$B$16/($B$16-$AI$12)*(EXP(-$AI$12*(($B$17+$AI$4)*0.5))-EXP(-$B$16*(($B$17+$AI$4)*0.5)))+T331*$B$16/($B$16-$AI$13)*(EXP(-$AI$13*(($B$17+$AI$4)*0.5))-EXP(-$B$16*(($B$17+$AI$4)*0.5)))+U331*$B$16/($B$16-$AI$14)*(EXP(-$AI$14*(($B$17+$AI$4)*0.5))-EXP(-$B$16*(($B$17+$AI$4)*0.5)))</f>
        <v/>
      </c>
      <c r="AA331" s="17">
        <f>R331*EXP(-$B$16*(($B$17+$AI$4)*0.6))+S331*$B$16/($B$16-$AI$12)*(EXP(-$AI$12*(($B$17+$AI$4)*0.6))-EXP(-$B$16*(($B$17+$AI$4)*0.6)))+T331*$B$16/($B$16-$AI$13)*(EXP(-$AI$13*(($B$17+$AI$4)*0.6))-EXP(-$B$16*(($B$17+$AI$4)*0.6)))+U331*$B$16/($B$16-$AI$14)*(EXP(-$AI$14*(($B$17+$AI$4)*0.6))-EXP(-$B$16*(($B$17+$AI$4)*0.6)))</f>
        <v/>
      </c>
      <c r="AB331" s="17">
        <f>R331*EXP(-$B$16*(($B$17+$AI$4)*0.7))+S331*$B$16/($B$16-$AI$12)*(EXP(-$AI$12*(($B$17+$AI$4)*0.7))-EXP(-$B$16*(($B$17+$AI$4)*0.7)))+T331*$B$16/($B$16-$AI$13)*(EXP(-$AI$13*(($B$17+$AI$4)*0.7))-EXP(-$B$16*(($B$17+$AI$4)*0.7)))+U331*$B$16/($B$16-$AI$14)*(EXP(-$AI$14*(($B$17+$AI$4)*0.7))-EXP(-$B$16*(($B$17+$AI$4)*0.7)))</f>
        <v/>
      </c>
      <c r="AC331" s="17">
        <f>R331*EXP(-$B$16*(($B$17+$AI$4)*0.8))+S331*$B$16/($B$16-$AI$12)*(EXP(-$AI$12*(($B$17+$AI$4)*0.8))-EXP(-$B$16*(($B$17+$AI$4)*0.8)))+T331*$B$16/($B$16-$AI$13)*(EXP(-$AI$13*(($B$17+$AI$4)*0.8))-EXP(-$B$16*(($B$17+$AI$4)*0.8)))+U331*$B$16/($B$16-$AI$14)*(EXP(-$AI$14*(($B$17+$AI$4)*0.8))-EXP(-$B$16*(($B$17+$AI$4)*0.8)))</f>
        <v/>
      </c>
      <c r="AD331" s="17">
        <f>R331*EXP(-$B$16*(($B$17+$AI$4)*0.9))+S331*$B$16/($B$16-$AI$12)*(EXP(-$AI$12*(($B$17+$AI$4)*0.9))-EXP(-$B$16*(($B$17+$AI$4)*0.9)))+T331*$B$16/($B$16-$AI$13)*(EXP(-$AI$13*(($B$17+$AI$4)*0.9))-EXP(-$B$16*(($B$17+$AI$4)*0.9)))+U331*$B$16/($B$16-$AI$14)*(EXP(-$AI$14*(($B$17+$AI$4)*0.9))-EXP(-$B$16*(($B$17+$AI$4)*0.9)))</f>
        <v/>
      </c>
      <c r="AE331" s="17">
        <f>R331*EXP(-$B$16*(($B$17+$AI$4)*1.0))+S331*$B$16/($B$16-$AI$12)*(EXP(-$AI$12*(($B$17+$AI$4)*1.0))-EXP(-$B$16*(($B$17+$AI$4)*1.0)))+T331*$B$16/($B$16-$AI$13)*(EXP(-$AI$13*(($B$17+$AI$4)*1.0))-EXP(-$B$16*(($B$17+$AI$4)*1.0)))+U331*$B$16/($B$16-$AI$14)*(EXP(-$AI$14*(($B$17+$AI$4)*1.0))-EXP(-$B$16*(($B$17+$AI$4)*1.0)))</f>
        <v/>
      </c>
      <c r="AF331" s="17">
        <f>MIN((G331-V331)/$AI$48,(G331-W331)/$AI$49,(G331-X331)/$AI$50,(G331-Y331)/$AI$51,(G331-Z331)/$AI$52,(G331-AA331)/$AI$53,(G331-AB331)/$AI$54,(G331-AC331)/$AI$55,(G331-AD331)/$AI$56,(G331-AE331)/$AI$57)</f>
        <v/>
      </c>
    </row>
    <row r="332">
      <c r="E332" s="12">
        <f>E331+$B$11</f>
        <v/>
      </c>
      <c r="F332" s="13">
        <f>E332/60</f>
        <v/>
      </c>
      <c r="G332" s="13">
        <f>IF(F332&gt;=$AI$66,$B$27,IF(F332&gt;=$AI$65,$B$26,IF(F332&gt;=$AI$64,$B$25,IF(F332&gt;=$AI$63,$B$24,IF(F332&gt;=$AI$62,$B$23,IF(F332&gt;=$AI$61,$B$22,$B$21))))))</f>
        <v/>
      </c>
      <c r="H332" s="14">
        <f>MAX(0,MIN($AI$59,IF($B$9="Plasma",(G332-(S332*$AI$18+T332*$AI$19+U332*$AI$20))/$AI$46,AF332)))</f>
        <v/>
      </c>
      <c r="I332" s="15">
        <f>H332/10*3600/$B$11</f>
        <v/>
      </c>
      <c r="J332" s="15">
        <f>J331+H332</f>
        <v/>
      </c>
      <c r="K332" s="14">
        <f>$AI$21*K331+$AI$22*L331+$AI$23*M331+$AI$30*H331</f>
        <v/>
      </c>
      <c r="L332" s="14">
        <f>$AI$24*K331+$AI$25*L331+$AI$26*M331+$AI$31*H331</f>
        <v/>
      </c>
      <c r="M332" s="14">
        <f>$AI$27*K331+$AI$28*L331+$AI$29*M331+$AI$32*H331</f>
        <v/>
      </c>
      <c r="N332" s="16">
        <f>R332*$B$38</f>
        <v/>
      </c>
      <c r="O332" s="14">
        <f>K332/$B$30</f>
        <v/>
      </c>
      <c r="P332" s="14">
        <f>L332/$B$31</f>
        <v/>
      </c>
      <c r="Q332" s="14">
        <f>M332/$B$32</f>
        <v/>
      </c>
      <c r="R332" s="14">
        <f>R331*$AI$42+S331*$AI$43+T331*$AI$44+U331*$AI$45+$AI$47*H331</f>
        <v/>
      </c>
      <c r="S332" s="17">
        <f>$AI$33*K332+$AI$34*L332+$AI$35*M332</f>
        <v/>
      </c>
      <c r="T332" s="17">
        <f>$AI$36*K332+$AI$37*L332+$AI$38*M332</f>
        <v/>
      </c>
      <c r="U332" s="17">
        <f>$AI$39*K332+$AI$40*L332+$AI$41*M332</f>
        <v/>
      </c>
      <c r="V332" s="17">
        <f>R332*EXP(-$B$16*(($B$17+$AI$4)*0.1))+S332*$B$16/($B$16-$AI$12)*(EXP(-$AI$12*(($B$17+$AI$4)*0.1))-EXP(-$B$16*(($B$17+$AI$4)*0.1)))+T332*$B$16/($B$16-$AI$13)*(EXP(-$AI$13*(($B$17+$AI$4)*0.1))-EXP(-$B$16*(($B$17+$AI$4)*0.1)))+U332*$B$16/($B$16-$AI$14)*(EXP(-$AI$14*(($B$17+$AI$4)*0.1))-EXP(-$B$16*(($B$17+$AI$4)*0.1)))</f>
        <v/>
      </c>
      <c r="W332" s="17">
        <f>R332*EXP(-$B$16*(($B$17+$AI$4)*0.2))+S332*$B$16/($B$16-$AI$12)*(EXP(-$AI$12*(($B$17+$AI$4)*0.2))-EXP(-$B$16*(($B$17+$AI$4)*0.2)))+T332*$B$16/($B$16-$AI$13)*(EXP(-$AI$13*(($B$17+$AI$4)*0.2))-EXP(-$B$16*(($B$17+$AI$4)*0.2)))+U332*$B$16/($B$16-$AI$14)*(EXP(-$AI$14*(($B$17+$AI$4)*0.2))-EXP(-$B$16*(($B$17+$AI$4)*0.2)))</f>
        <v/>
      </c>
      <c r="X332" s="17">
        <f>R332*EXP(-$B$16*(($B$17+$AI$4)*0.3))+S332*$B$16/($B$16-$AI$12)*(EXP(-$AI$12*(($B$17+$AI$4)*0.3))-EXP(-$B$16*(($B$17+$AI$4)*0.3)))+T332*$B$16/($B$16-$AI$13)*(EXP(-$AI$13*(($B$17+$AI$4)*0.3))-EXP(-$B$16*(($B$17+$AI$4)*0.3)))+U332*$B$16/($B$16-$AI$14)*(EXP(-$AI$14*(($B$17+$AI$4)*0.3))-EXP(-$B$16*(($B$17+$AI$4)*0.3)))</f>
        <v/>
      </c>
      <c r="Y332" s="17">
        <f>R332*EXP(-$B$16*(($B$17+$AI$4)*0.4))+S332*$B$16/($B$16-$AI$12)*(EXP(-$AI$12*(($B$17+$AI$4)*0.4))-EXP(-$B$16*(($B$17+$AI$4)*0.4)))+T332*$B$16/($B$16-$AI$13)*(EXP(-$AI$13*(($B$17+$AI$4)*0.4))-EXP(-$B$16*(($B$17+$AI$4)*0.4)))+U332*$B$16/($B$16-$AI$14)*(EXP(-$AI$14*(($B$17+$AI$4)*0.4))-EXP(-$B$16*(($B$17+$AI$4)*0.4)))</f>
        <v/>
      </c>
      <c r="Z332" s="17">
        <f>R332*EXP(-$B$16*(($B$17+$AI$4)*0.5))+S332*$B$16/($B$16-$AI$12)*(EXP(-$AI$12*(($B$17+$AI$4)*0.5))-EXP(-$B$16*(($B$17+$AI$4)*0.5)))+T332*$B$16/($B$16-$AI$13)*(EXP(-$AI$13*(($B$17+$AI$4)*0.5))-EXP(-$B$16*(($B$17+$AI$4)*0.5)))+U332*$B$16/($B$16-$AI$14)*(EXP(-$AI$14*(($B$17+$AI$4)*0.5))-EXP(-$B$16*(($B$17+$AI$4)*0.5)))</f>
        <v/>
      </c>
      <c r="AA332" s="17">
        <f>R332*EXP(-$B$16*(($B$17+$AI$4)*0.6))+S332*$B$16/($B$16-$AI$12)*(EXP(-$AI$12*(($B$17+$AI$4)*0.6))-EXP(-$B$16*(($B$17+$AI$4)*0.6)))+T332*$B$16/($B$16-$AI$13)*(EXP(-$AI$13*(($B$17+$AI$4)*0.6))-EXP(-$B$16*(($B$17+$AI$4)*0.6)))+U332*$B$16/($B$16-$AI$14)*(EXP(-$AI$14*(($B$17+$AI$4)*0.6))-EXP(-$B$16*(($B$17+$AI$4)*0.6)))</f>
        <v/>
      </c>
      <c r="AB332" s="17">
        <f>R332*EXP(-$B$16*(($B$17+$AI$4)*0.7))+S332*$B$16/($B$16-$AI$12)*(EXP(-$AI$12*(($B$17+$AI$4)*0.7))-EXP(-$B$16*(($B$17+$AI$4)*0.7)))+T332*$B$16/($B$16-$AI$13)*(EXP(-$AI$13*(($B$17+$AI$4)*0.7))-EXP(-$B$16*(($B$17+$AI$4)*0.7)))+U332*$B$16/($B$16-$AI$14)*(EXP(-$AI$14*(($B$17+$AI$4)*0.7))-EXP(-$B$16*(($B$17+$AI$4)*0.7)))</f>
        <v/>
      </c>
      <c r="AC332" s="17">
        <f>R332*EXP(-$B$16*(($B$17+$AI$4)*0.8))+S332*$B$16/($B$16-$AI$12)*(EXP(-$AI$12*(($B$17+$AI$4)*0.8))-EXP(-$B$16*(($B$17+$AI$4)*0.8)))+T332*$B$16/($B$16-$AI$13)*(EXP(-$AI$13*(($B$17+$AI$4)*0.8))-EXP(-$B$16*(($B$17+$AI$4)*0.8)))+U332*$B$16/($B$16-$AI$14)*(EXP(-$AI$14*(($B$17+$AI$4)*0.8))-EXP(-$B$16*(($B$17+$AI$4)*0.8)))</f>
        <v/>
      </c>
      <c r="AD332" s="17">
        <f>R332*EXP(-$B$16*(($B$17+$AI$4)*0.9))+S332*$B$16/($B$16-$AI$12)*(EXP(-$AI$12*(($B$17+$AI$4)*0.9))-EXP(-$B$16*(($B$17+$AI$4)*0.9)))+T332*$B$16/($B$16-$AI$13)*(EXP(-$AI$13*(($B$17+$AI$4)*0.9))-EXP(-$B$16*(($B$17+$AI$4)*0.9)))+U332*$B$16/($B$16-$AI$14)*(EXP(-$AI$14*(($B$17+$AI$4)*0.9))-EXP(-$B$16*(($B$17+$AI$4)*0.9)))</f>
        <v/>
      </c>
      <c r="AE332" s="17">
        <f>R332*EXP(-$B$16*(($B$17+$AI$4)*1.0))+S332*$B$16/($B$16-$AI$12)*(EXP(-$AI$12*(($B$17+$AI$4)*1.0))-EXP(-$B$16*(($B$17+$AI$4)*1.0)))+T332*$B$16/($B$16-$AI$13)*(EXP(-$AI$13*(($B$17+$AI$4)*1.0))-EXP(-$B$16*(($B$17+$AI$4)*1.0)))+U332*$B$16/($B$16-$AI$14)*(EXP(-$AI$14*(($B$17+$AI$4)*1.0))-EXP(-$B$16*(($B$17+$AI$4)*1.0)))</f>
        <v/>
      </c>
      <c r="AF332" s="17">
        <f>MIN((G332-V332)/$AI$48,(G332-W332)/$AI$49,(G332-X332)/$AI$50,(G332-Y332)/$AI$51,(G332-Z332)/$AI$52,(G332-AA332)/$AI$53,(G332-AB332)/$AI$54,(G332-AC332)/$AI$55,(G332-AD332)/$AI$56,(G332-AE332)/$AI$57)</f>
        <v/>
      </c>
    </row>
    <row r="333">
      <c r="E333" s="12">
        <f>E332+$B$11</f>
        <v/>
      </c>
      <c r="F333" s="13">
        <f>E333/60</f>
        <v/>
      </c>
      <c r="G333" s="13">
        <f>IF(F333&gt;=$AI$66,$B$27,IF(F333&gt;=$AI$65,$B$26,IF(F333&gt;=$AI$64,$B$25,IF(F333&gt;=$AI$63,$B$24,IF(F333&gt;=$AI$62,$B$23,IF(F333&gt;=$AI$61,$B$22,$B$21))))))</f>
        <v/>
      </c>
      <c r="H333" s="14">
        <f>MAX(0,MIN($AI$59,IF($B$9="Plasma",(G333-(S333*$AI$18+T333*$AI$19+U333*$AI$20))/$AI$46,AF333)))</f>
        <v/>
      </c>
      <c r="I333" s="15">
        <f>H333/10*3600/$B$11</f>
        <v/>
      </c>
      <c r="J333" s="15">
        <f>J332+H333</f>
        <v/>
      </c>
      <c r="K333" s="14">
        <f>$AI$21*K332+$AI$22*L332+$AI$23*M332+$AI$30*H332</f>
        <v/>
      </c>
      <c r="L333" s="14">
        <f>$AI$24*K332+$AI$25*L332+$AI$26*M332+$AI$31*H332</f>
        <v/>
      </c>
      <c r="M333" s="14">
        <f>$AI$27*K332+$AI$28*L332+$AI$29*M332+$AI$32*H332</f>
        <v/>
      </c>
      <c r="N333" s="16">
        <f>R333*$B$38</f>
        <v/>
      </c>
      <c r="O333" s="14">
        <f>K333/$B$30</f>
        <v/>
      </c>
      <c r="P333" s="14">
        <f>L333/$B$31</f>
        <v/>
      </c>
      <c r="Q333" s="14">
        <f>M333/$B$32</f>
        <v/>
      </c>
      <c r="R333" s="14">
        <f>R332*$AI$42+S332*$AI$43+T332*$AI$44+U332*$AI$45+$AI$47*H332</f>
        <v/>
      </c>
      <c r="S333" s="17">
        <f>$AI$33*K333+$AI$34*L333+$AI$35*M333</f>
        <v/>
      </c>
      <c r="T333" s="17">
        <f>$AI$36*K333+$AI$37*L333+$AI$38*M333</f>
        <v/>
      </c>
      <c r="U333" s="17">
        <f>$AI$39*K333+$AI$40*L333+$AI$41*M333</f>
        <v/>
      </c>
      <c r="V333" s="17">
        <f>R333*EXP(-$B$16*(($B$17+$AI$4)*0.1))+S333*$B$16/($B$16-$AI$12)*(EXP(-$AI$12*(($B$17+$AI$4)*0.1))-EXP(-$B$16*(($B$17+$AI$4)*0.1)))+T333*$B$16/($B$16-$AI$13)*(EXP(-$AI$13*(($B$17+$AI$4)*0.1))-EXP(-$B$16*(($B$17+$AI$4)*0.1)))+U333*$B$16/($B$16-$AI$14)*(EXP(-$AI$14*(($B$17+$AI$4)*0.1))-EXP(-$B$16*(($B$17+$AI$4)*0.1)))</f>
        <v/>
      </c>
      <c r="W333" s="17">
        <f>R333*EXP(-$B$16*(($B$17+$AI$4)*0.2))+S333*$B$16/($B$16-$AI$12)*(EXP(-$AI$12*(($B$17+$AI$4)*0.2))-EXP(-$B$16*(($B$17+$AI$4)*0.2)))+T333*$B$16/($B$16-$AI$13)*(EXP(-$AI$13*(($B$17+$AI$4)*0.2))-EXP(-$B$16*(($B$17+$AI$4)*0.2)))+U333*$B$16/($B$16-$AI$14)*(EXP(-$AI$14*(($B$17+$AI$4)*0.2))-EXP(-$B$16*(($B$17+$AI$4)*0.2)))</f>
        <v/>
      </c>
      <c r="X333" s="17">
        <f>R333*EXP(-$B$16*(($B$17+$AI$4)*0.3))+S333*$B$16/($B$16-$AI$12)*(EXP(-$AI$12*(($B$17+$AI$4)*0.3))-EXP(-$B$16*(($B$17+$AI$4)*0.3)))+T333*$B$16/($B$16-$AI$13)*(EXP(-$AI$13*(($B$17+$AI$4)*0.3))-EXP(-$B$16*(($B$17+$AI$4)*0.3)))+U333*$B$16/($B$16-$AI$14)*(EXP(-$AI$14*(($B$17+$AI$4)*0.3))-EXP(-$B$16*(($B$17+$AI$4)*0.3)))</f>
        <v/>
      </c>
      <c r="Y333" s="17">
        <f>R333*EXP(-$B$16*(($B$17+$AI$4)*0.4))+S333*$B$16/($B$16-$AI$12)*(EXP(-$AI$12*(($B$17+$AI$4)*0.4))-EXP(-$B$16*(($B$17+$AI$4)*0.4)))+T333*$B$16/($B$16-$AI$13)*(EXP(-$AI$13*(($B$17+$AI$4)*0.4))-EXP(-$B$16*(($B$17+$AI$4)*0.4)))+U333*$B$16/($B$16-$AI$14)*(EXP(-$AI$14*(($B$17+$AI$4)*0.4))-EXP(-$B$16*(($B$17+$AI$4)*0.4)))</f>
        <v/>
      </c>
      <c r="Z333" s="17">
        <f>R333*EXP(-$B$16*(($B$17+$AI$4)*0.5))+S333*$B$16/($B$16-$AI$12)*(EXP(-$AI$12*(($B$17+$AI$4)*0.5))-EXP(-$B$16*(($B$17+$AI$4)*0.5)))+T333*$B$16/($B$16-$AI$13)*(EXP(-$AI$13*(($B$17+$AI$4)*0.5))-EXP(-$B$16*(($B$17+$AI$4)*0.5)))+U333*$B$16/($B$16-$AI$14)*(EXP(-$AI$14*(($B$17+$AI$4)*0.5))-EXP(-$B$16*(($B$17+$AI$4)*0.5)))</f>
        <v/>
      </c>
      <c r="AA333" s="17">
        <f>R333*EXP(-$B$16*(($B$17+$AI$4)*0.6))+S333*$B$16/($B$16-$AI$12)*(EXP(-$AI$12*(($B$17+$AI$4)*0.6))-EXP(-$B$16*(($B$17+$AI$4)*0.6)))+T333*$B$16/($B$16-$AI$13)*(EXP(-$AI$13*(($B$17+$AI$4)*0.6))-EXP(-$B$16*(($B$17+$AI$4)*0.6)))+U333*$B$16/($B$16-$AI$14)*(EXP(-$AI$14*(($B$17+$AI$4)*0.6))-EXP(-$B$16*(($B$17+$AI$4)*0.6)))</f>
        <v/>
      </c>
      <c r="AB333" s="17">
        <f>R333*EXP(-$B$16*(($B$17+$AI$4)*0.7))+S333*$B$16/($B$16-$AI$12)*(EXP(-$AI$12*(($B$17+$AI$4)*0.7))-EXP(-$B$16*(($B$17+$AI$4)*0.7)))+T333*$B$16/($B$16-$AI$13)*(EXP(-$AI$13*(($B$17+$AI$4)*0.7))-EXP(-$B$16*(($B$17+$AI$4)*0.7)))+U333*$B$16/($B$16-$AI$14)*(EXP(-$AI$14*(($B$17+$AI$4)*0.7))-EXP(-$B$16*(($B$17+$AI$4)*0.7)))</f>
        <v/>
      </c>
      <c r="AC333" s="17">
        <f>R333*EXP(-$B$16*(($B$17+$AI$4)*0.8))+S333*$B$16/($B$16-$AI$12)*(EXP(-$AI$12*(($B$17+$AI$4)*0.8))-EXP(-$B$16*(($B$17+$AI$4)*0.8)))+T333*$B$16/($B$16-$AI$13)*(EXP(-$AI$13*(($B$17+$AI$4)*0.8))-EXP(-$B$16*(($B$17+$AI$4)*0.8)))+U333*$B$16/($B$16-$AI$14)*(EXP(-$AI$14*(($B$17+$AI$4)*0.8))-EXP(-$B$16*(($B$17+$AI$4)*0.8)))</f>
        <v/>
      </c>
      <c r="AD333" s="17">
        <f>R333*EXP(-$B$16*(($B$17+$AI$4)*0.9))+S333*$B$16/($B$16-$AI$12)*(EXP(-$AI$12*(($B$17+$AI$4)*0.9))-EXP(-$B$16*(($B$17+$AI$4)*0.9)))+T333*$B$16/($B$16-$AI$13)*(EXP(-$AI$13*(($B$17+$AI$4)*0.9))-EXP(-$B$16*(($B$17+$AI$4)*0.9)))+U333*$B$16/($B$16-$AI$14)*(EXP(-$AI$14*(($B$17+$AI$4)*0.9))-EXP(-$B$16*(($B$17+$AI$4)*0.9)))</f>
        <v/>
      </c>
      <c r="AE333" s="17">
        <f>R333*EXP(-$B$16*(($B$17+$AI$4)*1.0))+S333*$B$16/($B$16-$AI$12)*(EXP(-$AI$12*(($B$17+$AI$4)*1.0))-EXP(-$B$16*(($B$17+$AI$4)*1.0)))+T333*$B$16/($B$16-$AI$13)*(EXP(-$AI$13*(($B$17+$AI$4)*1.0))-EXP(-$B$16*(($B$17+$AI$4)*1.0)))+U333*$B$16/($B$16-$AI$14)*(EXP(-$AI$14*(($B$17+$AI$4)*1.0))-EXP(-$B$16*(($B$17+$AI$4)*1.0)))</f>
        <v/>
      </c>
      <c r="AF333" s="17">
        <f>MIN((G333-V333)/$AI$48,(G333-W333)/$AI$49,(G333-X333)/$AI$50,(G333-Y333)/$AI$51,(G333-Z333)/$AI$52,(G333-AA333)/$AI$53,(G333-AB333)/$AI$54,(G333-AC333)/$AI$55,(G333-AD333)/$AI$56,(G333-AE333)/$AI$57)</f>
        <v/>
      </c>
    </row>
    <row r="334">
      <c r="E334" s="12">
        <f>E333+$B$11</f>
        <v/>
      </c>
      <c r="F334" s="13">
        <f>E334/60</f>
        <v/>
      </c>
      <c r="G334" s="13">
        <f>IF(F334&gt;=$AI$66,$B$27,IF(F334&gt;=$AI$65,$B$26,IF(F334&gt;=$AI$64,$B$25,IF(F334&gt;=$AI$63,$B$24,IF(F334&gt;=$AI$62,$B$23,IF(F334&gt;=$AI$61,$B$22,$B$21))))))</f>
        <v/>
      </c>
      <c r="H334" s="14">
        <f>MAX(0,MIN($AI$59,IF($B$9="Plasma",(G334-(S334*$AI$18+T334*$AI$19+U334*$AI$20))/$AI$46,AF334)))</f>
        <v/>
      </c>
      <c r="I334" s="15">
        <f>H334/10*3600/$B$11</f>
        <v/>
      </c>
      <c r="J334" s="15">
        <f>J333+H334</f>
        <v/>
      </c>
      <c r="K334" s="14">
        <f>$AI$21*K333+$AI$22*L333+$AI$23*M333+$AI$30*H333</f>
        <v/>
      </c>
      <c r="L334" s="14">
        <f>$AI$24*K333+$AI$25*L333+$AI$26*M333+$AI$31*H333</f>
        <v/>
      </c>
      <c r="M334" s="14">
        <f>$AI$27*K333+$AI$28*L333+$AI$29*M333+$AI$32*H333</f>
        <v/>
      </c>
      <c r="N334" s="16">
        <f>R334*$B$38</f>
        <v/>
      </c>
      <c r="O334" s="14">
        <f>K334/$B$30</f>
        <v/>
      </c>
      <c r="P334" s="14">
        <f>L334/$B$31</f>
        <v/>
      </c>
      <c r="Q334" s="14">
        <f>M334/$B$32</f>
        <v/>
      </c>
      <c r="R334" s="14">
        <f>R333*$AI$42+S333*$AI$43+T333*$AI$44+U333*$AI$45+$AI$47*H333</f>
        <v/>
      </c>
      <c r="S334" s="17">
        <f>$AI$33*K334+$AI$34*L334+$AI$35*M334</f>
        <v/>
      </c>
      <c r="T334" s="17">
        <f>$AI$36*K334+$AI$37*L334+$AI$38*M334</f>
        <v/>
      </c>
      <c r="U334" s="17">
        <f>$AI$39*K334+$AI$40*L334+$AI$41*M334</f>
        <v/>
      </c>
      <c r="V334" s="17">
        <f>R334*EXP(-$B$16*(($B$17+$AI$4)*0.1))+S334*$B$16/($B$16-$AI$12)*(EXP(-$AI$12*(($B$17+$AI$4)*0.1))-EXP(-$B$16*(($B$17+$AI$4)*0.1)))+T334*$B$16/($B$16-$AI$13)*(EXP(-$AI$13*(($B$17+$AI$4)*0.1))-EXP(-$B$16*(($B$17+$AI$4)*0.1)))+U334*$B$16/($B$16-$AI$14)*(EXP(-$AI$14*(($B$17+$AI$4)*0.1))-EXP(-$B$16*(($B$17+$AI$4)*0.1)))</f>
        <v/>
      </c>
      <c r="W334" s="17">
        <f>R334*EXP(-$B$16*(($B$17+$AI$4)*0.2))+S334*$B$16/($B$16-$AI$12)*(EXP(-$AI$12*(($B$17+$AI$4)*0.2))-EXP(-$B$16*(($B$17+$AI$4)*0.2)))+T334*$B$16/($B$16-$AI$13)*(EXP(-$AI$13*(($B$17+$AI$4)*0.2))-EXP(-$B$16*(($B$17+$AI$4)*0.2)))+U334*$B$16/($B$16-$AI$14)*(EXP(-$AI$14*(($B$17+$AI$4)*0.2))-EXP(-$B$16*(($B$17+$AI$4)*0.2)))</f>
        <v/>
      </c>
      <c r="X334" s="17">
        <f>R334*EXP(-$B$16*(($B$17+$AI$4)*0.3))+S334*$B$16/($B$16-$AI$12)*(EXP(-$AI$12*(($B$17+$AI$4)*0.3))-EXP(-$B$16*(($B$17+$AI$4)*0.3)))+T334*$B$16/($B$16-$AI$13)*(EXP(-$AI$13*(($B$17+$AI$4)*0.3))-EXP(-$B$16*(($B$17+$AI$4)*0.3)))+U334*$B$16/($B$16-$AI$14)*(EXP(-$AI$14*(($B$17+$AI$4)*0.3))-EXP(-$B$16*(($B$17+$AI$4)*0.3)))</f>
        <v/>
      </c>
      <c r="Y334" s="17">
        <f>R334*EXP(-$B$16*(($B$17+$AI$4)*0.4))+S334*$B$16/($B$16-$AI$12)*(EXP(-$AI$12*(($B$17+$AI$4)*0.4))-EXP(-$B$16*(($B$17+$AI$4)*0.4)))+T334*$B$16/($B$16-$AI$13)*(EXP(-$AI$13*(($B$17+$AI$4)*0.4))-EXP(-$B$16*(($B$17+$AI$4)*0.4)))+U334*$B$16/($B$16-$AI$14)*(EXP(-$AI$14*(($B$17+$AI$4)*0.4))-EXP(-$B$16*(($B$17+$AI$4)*0.4)))</f>
        <v/>
      </c>
      <c r="Z334" s="17">
        <f>R334*EXP(-$B$16*(($B$17+$AI$4)*0.5))+S334*$B$16/($B$16-$AI$12)*(EXP(-$AI$12*(($B$17+$AI$4)*0.5))-EXP(-$B$16*(($B$17+$AI$4)*0.5)))+T334*$B$16/($B$16-$AI$13)*(EXP(-$AI$13*(($B$17+$AI$4)*0.5))-EXP(-$B$16*(($B$17+$AI$4)*0.5)))+U334*$B$16/($B$16-$AI$14)*(EXP(-$AI$14*(($B$17+$AI$4)*0.5))-EXP(-$B$16*(($B$17+$AI$4)*0.5)))</f>
        <v/>
      </c>
      <c r="AA334" s="17">
        <f>R334*EXP(-$B$16*(($B$17+$AI$4)*0.6))+S334*$B$16/($B$16-$AI$12)*(EXP(-$AI$12*(($B$17+$AI$4)*0.6))-EXP(-$B$16*(($B$17+$AI$4)*0.6)))+T334*$B$16/($B$16-$AI$13)*(EXP(-$AI$13*(($B$17+$AI$4)*0.6))-EXP(-$B$16*(($B$17+$AI$4)*0.6)))+U334*$B$16/($B$16-$AI$14)*(EXP(-$AI$14*(($B$17+$AI$4)*0.6))-EXP(-$B$16*(($B$17+$AI$4)*0.6)))</f>
        <v/>
      </c>
      <c r="AB334" s="17">
        <f>R334*EXP(-$B$16*(($B$17+$AI$4)*0.7))+S334*$B$16/($B$16-$AI$12)*(EXP(-$AI$12*(($B$17+$AI$4)*0.7))-EXP(-$B$16*(($B$17+$AI$4)*0.7)))+T334*$B$16/($B$16-$AI$13)*(EXP(-$AI$13*(($B$17+$AI$4)*0.7))-EXP(-$B$16*(($B$17+$AI$4)*0.7)))+U334*$B$16/($B$16-$AI$14)*(EXP(-$AI$14*(($B$17+$AI$4)*0.7))-EXP(-$B$16*(($B$17+$AI$4)*0.7)))</f>
        <v/>
      </c>
      <c r="AC334" s="17">
        <f>R334*EXP(-$B$16*(($B$17+$AI$4)*0.8))+S334*$B$16/($B$16-$AI$12)*(EXP(-$AI$12*(($B$17+$AI$4)*0.8))-EXP(-$B$16*(($B$17+$AI$4)*0.8)))+T334*$B$16/($B$16-$AI$13)*(EXP(-$AI$13*(($B$17+$AI$4)*0.8))-EXP(-$B$16*(($B$17+$AI$4)*0.8)))+U334*$B$16/($B$16-$AI$14)*(EXP(-$AI$14*(($B$17+$AI$4)*0.8))-EXP(-$B$16*(($B$17+$AI$4)*0.8)))</f>
        <v/>
      </c>
      <c r="AD334" s="17">
        <f>R334*EXP(-$B$16*(($B$17+$AI$4)*0.9))+S334*$B$16/($B$16-$AI$12)*(EXP(-$AI$12*(($B$17+$AI$4)*0.9))-EXP(-$B$16*(($B$17+$AI$4)*0.9)))+T334*$B$16/($B$16-$AI$13)*(EXP(-$AI$13*(($B$17+$AI$4)*0.9))-EXP(-$B$16*(($B$17+$AI$4)*0.9)))+U334*$B$16/($B$16-$AI$14)*(EXP(-$AI$14*(($B$17+$AI$4)*0.9))-EXP(-$B$16*(($B$17+$AI$4)*0.9)))</f>
        <v/>
      </c>
      <c r="AE334" s="17">
        <f>R334*EXP(-$B$16*(($B$17+$AI$4)*1.0))+S334*$B$16/($B$16-$AI$12)*(EXP(-$AI$12*(($B$17+$AI$4)*1.0))-EXP(-$B$16*(($B$17+$AI$4)*1.0)))+T334*$B$16/($B$16-$AI$13)*(EXP(-$AI$13*(($B$17+$AI$4)*1.0))-EXP(-$B$16*(($B$17+$AI$4)*1.0)))+U334*$B$16/($B$16-$AI$14)*(EXP(-$AI$14*(($B$17+$AI$4)*1.0))-EXP(-$B$16*(($B$17+$AI$4)*1.0)))</f>
        <v/>
      </c>
      <c r="AF334" s="17">
        <f>MIN((G334-V334)/$AI$48,(G334-W334)/$AI$49,(G334-X334)/$AI$50,(G334-Y334)/$AI$51,(G334-Z334)/$AI$52,(G334-AA334)/$AI$53,(G334-AB334)/$AI$54,(G334-AC334)/$AI$55,(G334-AD334)/$AI$56,(G334-AE334)/$AI$57)</f>
        <v/>
      </c>
    </row>
    <row r="335">
      <c r="E335" s="12">
        <f>E334+$B$11</f>
        <v/>
      </c>
      <c r="F335" s="13">
        <f>E335/60</f>
        <v/>
      </c>
      <c r="G335" s="13">
        <f>IF(F335&gt;=$AI$66,$B$27,IF(F335&gt;=$AI$65,$B$26,IF(F335&gt;=$AI$64,$B$25,IF(F335&gt;=$AI$63,$B$24,IF(F335&gt;=$AI$62,$B$23,IF(F335&gt;=$AI$61,$B$22,$B$21))))))</f>
        <v/>
      </c>
      <c r="H335" s="14">
        <f>MAX(0,MIN($AI$59,IF($B$9="Plasma",(G335-(S335*$AI$18+T335*$AI$19+U335*$AI$20))/$AI$46,AF335)))</f>
        <v/>
      </c>
      <c r="I335" s="15">
        <f>H335/10*3600/$B$11</f>
        <v/>
      </c>
      <c r="J335" s="15">
        <f>J334+H335</f>
        <v/>
      </c>
      <c r="K335" s="14">
        <f>$AI$21*K334+$AI$22*L334+$AI$23*M334+$AI$30*H334</f>
        <v/>
      </c>
      <c r="L335" s="14">
        <f>$AI$24*K334+$AI$25*L334+$AI$26*M334+$AI$31*H334</f>
        <v/>
      </c>
      <c r="M335" s="14">
        <f>$AI$27*K334+$AI$28*L334+$AI$29*M334+$AI$32*H334</f>
        <v/>
      </c>
      <c r="N335" s="16">
        <f>R335*$B$38</f>
        <v/>
      </c>
      <c r="O335" s="14">
        <f>K335/$B$30</f>
        <v/>
      </c>
      <c r="P335" s="14">
        <f>L335/$B$31</f>
        <v/>
      </c>
      <c r="Q335" s="14">
        <f>M335/$B$32</f>
        <v/>
      </c>
      <c r="R335" s="14">
        <f>R334*$AI$42+S334*$AI$43+T334*$AI$44+U334*$AI$45+$AI$47*H334</f>
        <v/>
      </c>
      <c r="S335" s="17">
        <f>$AI$33*K335+$AI$34*L335+$AI$35*M335</f>
        <v/>
      </c>
      <c r="T335" s="17">
        <f>$AI$36*K335+$AI$37*L335+$AI$38*M335</f>
        <v/>
      </c>
      <c r="U335" s="17">
        <f>$AI$39*K335+$AI$40*L335+$AI$41*M335</f>
        <v/>
      </c>
      <c r="V335" s="17">
        <f>R335*EXP(-$B$16*(($B$17+$AI$4)*0.1))+S335*$B$16/($B$16-$AI$12)*(EXP(-$AI$12*(($B$17+$AI$4)*0.1))-EXP(-$B$16*(($B$17+$AI$4)*0.1)))+T335*$B$16/($B$16-$AI$13)*(EXP(-$AI$13*(($B$17+$AI$4)*0.1))-EXP(-$B$16*(($B$17+$AI$4)*0.1)))+U335*$B$16/($B$16-$AI$14)*(EXP(-$AI$14*(($B$17+$AI$4)*0.1))-EXP(-$B$16*(($B$17+$AI$4)*0.1)))</f>
        <v/>
      </c>
      <c r="W335" s="17">
        <f>R335*EXP(-$B$16*(($B$17+$AI$4)*0.2))+S335*$B$16/($B$16-$AI$12)*(EXP(-$AI$12*(($B$17+$AI$4)*0.2))-EXP(-$B$16*(($B$17+$AI$4)*0.2)))+T335*$B$16/($B$16-$AI$13)*(EXP(-$AI$13*(($B$17+$AI$4)*0.2))-EXP(-$B$16*(($B$17+$AI$4)*0.2)))+U335*$B$16/($B$16-$AI$14)*(EXP(-$AI$14*(($B$17+$AI$4)*0.2))-EXP(-$B$16*(($B$17+$AI$4)*0.2)))</f>
        <v/>
      </c>
      <c r="X335" s="17">
        <f>R335*EXP(-$B$16*(($B$17+$AI$4)*0.3))+S335*$B$16/($B$16-$AI$12)*(EXP(-$AI$12*(($B$17+$AI$4)*0.3))-EXP(-$B$16*(($B$17+$AI$4)*0.3)))+T335*$B$16/($B$16-$AI$13)*(EXP(-$AI$13*(($B$17+$AI$4)*0.3))-EXP(-$B$16*(($B$17+$AI$4)*0.3)))+U335*$B$16/($B$16-$AI$14)*(EXP(-$AI$14*(($B$17+$AI$4)*0.3))-EXP(-$B$16*(($B$17+$AI$4)*0.3)))</f>
        <v/>
      </c>
      <c r="Y335" s="17">
        <f>R335*EXP(-$B$16*(($B$17+$AI$4)*0.4))+S335*$B$16/($B$16-$AI$12)*(EXP(-$AI$12*(($B$17+$AI$4)*0.4))-EXP(-$B$16*(($B$17+$AI$4)*0.4)))+T335*$B$16/($B$16-$AI$13)*(EXP(-$AI$13*(($B$17+$AI$4)*0.4))-EXP(-$B$16*(($B$17+$AI$4)*0.4)))+U335*$B$16/($B$16-$AI$14)*(EXP(-$AI$14*(($B$17+$AI$4)*0.4))-EXP(-$B$16*(($B$17+$AI$4)*0.4)))</f>
        <v/>
      </c>
      <c r="Z335" s="17">
        <f>R335*EXP(-$B$16*(($B$17+$AI$4)*0.5))+S335*$B$16/($B$16-$AI$12)*(EXP(-$AI$12*(($B$17+$AI$4)*0.5))-EXP(-$B$16*(($B$17+$AI$4)*0.5)))+T335*$B$16/($B$16-$AI$13)*(EXP(-$AI$13*(($B$17+$AI$4)*0.5))-EXP(-$B$16*(($B$17+$AI$4)*0.5)))+U335*$B$16/($B$16-$AI$14)*(EXP(-$AI$14*(($B$17+$AI$4)*0.5))-EXP(-$B$16*(($B$17+$AI$4)*0.5)))</f>
        <v/>
      </c>
      <c r="AA335" s="17">
        <f>R335*EXP(-$B$16*(($B$17+$AI$4)*0.6))+S335*$B$16/($B$16-$AI$12)*(EXP(-$AI$12*(($B$17+$AI$4)*0.6))-EXP(-$B$16*(($B$17+$AI$4)*0.6)))+T335*$B$16/($B$16-$AI$13)*(EXP(-$AI$13*(($B$17+$AI$4)*0.6))-EXP(-$B$16*(($B$17+$AI$4)*0.6)))+U335*$B$16/($B$16-$AI$14)*(EXP(-$AI$14*(($B$17+$AI$4)*0.6))-EXP(-$B$16*(($B$17+$AI$4)*0.6)))</f>
        <v/>
      </c>
      <c r="AB335" s="17">
        <f>R335*EXP(-$B$16*(($B$17+$AI$4)*0.7))+S335*$B$16/($B$16-$AI$12)*(EXP(-$AI$12*(($B$17+$AI$4)*0.7))-EXP(-$B$16*(($B$17+$AI$4)*0.7)))+T335*$B$16/($B$16-$AI$13)*(EXP(-$AI$13*(($B$17+$AI$4)*0.7))-EXP(-$B$16*(($B$17+$AI$4)*0.7)))+U335*$B$16/($B$16-$AI$14)*(EXP(-$AI$14*(($B$17+$AI$4)*0.7))-EXP(-$B$16*(($B$17+$AI$4)*0.7)))</f>
        <v/>
      </c>
      <c r="AC335" s="17">
        <f>R335*EXP(-$B$16*(($B$17+$AI$4)*0.8))+S335*$B$16/($B$16-$AI$12)*(EXP(-$AI$12*(($B$17+$AI$4)*0.8))-EXP(-$B$16*(($B$17+$AI$4)*0.8)))+T335*$B$16/($B$16-$AI$13)*(EXP(-$AI$13*(($B$17+$AI$4)*0.8))-EXP(-$B$16*(($B$17+$AI$4)*0.8)))+U335*$B$16/($B$16-$AI$14)*(EXP(-$AI$14*(($B$17+$AI$4)*0.8))-EXP(-$B$16*(($B$17+$AI$4)*0.8)))</f>
        <v/>
      </c>
      <c r="AD335" s="17">
        <f>R335*EXP(-$B$16*(($B$17+$AI$4)*0.9))+S335*$B$16/($B$16-$AI$12)*(EXP(-$AI$12*(($B$17+$AI$4)*0.9))-EXP(-$B$16*(($B$17+$AI$4)*0.9)))+T335*$B$16/($B$16-$AI$13)*(EXP(-$AI$13*(($B$17+$AI$4)*0.9))-EXP(-$B$16*(($B$17+$AI$4)*0.9)))+U335*$B$16/($B$16-$AI$14)*(EXP(-$AI$14*(($B$17+$AI$4)*0.9))-EXP(-$B$16*(($B$17+$AI$4)*0.9)))</f>
        <v/>
      </c>
      <c r="AE335" s="17">
        <f>R335*EXP(-$B$16*(($B$17+$AI$4)*1.0))+S335*$B$16/($B$16-$AI$12)*(EXP(-$AI$12*(($B$17+$AI$4)*1.0))-EXP(-$B$16*(($B$17+$AI$4)*1.0)))+T335*$B$16/($B$16-$AI$13)*(EXP(-$AI$13*(($B$17+$AI$4)*1.0))-EXP(-$B$16*(($B$17+$AI$4)*1.0)))+U335*$B$16/($B$16-$AI$14)*(EXP(-$AI$14*(($B$17+$AI$4)*1.0))-EXP(-$B$16*(($B$17+$AI$4)*1.0)))</f>
        <v/>
      </c>
      <c r="AF335" s="17">
        <f>MIN((G335-V335)/$AI$48,(G335-W335)/$AI$49,(G335-X335)/$AI$50,(G335-Y335)/$AI$51,(G335-Z335)/$AI$52,(G335-AA335)/$AI$53,(G335-AB335)/$AI$54,(G335-AC335)/$AI$55,(G335-AD335)/$AI$56,(G335-AE335)/$AI$57)</f>
        <v/>
      </c>
    </row>
    <row r="336">
      <c r="E336" s="12">
        <f>E335+$B$11</f>
        <v/>
      </c>
      <c r="F336" s="13">
        <f>E336/60</f>
        <v/>
      </c>
      <c r="G336" s="13">
        <f>IF(F336&gt;=$AI$66,$B$27,IF(F336&gt;=$AI$65,$B$26,IF(F336&gt;=$AI$64,$B$25,IF(F336&gt;=$AI$63,$B$24,IF(F336&gt;=$AI$62,$B$23,IF(F336&gt;=$AI$61,$B$22,$B$21))))))</f>
        <v/>
      </c>
      <c r="H336" s="14">
        <f>MAX(0,MIN($AI$59,IF($B$9="Plasma",(G336-(S336*$AI$18+T336*$AI$19+U336*$AI$20))/$AI$46,AF336)))</f>
        <v/>
      </c>
      <c r="I336" s="15">
        <f>H336/10*3600/$B$11</f>
        <v/>
      </c>
      <c r="J336" s="15">
        <f>J335+H336</f>
        <v/>
      </c>
      <c r="K336" s="14">
        <f>$AI$21*K335+$AI$22*L335+$AI$23*M335+$AI$30*H335</f>
        <v/>
      </c>
      <c r="L336" s="14">
        <f>$AI$24*K335+$AI$25*L335+$AI$26*M335+$AI$31*H335</f>
        <v/>
      </c>
      <c r="M336" s="14">
        <f>$AI$27*K335+$AI$28*L335+$AI$29*M335+$AI$32*H335</f>
        <v/>
      </c>
      <c r="N336" s="16">
        <f>R336*$B$38</f>
        <v/>
      </c>
      <c r="O336" s="14">
        <f>K336/$B$30</f>
        <v/>
      </c>
      <c r="P336" s="14">
        <f>L336/$B$31</f>
        <v/>
      </c>
      <c r="Q336" s="14">
        <f>M336/$B$32</f>
        <v/>
      </c>
      <c r="R336" s="14">
        <f>R335*$AI$42+S335*$AI$43+T335*$AI$44+U335*$AI$45+$AI$47*H335</f>
        <v/>
      </c>
      <c r="S336" s="17">
        <f>$AI$33*K336+$AI$34*L336+$AI$35*M336</f>
        <v/>
      </c>
      <c r="T336" s="17">
        <f>$AI$36*K336+$AI$37*L336+$AI$38*M336</f>
        <v/>
      </c>
      <c r="U336" s="17">
        <f>$AI$39*K336+$AI$40*L336+$AI$41*M336</f>
        <v/>
      </c>
      <c r="V336" s="17">
        <f>R336*EXP(-$B$16*(($B$17+$AI$4)*0.1))+S336*$B$16/($B$16-$AI$12)*(EXP(-$AI$12*(($B$17+$AI$4)*0.1))-EXP(-$B$16*(($B$17+$AI$4)*0.1)))+T336*$B$16/($B$16-$AI$13)*(EXP(-$AI$13*(($B$17+$AI$4)*0.1))-EXP(-$B$16*(($B$17+$AI$4)*0.1)))+U336*$B$16/($B$16-$AI$14)*(EXP(-$AI$14*(($B$17+$AI$4)*0.1))-EXP(-$B$16*(($B$17+$AI$4)*0.1)))</f>
        <v/>
      </c>
      <c r="W336" s="17">
        <f>R336*EXP(-$B$16*(($B$17+$AI$4)*0.2))+S336*$B$16/($B$16-$AI$12)*(EXP(-$AI$12*(($B$17+$AI$4)*0.2))-EXP(-$B$16*(($B$17+$AI$4)*0.2)))+T336*$B$16/($B$16-$AI$13)*(EXP(-$AI$13*(($B$17+$AI$4)*0.2))-EXP(-$B$16*(($B$17+$AI$4)*0.2)))+U336*$B$16/($B$16-$AI$14)*(EXP(-$AI$14*(($B$17+$AI$4)*0.2))-EXP(-$B$16*(($B$17+$AI$4)*0.2)))</f>
        <v/>
      </c>
      <c r="X336" s="17">
        <f>R336*EXP(-$B$16*(($B$17+$AI$4)*0.3))+S336*$B$16/($B$16-$AI$12)*(EXP(-$AI$12*(($B$17+$AI$4)*0.3))-EXP(-$B$16*(($B$17+$AI$4)*0.3)))+T336*$B$16/($B$16-$AI$13)*(EXP(-$AI$13*(($B$17+$AI$4)*0.3))-EXP(-$B$16*(($B$17+$AI$4)*0.3)))+U336*$B$16/($B$16-$AI$14)*(EXP(-$AI$14*(($B$17+$AI$4)*0.3))-EXP(-$B$16*(($B$17+$AI$4)*0.3)))</f>
        <v/>
      </c>
      <c r="Y336" s="17">
        <f>R336*EXP(-$B$16*(($B$17+$AI$4)*0.4))+S336*$B$16/($B$16-$AI$12)*(EXP(-$AI$12*(($B$17+$AI$4)*0.4))-EXP(-$B$16*(($B$17+$AI$4)*0.4)))+T336*$B$16/($B$16-$AI$13)*(EXP(-$AI$13*(($B$17+$AI$4)*0.4))-EXP(-$B$16*(($B$17+$AI$4)*0.4)))+U336*$B$16/($B$16-$AI$14)*(EXP(-$AI$14*(($B$17+$AI$4)*0.4))-EXP(-$B$16*(($B$17+$AI$4)*0.4)))</f>
        <v/>
      </c>
      <c r="Z336" s="17">
        <f>R336*EXP(-$B$16*(($B$17+$AI$4)*0.5))+S336*$B$16/($B$16-$AI$12)*(EXP(-$AI$12*(($B$17+$AI$4)*0.5))-EXP(-$B$16*(($B$17+$AI$4)*0.5)))+T336*$B$16/($B$16-$AI$13)*(EXP(-$AI$13*(($B$17+$AI$4)*0.5))-EXP(-$B$16*(($B$17+$AI$4)*0.5)))+U336*$B$16/($B$16-$AI$14)*(EXP(-$AI$14*(($B$17+$AI$4)*0.5))-EXP(-$B$16*(($B$17+$AI$4)*0.5)))</f>
        <v/>
      </c>
      <c r="AA336" s="17">
        <f>R336*EXP(-$B$16*(($B$17+$AI$4)*0.6))+S336*$B$16/($B$16-$AI$12)*(EXP(-$AI$12*(($B$17+$AI$4)*0.6))-EXP(-$B$16*(($B$17+$AI$4)*0.6)))+T336*$B$16/($B$16-$AI$13)*(EXP(-$AI$13*(($B$17+$AI$4)*0.6))-EXP(-$B$16*(($B$17+$AI$4)*0.6)))+U336*$B$16/($B$16-$AI$14)*(EXP(-$AI$14*(($B$17+$AI$4)*0.6))-EXP(-$B$16*(($B$17+$AI$4)*0.6)))</f>
        <v/>
      </c>
      <c r="AB336" s="17">
        <f>R336*EXP(-$B$16*(($B$17+$AI$4)*0.7))+S336*$B$16/($B$16-$AI$12)*(EXP(-$AI$12*(($B$17+$AI$4)*0.7))-EXP(-$B$16*(($B$17+$AI$4)*0.7)))+T336*$B$16/($B$16-$AI$13)*(EXP(-$AI$13*(($B$17+$AI$4)*0.7))-EXP(-$B$16*(($B$17+$AI$4)*0.7)))+U336*$B$16/($B$16-$AI$14)*(EXP(-$AI$14*(($B$17+$AI$4)*0.7))-EXP(-$B$16*(($B$17+$AI$4)*0.7)))</f>
        <v/>
      </c>
      <c r="AC336" s="17">
        <f>R336*EXP(-$B$16*(($B$17+$AI$4)*0.8))+S336*$B$16/($B$16-$AI$12)*(EXP(-$AI$12*(($B$17+$AI$4)*0.8))-EXP(-$B$16*(($B$17+$AI$4)*0.8)))+T336*$B$16/($B$16-$AI$13)*(EXP(-$AI$13*(($B$17+$AI$4)*0.8))-EXP(-$B$16*(($B$17+$AI$4)*0.8)))+U336*$B$16/($B$16-$AI$14)*(EXP(-$AI$14*(($B$17+$AI$4)*0.8))-EXP(-$B$16*(($B$17+$AI$4)*0.8)))</f>
        <v/>
      </c>
      <c r="AD336" s="17">
        <f>R336*EXP(-$B$16*(($B$17+$AI$4)*0.9))+S336*$B$16/($B$16-$AI$12)*(EXP(-$AI$12*(($B$17+$AI$4)*0.9))-EXP(-$B$16*(($B$17+$AI$4)*0.9)))+T336*$B$16/($B$16-$AI$13)*(EXP(-$AI$13*(($B$17+$AI$4)*0.9))-EXP(-$B$16*(($B$17+$AI$4)*0.9)))+U336*$B$16/($B$16-$AI$14)*(EXP(-$AI$14*(($B$17+$AI$4)*0.9))-EXP(-$B$16*(($B$17+$AI$4)*0.9)))</f>
        <v/>
      </c>
      <c r="AE336" s="17">
        <f>R336*EXP(-$B$16*(($B$17+$AI$4)*1.0))+S336*$B$16/($B$16-$AI$12)*(EXP(-$AI$12*(($B$17+$AI$4)*1.0))-EXP(-$B$16*(($B$17+$AI$4)*1.0)))+T336*$B$16/($B$16-$AI$13)*(EXP(-$AI$13*(($B$17+$AI$4)*1.0))-EXP(-$B$16*(($B$17+$AI$4)*1.0)))+U336*$B$16/($B$16-$AI$14)*(EXP(-$AI$14*(($B$17+$AI$4)*1.0))-EXP(-$B$16*(($B$17+$AI$4)*1.0)))</f>
        <v/>
      </c>
      <c r="AF336" s="17">
        <f>MIN((G336-V336)/$AI$48,(G336-W336)/$AI$49,(G336-X336)/$AI$50,(G336-Y336)/$AI$51,(G336-Z336)/$AI$52,(G336-AA336)/$AI$53,(G336-AB336)/$AI$54,(G336-AC336)/$AI$55,(G336-AD336)/$AI$56,(G336-AE336)/$AI$57)</f>
        <v/>
      </c>
    </row>
    <row r="337">
      <c r="E337" s="12">
        <f>E336+$B$11</f>
        <v/>
      </c>
      <c r="F337" s="13">
        <f>E337/60</f>
        <v/>
      </c>
      <c r="G337" s="13">
        <f>IF(F337&gt;=$AI$66,$B$27,IF(F337&gt;=$AI$65,$B$26,IF(F337&gt;=$AI$64,$B$25,IF(F337&gt;=$AI$63,$B$24,IF(F337&gt;=$AI$62,$B$23,IF(F337&gt;=$AI$61,$B$22,$B$21))))))</f>
        <v/>
      </c>
      <c r="H337" s="14">
        <f>MAX(0,MIN($AI$59,IF($B$9="Plasma",(G337-(S337*$AI$18+T337*$AI$19+U337*$AI$20))/$AI$46,AF337)))</f>
        <v/>
      </c>
      <c r="I337" s="15">
        <f>H337/10*3600/$B$11</f>
        <v/>
      </c>
      <c r="J337" s="15">
        <f>J336+H337</f>
        <v/>
      </c>
      <c r="K337" s="14">
        <f>$AI$21*K336+$AI$22*L336+$AI$23*M336+$AI$30*H336</f>
        <v/>
      </c>
      <c r="L337" s="14">
        <f>$AI$24*K336+$AI$25*L336+$AI$26*M336+$AI$31*H336</f>
        <v/>
      </c>
      <c r="M337" s="14">
        <f>$AI$27*K336+$AI$28*L336+$AI$29*M336+$AI$32*H336</f>
        <v/>
      </c>
      <c r="N337" s="16">
        <f>R337*$B$38</f>
        <v/>
      </c>
      <c r="O337" s="14">
        <f>K337/$B$30</f>
        <v/>
      </c>
      <c r="P337" s="14">
        <f>L337/$B$31</f>
        <v/>
      </c>
      <c r="Q337" s="14">
        <f>M337/$B$32</f>
        <v/>
      </c>
      <c r="R337" s="14">
        <f>R336*$AI$42+S336*$AI$43+T336*$AI$44+U336*$AI$45+$AI$47*H336</f>
        <v/>
      </c>
      <c r="S337" s="17">
        <f>$AI$33*K337+$AI$34*L337+$AI$35*M337</f>
        <v/>
      </c>
      <c r="T337" s="17">
        <f>$AI$36*K337+$AI$37*L337+$AI$38*M337</f>
        <v/>
      </c>
      <c r="U337" s="17">
        <f>$AI$39*K337+$AI$40*L337+$AI$41*M337</f>
        <v/>
      </c>
      <c r="V337" s="17">
        <f>R337*EXP(-$B$16*(($B$17+$AI$4)*0.1))+S337*$B$16/($B$16-$AI$12)*(EXP(-$AI$12*(($B$17+$AI$4)*0.1))-EXP(-$B$16*(($B$17+$AI$4)*0.1)))+T337*$B$16/($B$16-$AI$13)*(EXP(-$AI$13*(($B$17+$AI$4)*0.1))-EXP(-$B$16*(($B$17+$AI$4)*0.1)))+U337*$B$16/($B$16-$AI$14)*(EXP(-$AI$14*(($B$17+$AI$4)*0.1))-EXP(-$B$16*(($B$17+$AI$4)*0.1)))</f>
        <v/>
      </c>
      <c r="W337" s="17">
        <f>R337*EXP(-$B$16*(($B$17+$AI$4)*0.2))+S337*$B$16/($B$16-$AI$12)*(EXP(-$AI$12*(($B$17+$AI$4)*0.2))-EXP(-$B$16*(($B$17+$AI$4)*0.2)))+T337*$B$16/($B$16-$AI$13)*(EXP(-$AI$13*(($B$17+$AI$4)*0.2))-EXP(-$B$16*(($B$17+$AI$4)*0.2)))+U337*$B$16/($B$16-$AI$14)*(EXP(-$AI$14*(($B$17+$AI$4)*0.2))-EXP(-$B$16*(($B$17+$AI$4)*0.2)))</f>
        <v/>
      </c>
      <c r="X337" s="17">
        <f>R337*EXP(-$B$16*(($B$17+$AI$4)*0.3))+S337*$B$16/($B$16-$AI$12)*(EXP(-$AI$12*(($B$17+$AI$4)*0.3))-EXP(-$B$16*(($B$17+$AI$4)*0.3)))+T337*$B$16/($B$16-$AI$13)*(EXP(-$AI$13*(($B$17+$AI$4)*0.3))-EXP(-$B$16*(($B$17+$AI$4)*0.3)))+U337*$B$16/($B$16-$AI$14)*(EXP(-$AI$14*(($B$17+$AI$4)*0.3))-EXP(-$B$16*(($B$17+$AI$4)*0.3)))</f>
        <v/>
      </c>
      <c r="Y337" s="17">
        <f>R337*EXP(-$B$16*(($B$17+$AI$4)*0.4))+S337*$B$16/($B$16-$AI$12)*(EXP(-$AI$12*(($B$17+$AI$4)*0.4))-EXP(-$B$16*(($B$17+$AI$4)*0.4)))+T337*$B$16/($B$16-$AI$13)*(EXP(-$AI$13*(($B$17+$AI$4)*0.4))-EXP(-$B$16*(($B$17+$AI$4)*0.4)))+U337*$B$16/($B$16-$AI$14)*(EXP(-$AI$14*(($B$17+$AI$4)*0.4))-EXP(-$B$16*(($B$17+$AI$4)*0.4)))</f>
        <v/>
      </c>
      <c r="Z337" s="17">
        <f>R337*EXP(-$B$16*(($B$17+$AI$4)*0.5))+S337*$B$16/($B$16-$AI$12)*(EXP(-$AI$12*(($B$17+$AI$4)*0.5))-EXP(-$B$16*(($B$17+$AI$4)*0.5)))+T337*$B$16/($B$16-$AI$13)*(EXP(-$AI$13*(($B$17+$AI$4)*0.5))-EXP(-$B$16*(($B$17+$AI$4)*0.5)))+U337*$B$16/($B$16-$AI$14)*(EXP(-$AI$14*(($B$17+$AI$4)*0.5))-EXP(-$B$16*(($B$17+$AI$4)*0.5)))</f>
        <v/>
      </c>
      <c r="AA337" s="17">
        <f>R337*EXP(-$B$16*(($B$17+$AI$4)*0.6))+S337*$B$16/($B$16-$AI$12)*(EXP(-$AI$12*(($B$17+$AI$4)*0.6))-EXP(-$B$16*(($B$17+$AI$4)*0.6)))+T337*$B$16/($B$16-$AI$13)*(EXP(-$AI$13*(($B$17+$AI$4)*0.6))-EXP(-$B$16*(($B$17+$AI$4)*0.6)))+U337*$B$16/($B$16-$AI$14)*(EXP(-$AI$14*(($B$17+$AI$4)*0.6))-EXP(-$B$16*(($B$17+$AI$4)*0.6)))</f>
        <v/>
      </c>
      <c r="AB337" s="17">
        <f>R337*EXP(-$B$16*(($B$17+$AI$4)*0.7))+S337*$B$16/($B$16-$AI$12)*(EXP(-$AI$12*(($B$17+$AI$4)*0.7))-EXP(-$B$16*(($B$17+$AI$4)*0.7)))+T337*$B$16/($B$16-$AI$13)*(EXP(-$AI$13*(($B$17+$AI$4)*0.7))-EXP(-$B$16*(($B$17+$AI$4)*0.7)))+U337*$B$16/($B$16-$AI$14)*(EXP(-$AI$14*(($B$17+$AI$4)*0.7))-EXP(-$B$16*(($B$17+$AI$4)*0.7)))</f>
        <v/>
      </c>
      <c r="AC337" s="17">
        <f>R337*EXP(-$B$16*(($B$17+$AI$4)*0.8))+S337*$B$16/($B$16-$AI$12)*(EXP(-$AI$12*(($B$17+$AI$4)*0.8))-EXP(-$B$16*(($B$17+$AI$4)*0.8)))+T337*$B$16/($B$16-$AI$13)*(EXP(-$AI$13*(($B$17+$AI$4)*0.8))-EXP(-$B$16*(($B$17+$AI$4)*0.8)))+U337*$B$16/($B$16-$AI$14)*(EXP(-$AI$14*(($B$17+$AI$4)*0.8))-EXP(-$B$16*(($B$17+$AI$4)*0.8)))</f>
        <v/>
      </c>
      <c r="AD337" s="17">
        <f>R337*EXP(-$B$16*(($B$17+$AI$4)*0.9))+S337*$B$16/($B$16-$AI$12)*(EXP(-$AI$12*(($B$17+$AI$4)*0.9))-EXP(-$B$16*(($B$17+$AI$4)*0.9)))+T337*$B$16/($B$16-$AI$13)*(EXP(-$AI$13*(($B$17+$AI$4)*0.9))-EXP(-$B$16*(($B$17+$AI$4)*0.9)))+U337*$B$16/($B$16-$AI$14)*(EXP(-$AI$14*(($B$17+$AI$4)*0.9))-EXP(-$B$16*(($B$17+$AI$4)*0.9)))</f>
        <v/>
      </c>
      <c r="AE337" s="17">
        <f>R337*EXP(-$B$16*(($B$17+$AI$4)*1.0))+S337*$B$16/($B$16-$AI$12)*(EXP(-$AI$12*(($B$17+$AI$4)*1.0))-EXP(-$B$16*(($B$17+$AI$4)*1.0)))+T337*$B$16/($B$16-$AI$13)*(EXP(-$AI$13*(($B$17+$AI$4)*1.0))-EXP(-$B$16*(($B$17+$AI$4)*1.0)))+U337*$B$16/($B$16-$AI$14)*(EXP(-$AI$14*(($B$17+$AI$4)*1.0))-EXP(-$B$16*(($B$17+$AI$4)*1.0)))</f>
        <v/>
      </c>
      <c r="AF337" s="17">
        <f>MIN((G337-V337)/$AI$48,(G337-W337)/$AI$49,(G337-X337)/$AI$50,(G337-Y337)/$AI$51,(G337-Z337)/$AI$52,(G337-AA337)/$AI$53,(G337-AB337)/$AI$54,(G337-AC337)/$AI$55,(G337-AD337)/$AI$56,(G337-AE337)/$AI$57)</f>
        <v/>
      </c>
    </row>
    <row r="338">
      <c r="E338" s="12">
        <f>E337+$B$11</f>
        <v/>
      </c>
      <c r="F338" s="13">
        <f>E338/60</f>
        <v/>
      </c>
      <c r="G338" s="13">
        <f>IF(F338&gt;=$AI$66,$B$27,IF(F338&gt;=$AI$65,$B$26,IF(F338&gt;=$AI$64,$B$25,IF(F338&gt;=$AI$63,$B$24,IF(F338&gt;=$AI$62,$B$23,IF(F338&gt;=$AI$61,$B$22,$B$21))))))</f>
        <v/>
      </c>
      <c r="H338" s="14">
        <f>MAX(0,MIN($AI$59,IF($B$9="Plasma",(G338-(S338*$AI$18+T338*$AI$19+U338*$AI$20))/$AI$46,AF338)))</f>
        <v/>
      </c>
      <c r="I338" s="15">
        <f>H338/10*3600/$B$11</f>
        <v/>
      </c>
      <c r="J338" s="15">
        <f>J337+H338</f>
        <v/>
      </c>
      <c r="K338" s="14">
        <f>$AI$21*K337+$AI$22*L337+$AI$23*M337+$AI$30*H337</f>
        <v/>
      </c>
      <c r="L338" s="14">
        <f>$AI$24*K337+$AI$25*L337+$AI$26*M337+$AI$31*H337</f>
        <v/>
      </c>
      <c r="M338" s="14">
        <f>$AI$27*K337+$AI$28*L337+$AI$29*M337+$AI$32*H337</f>
        <v/>
      </c>
      <c r="N338" s="16">
        <f>R338*$B$38</f>
        <v/>
      </c>
      <c r="O338" s="14">
        <f>K338/$B$30</f>
        <v/>
      </c>
      <c r="P338" s="14">
        <f>L338/$B$31</f>
        <v/>
      </c>
      <c r="Q338" s="14">
        <f>M338/$B$32</f>
        <v/>
      </c>
      <c r="R338" s="14">
        <f>R337*$AI$42+S337*$AI$43+T337*$AI$44+U337*$AI$45+$AI$47*H337</f>
        <v/>
      </c>
      <c r="S338" s="17">
        <f>$AI$33*K338+$AI$34*L338+$AI$35*M338</f>
        <v/>
      </c>
      <c r="T338" s="17">
        <f>$AI$36*K338+$AI$37*L338+$AI$38*M338</f>
        <v/>
      </c>
      <c r="U338" s="17">
        <f>$AI$39*K338+$AI$40*L338+$AI$41*M338</f>
        <v/>
      </c>
      <c r="V338" s="17">
        <f>R338*EXP(-$B$16*(($B$17+$AI$4)*0.1))+S338*$B$16/($B$16-$AI$12)*(EXP(-$AI$12*(($B$17+$AI$4)*0.1))-EXP(-$B$16*(($B$17+$AI$4)*0.1)))+T338*$B$16/($B$16-$AI$13)*(EXP(-$AI$13*(($B$17+$AI$4)*0.1))-EXP(-$B$16*(($B$17+$AI$4)*0.1)))+U338*$B$16/($B$16-$AI$14)*(EXP(-$AI$14*(($B$17+$AI$4)*0.1))-EXP(-$B$16*(($B$17+$AI$4)*0.1)))</f>
        <v/>
      </c>
      <c r="W338" s="17">
        <f>R338*EXP(-$B$16*(($B$17+$AI$4)*0.2))+S338*$B$16/($B$16-$AI$12)*(EXP(-$AI$12*(($B$17+$AI$4)*0.2))-EXP(-$B$16*(($B$17+$AI$4)*0.2)))+T338*$B$16/($B$16-$AI$13)*(EXP(-$AI$13*(($B$17+$AI$4)*0.2))-EXP(-$B$16*(($B$17+$AI$4)*0.2)))+U338*$B$16/($B$16-$AI$14)*(EXP(-$AI$14*(($B$17+$AI$4)*0.2))-EXP(-$B$16*(($B$17+$AI$4)*0.2)))</f>
        <v/>
      </c>
      <c r="X338" s="17">
        <f>R338*EXP(-$B$16*(($B$17+$AI$4)*0.3))+S338*$B$16/($B$16-$AI$12)*(EXP(-$AI$12*(($B$17+$AI$4)*0.3))-EXP(-$B$16*(($B$17+$AI$4)*0.3)))+T338*$B$16/($B$16-$AI$13)*(EXP(-$AI$13*(($B$17+$AI$4)*0.3))-EXP(-$B$16*(($B$17+$AI$4)*0.3)))+U338*$B$16/($B$16-$AI$14)*(EXP(-$AI$14*(($B$17+$AI$4)*0.3))-EXP(-$B$16*(($B$17+$AI$4)*0.3)))</f>
        <v/>
      </c>
      <c r="Y338" s="17">
        <f>R338*EXP(-$B$16*(($B$17+$AI$4)*0.4))+S338*$B$16/($B$16-$AI$12)*(EXP(-$AI$12*(($B$17+$AI$4)*0.4))-EXP(-$B$16*(($B$17+$AI$4)*0.4)))+T338*$B$16/($B$16-$AI$13)*(EXP(-$AI$13*(($B$17+$AI$4)*0.4))-EXP(-$B$16*(($B$17+$AI$4)*0.4)))+U338*$B$16/($B$16-$AI$14)*(EXP(-$AI$14*(($B$17+$AI$4)*0.4))-EXP(-$B$16*(($B$17+$AI$4)*0.4)))</f>
        <v/>
      </c>
      <c r="Z338" s="17">
        <f>R338*EXP(-$B$16*(($B$17+$AI$4)*0.5))+S338*$B$16/($B$16-$AI$12)*(EXP(-$AI$12*(($B$17+$AI$4)*0.5))-EXP(-$B$16*(($B$17+$AI$4)*0.5)))+T338*$B$16/($B$16-$AI$13)*(EXP(-$AI$13*(($B$17+$AI$4)*0.5))-EXP(-$B$16*(($B$17+$AI$4)*0.5)))+U338*$B$16/($B$16-$AI$14)*(EXP(-$AI$14*(($B$17+$AI$4)*0.5))-EXP(-$B$16*(($B$17+$AI$4)*0.5)))</f>
        <v/>
      </c>
      <c r="AA338" s="17">
        <f>R338*EXP(-$B$16*(($B$17+$AI$4)*0.6))+S338*$B$16/($B$16-$AI$12)*(EXP(-$AI$12*(($B$17+$AI$4)*0.6))-EXP(-$B$16*(($B$17+$AI$4)*0.6)))+T338*$B$16/($B$16-$AI$13)*(EXP(-$AI$13*(($B$17+$AI$4)*0.6))-EXP(-$B$16*(($B$17+$AI$4)*0.6)))+U338*$B$16/($B$16-$AI$14)*(EXP(-$AI$14*(($B$17+$AI$4)*0.6))-EXP(-$B$16*(($B$17+$AI$4)*0.6)))</f>
        <v/>
      </c>
      <c r="AB338" s="17">
        <f>R338*EXP(-$B$16*(($B$17+$AI$4)*0.7))+S338*$B$16/($B$16-$AI$12)*(EXP(-$AI$12*(($B$17+$AI$4)*0.7))-EXP(-$B$16*(($B$17+$AI$4)*0.7)))+T338*$B$16/($B$16-$AI$13)*(EXP(-$AI$13*(($B$17+$AI$4)*0.7))-EXP(-$B$16*(($B$17+$AI$4)*0.7)))+U338*$B$16/($B$16-$AI$14)*(EXP(-$AI$14*(($B$17+$AI$4)*0.7))-EXP(-$B$16*(($B$17+$AI$4)*0.7)))</f>
        <v/>
      </c>
      <c r="AC338" s="17">
        <f>R338*EXP(-$B$16*(($B$17+$AI$4)*0.8))+S338*$B$16/($B$16-$AI$12)*(EXP(-$AI$12*(($B$17+$AI$4)*0.8))-EXP(-$B$16*(($B$17+$AI$4)*0.8)))+T338*$B$16/($B$16-$AI$13)*(EXP(-$AI$13*(($B$17+$AI$4)*0.8))-EXP(-$B$16*(($B$17+$AI$4)*0.8)))+U338*$B$16/($B$16-$AI$14)*(EXP(-$AI$14*(($B$17+$AI$4)*0.8))-EXP(-$B$16*(($B$17+$AI$4)*0.8)))</f>
        <v/>
      </c>
      <c r="AD338" s="17">
        <f>R338*EXP(-$B$16*(($B$17+$AI$4)*0.9))+S338*$B$16/($B$16-$AI$12)*(EXP(-$AI$12*(($B$17+$AI$4)*0.9))-EXP(-$B$16*(($B$17+$AI$4)*0.9)))+T338*$B$16/($B$16-$AI$13)*(EXP(-$AI$13*(($B$17+$AI$4)*0.9))-EXP(-$B$16*(($B$17+$AI$4)*0.9)))+U338*$B$16/($B$16-$AI$14)*(EXP(-$AI$14*(($B$17+$AI$4)*0.9))-EXP(-$B$16*(($B$17+$AI$4)*0.9)))</f>
        <v/>
      </c>
      <c r="AE338" s="17">
        <f>R338*EXP(-$B$16*(($B$17+$AI$4)*1.0))+S338*$B$16/($B$16-$AI$12)*(EXP(-$AI$12*(($B$17+$AI$4)*1.0))-EXP(-$B$16*(($B$17+$AI$4)*1.0)))+T338*$B$16/($B$16-$AI$13)*(EXP(-$AI$13*(($B$17+$AI$4)*1.0))-EXP(-$B$16*(($B$17+$AI$4)*1.0)))+U338*$B$16/($B$16-$AI$14)*(EXP(-$AI$14*(($B$17+$AI$4)*1.0))-EXP(-$B$16*(($B$17+$AI$4)*1.0)))</f>
        <v/>
      </c>
      <c r="AF338" s="17">
        <f>MIN((G338-V338)/$AI$48,(G338-W338)/$AI$49,(G338-X338)/$AI$50,(G338-Y338)/$AI$51,(G338-Z338)/$AI$52,(G338-AA338)/$AI$53,(G338-AB338)/$AI$54,(G338-AC338)/$AI$55,(G338-AD338)/$AI$56,(G338-AE338)/$AI$57)</f>
        <v/>
      </c>
    </row>
    <row r="339">
      <c r="E339" s="12">
        <f>E338+$B$11</f>
        <v/>
      </c>
      <c r="F339" s="13">
        <f>E339/60</f>
        <v/>
      </c>
      <c r="G339" s="13">
        <f>IF(F339&gt;=$AI$66,$B$27,IF(F339&gt;=$AI$65,$B$26,IF(F339&gt;=$AI$64,$B$25,IF(F339&gt;=$AI$63,$B$24,IF(F339&gt;=$AI$62,$B$23,IF(F339&gt;=$AI$61,$B$22,$B$21))))))</f>
        <v/>
      </c>
      <c r="H339" s="14">
        <f>MAX(0,MIN($AI$59,IF($B$9="Plasma",(G339-(S339*$AI$18+T339*$AI$19+U339*$AI$20))/$AI$46,AF339)))</f>
        <v/>
      </c>
      <c r="I339" s="15">
        <f>H339/10*3600/$B$11</f>
        <v/>
      </c>
      <c r="J339" s="15">
        <f>J338+H339</f>
        <v/>
      </c>
      <c r="K339" s="14">
        <f>$AI$21*K338+$AI$22*L338+$AI$23*M338+$AI$30*H338</f>
        <v/>
      </c>
      <c r="L339" s="14">
        <f>$AI$24*K338+$AI$25*L338+$AI$26*M338+$AI$31*H338</f>
        <v/>
      </c>
      <c r="M339" s="14">
        <f>$AI$27*K338+$AI$28*L338+$AI$29*M338+$AI$32*H338</f>
        <v/>
      </c>
      <c r="N339" s="16">
        <f>R339*$B$38</f>
        <v/>
      </c>
      <c r="O339" s="14">
        <f>K339/$B$30</f>
        <v/>
      </c>
      <c r="P339" s="14">
        <f>L339/$B$31</f>
        <v/>
      </c>
      <c r="Q339" s="14">
        <f>M339/$B$32</f>
        <v/>
      </c>
      <c r="R339" s="14">
        <f>R338*$AI$42+S338*$AI$43+T338*$AI$44+U338*$AI$45+$AI$47*H338</f>
        <v/>
      </c>
      <c r="S339" s="17">
        <f>$AI$33*K339+$AI$34*L339+$AI$35*M339</f>
        <v/>
      </c>
      <c r="T339" s="17">
        <f>$AI$36*K339+$AI$37*L339+$AI$38*M339</f>
        <v/>
      </c>
      <c r="U339" s="17">
        <f>$AI$39*K339+$AI$40*L339+$AI$41*M339</f>
        <v/>
      </c>
      <c r="V339" s="17">
        <f>R339*EXP(-$B$16*(($B$17+$AI$4)*0.1))+S339*$B$16/($B$16-$AI$12)*(EXP(-$AI$12*(($B$17+$AI$4)*0.1))-EXP(-$B$16*(($B$17+$AI$4)*0.1)))+T339*$B$16/($B$16-$AI$13)*(EXP(-$AI$13*(($B$17+$AI$4)*0.1))-EXP(-$B$16*(($B$17+$AI$4)*0.1)))+U339*$B$16/($B$16-$AI$14)*(EXP(-$AI$14*(($B$17+$AI$4)*0.1))-EXP(-$B$16*(($B$17+$AI$4)*0.1)))</f>
        <v/>
      </c>
      <c r="W339" s="17">
        <f>R339*EXP(-$B$16*(($B$17+$AI$4)*0.2))+S339*$B$16/($B$16-$AI$12)*(EXP(-$AI$12*(($B$17+$AI$4)*0.2))-EXP(-$B$16*(($B$17+$AI$4)*0.2)))+T339*$B$16/($B$16-$AI$13)*(EXP(-$AI$13*(($B$17+$AI$4)*0.2))-EXP(-$B$16*(($B$17+$AI$4)*0.2)))+U339*$B$16/($B$16-$AI$14)*(EXP(-$AI$14*(($B$17+$AI$4)*0.2))-EXP(-$B$16*(($B$17+$AI$4)*0.2)))</f>
        <v/>
      </c>
      <c r="X339" s="17">
        <f>R339*EXP(-$B$16*(($B$17+$AI$4)*0.3))+S339*$B$16/($B$16-$AI$12)*(EXP(-$AI$12*(($B$17+$AI$4)*0.3))-EXP(-$B$16*(($B$17+$AI$4)*0.3)))+T339*$B$16/($B$16-$AI$13)*(EXP(-$AI$13*(($B$17+$AI$4)*0.3))-EXP(-$B$16*(($B$17+$AI$4)*0.3)))+U339*$B$16/($B$16-$AI$14)*(EXP(-$AI$14*(($B$17+$AI$4)*0.3))-EXP(-$B$16*(($B$17+$AI$4)*0.3)))</f>
        <v/>
      </c>
      <c r="Y339" s="17">
        <f>R339*EXP(-$B$16*(($B$17+$AI$4)*0.4))+S339*$B$16/($B$16-$AI$12)*(EXP(-$AI$12*(($B$17+$AI$4)*0.4))-EXP(-$B$16*(($B$17+$AI$4)*0.4)))+T339*$B$16/($B$16-$AI$13)*(EXP(-$AI$13*(($B$17+$AI$4)*0.4))-EXP(-$B$16*(($B$17+$AI$4)*0.4)))+U339*$B$16/($B$16-$AI$14)*(EXP(-$AI$14*(($B$17+$AI$4)*0.4))-EXP(-$B$16*(($B$17+$AI$4)*0.4)))</f>
        <v/>
      </c>
      <c r="Z339" s="17">
        <f>R339*EXP(-$B$16*(($B$17+$AI$4)*0.5))+S339*$B$16/($B$16-$AI$12)*(EXP(-$AI$12*(($B$17+$AI$4)*0.5))-EXP(-$B$16*(($B$17+$AI$4)*0.5)))+T339*$B$16/($B$16-$AI$13)*(EXP(-$AI$13*(($B$17+$AI$4)*0.5))-EXP(-$B$16*(($B$17+$AI$4)*0.5)))+U339*$B$16/($B$16-$AI$14)*(EXP(-$AI$14*(($B$17+$AI$4)*0.5))-EXP(-$B$16*(($B$17+$AI$4)*0.5)))</f>
        <v/>
      </c>
      <c r="AA339" s="17">
        <f>R339*EXP(-$B$16*(($B$17+$AI$4)*0.6))+S339*$B$16/($B$16-$AI$12)*(EXP(-$AI$12*(($B$17+$AI$4)*0.6))-EXP(-$B$16*(($B$17+$AI$4)*0.6)))+T339*$B$16/($B$16-$AI$13)*(EXP(-$AI$13*(($B$17+$AI$4)*0.6))-EXP(-$B$16*(($B$17+$AI$4)*0.6)))+U339*$B$16/($B$16-$AI$14)*(EXP(-$AI$14*(($B$17+$AI$4)*0.6))-EXP(-$B$16*(($B$17+$AI$4)*0.6)))</f>
        <v/>
      </c>
      <c r="AB339" s="17">
        <f>R339*EXP(-$B$16*(($B$17+$AI$4)*0.7))+S339*$B$16/($B$16-$AI$12)*(EXP(-$AI$12*(($B$17+$AI$4)*0.7))-EXP(-$B$16*(($B$17+$AI$4)*0.7)))+T339*$B$16/($B$16-$AI$13)*(EXP(-$AI$13*(($B$17+$AI$4)*0.7))-EXP(-$B$16*(($B$17+$AI$4)*0.7)))+U339*$B$16/($B$16-$AI$14)*(EXP(-$AI$14*(($B$17+$AI$4)*0.7))-EXP(-$B$16*(($B$17+$AI$4)*0.7)))</f>
        <v/>
      </c>
      <c r="AC339" s="17">
        <f>R339*EXP(-$B$16*(($B$17+$AI$4)*0.8))+S339*$B$16/($B$16-$AI$12)*(EXP(-$AI$12*(($B$17+$AI$4)*0.8))-EXP(-$B$16*(($B$17+$AI$4)*0.8)))+T339*$B$16/($B$16-$AI$13)*(EXP(-$AI$13*(($B$17+$AI$4)*0.8))-EXP(-$B$16*(($B$17+$AI$4)*0.8)))+U339*$B$16/($B$16-$AI$14)*(EXP(-$AI$14*(($B$17+$AI$4)*0.8))-EXP(-$B$16*(($B$17+$AI$4)*0.8)))</f>
        <v/>
      </c>
      <c r="AD339" s="17">
        <f>R339*EXP(-$B$16*(($B$17+$AI$4)*0.9))+S339*$B$16/($B$16-$AI$12)*(EXP(-$AI$12*(($B$17+$AI$4)*0.9))-EXP(-$B$16*(($B$17+$AI$4)*0.9)))+T339*$B$16/($B$16-$AI$13)*(EXP(-$AI$13*(($B$17+$AI$4)*0.9))-EXP(-$B$16*(($B$17+$AI$4)*0.9)))+U339*$B$16/($B$16-$AI$14)*(EXP(-$AI$14*(($B$17+$AI$4)*0.9))-EXP(-$B$16*(($B$17+$AI$4)*0.9)))</f>
        <v/>
      </c>
      <c r="AE339" s="17">
        <f>R339*EXP(-$B$16*(($B$17+$AI$4)*1.0))+S339*$B$16/($B$16-$AI$12)*(EXP(-$AI$12*(($B$17+$AI$4)*1.0))-EXP(-$B$16*(($B$17+$AI$4)*1.0)))+T339*$B$16/($B$16-$AI$13)*(EXP(-$AI$13*(($B$17+$AI$4)*1.0))-EXP(-$B$16*(($B$17+$AI$4)*1.0)))+U339*$B$16/($B$16-$AI$14)*(EXP(-$AI$14*(($B$17+$AI$4)*1.0))-EXP(-$B$16*(($B$17+$AI$4)*1.0)))</f>
        <v/>
      </c>
      <c r="AF339" s="17">
        <f>MIN((G339-V339)/$AI$48,(G339-W339)/$AI$49,(G339-X339)/$AI$50,(G339-Y339)/$AI$51,(G339-Z339)/$AI$52,(G339-AA339)/$AI$53,(G339-AB339)/$AI$54,(G339-AC339)/$AI$55,(G339-AD339)/$AI$56,(G339-AE339)/$AI$57)</f>
        <v/>
      </c>
    </row>
    <row r="340">
      <c r="E340" s="12">
        <f>E339+$B$11</f>
        <v/>
      </c>
      <c r="F340" s="13">
        <f>E340/60</f>
        <v/>
      </c>
      <c r="G340" s="13">
        <f>IF(F340&gt;=$AI$66,$B$27,IF(F340&gt;=$AI$65,$B$26,IF(F340&gt;=$AI$64,$B$25,IF(F340&gt;=$AI$63,$B$24,IF(F340&gt;=$AI$62,$B$23,IF(F340&gt;=$AI$61,$B$22,$B$21))))))</f>
        <v/>
      </c>
      <c r="H340" s="14">
        <f>MAX(0,MIN($AI$59,IF($B$9="Plasma",(G340-(S340*$AI$18+T340*$AI$19+U340*$AI$20))/$AI$46,AF340)))</f>
        <v/>
      </c>
      <c r="I340" s="15">
        <f>H340/10*3600/$B$11</f>
        <v/>
      </c>
      <c r="J340" s="15">
        <f>J339+H340</f>
        <v/>
      </c>
      <c r="K340" s="14">
        <f>$AI$21*K339+$AI$22*L339+$AI$23*M339+$AI$30*H339</f>
        <v/>
      </c>
      <c r="L340" s="14">
        <f>$AI$24*K339+$AI$25*L339+$AI$26*M339+$AI$31*H339</f>
        <v/>
      </c>
      <c r="M340" s="14">
        <f>$AI$27*K339+$AI$28*L339+$AI$29*M339+$AI$32*H339</f>
        <v/>
      </c>
      <c r="N340" s="16">
        <f>R340*$B$38</f>
        <v/>
      </c>
      <c r="O340" s="14">
        <f>K340/$B$30</f>
        <v/>
      </c>
      <c r="P340" s="14">
        <f>L340/$B$31</f>
        <v/>
      </c>
      <c r="Q340" s="14">
        <f>M340/$B$32</f>
        <v/>
      </c>
      <c r="R340" s="14">
        <f>R339*$AI$42+S339*$AI$43+T339*$AI$44+U339*$AI$45+$AI$47*H339</f>
        <v/>
      </c>
      <c r="S340" s="17">
        <f>$AI$33*K340+$AI$34*L340+$AI$35*M340</f>
        <v/>
      </c>
      <c r="T340" s="17">
        <f>$AI$36*K340+$AI$37*L340+$AI$38*M340</f>
        <v/>
      </c>
      <c r="U340" s="17">
        <f>$AI$39*K340+$AI$40*L340+$AI$41*M340</f>
        <v/>
      </c>
      <c r="V340" s="17">
        <f>R340*EXP(-$B$16*(($B$17+$AI$4)*0.1))+S340*$B$16/($B$16-$AI$12)*(EXP(-$AI$12*(($B$17+$AI$4)*0.1))-EXP(-$B$16*(($B$17+$AI$4)*0.1)))+T340*$B$16/($B$16-$AI$13)*(EXP(-$AI$13*(($B$17+$AI$4)*0.1))-EXP(-$B$16*(($B$17+$AI$4)*0.1)))+U340*$B$16/($B$16-$AI$14)*(EXP(-$AI$14*(($B$17+$AI$4)*0.1))-EXP(-$B$16*(($B$17+$AI$4)*0.1)))</f>
        <v/>
      </c>
      <c r="W340" s="17">
        <f>R340*EXP(-$B$16*(($B$17+$AI$4)*0.2))+S340*$B$16/($B$16-$AI$12)*(EXP(-$AI$12*(($B$17+$AI$4)*0.2))-EXP(-$B$16*(($B$17+$AI$4)*0.2)))+T340*$B$16/($B$16-$AI$13)*(EXP(-$AI$13*(($B$17+$AI$4)*0.2))-EXP(-$B$16*(($B$17+$AI$4)*0.2)))+U340*$B$16/($B$16-$AI$14)*(EXP(-$AI$14*(($B$17+$AI$4)*0.2))-EXP(-$B$16*(($B$17+$AI$4)*0.2)))</f>
        <v/>
      </c>
      <c r="X340" s="17">
        <f>R340*EXP(-$B$16*(($B$17+$AI$4)*0.3))+S340*$B$16/($B$16-$AI$12)*(EXP(-$AI$12*(($B$17+$AI$4)*0.3))-EXP(-$B$16*(($B$17+$AI$4)*0.3)))+T340*$B$16/($B$16-$AI$13)*(EXP(-$AI$13*(($B$17+$AI$4)*0.3))-EXP(-$B$16*(($B$17+$AI$4)*0.3)))+U340*$B$16/($B$16-$AI$14)*(EXP(-$AI$14*(($B$17+$AI$4)*0.3))-EXP(-$B$16*(($B$17+$AI$4)*0.3)))</f>
        <v/>
      </c>
      <c r="Y340" s="17">
        <f>R340*EXP(-$B$16*(($B$17+$AI$4)*0.4))+S340*$B$16/($B$16-$AI$12)*(EXP(-$AI$12*(($B$17+$AI$4)*0.4))-EXP(-$B$16*(($B$17+$AI$4)*0.4)))+T340*$B$16/($B$16-$AI$13)*(EXP(-$AI$13*(($B$17+$AI$4)*0.4))-EXP(-$B$16*(($B$17+$AI$4)*0.4)))+U340*$B$16/($B$16-$AI$14)*(EXP(-$AI$14*(($B$17+$AI$4)*0.4))-EXP(-$B$16*(($B$17+$AI$4)*0.4)))</f>
        <v/>
      </c>
      <c r="Z340" s="17">
        <f>R340*EXP(-$B$16*(($B$17+$AI$4)*0.5))+S340*$B$16/($B$16-$AI$12)*(EXP(-$AI$12*(($B$17+$AI$4)*0.5))-EXP(-$B$16*(($B$17+$AI$4)*0.5)))+T340*$B$16/($B$16-$AI$13)*(EXP(-$AI$13*(($B$17+$AI$4)*0.5))-EXP(-$B$16*(($B$17+$AI$4)*0.5)))+U340*$B$16/($B$16-$AI$14)*(EXP(-$AI$14*(($B$17+$AI$4)*0.5))-EXP(-$B$16*(($B$17+$AI$4)*0.5)))</f>
        <v/>
      </c>
      <c r="AA340" s="17">
        <f>R340*EXP(-$B$16*(($B$17+$AI$4)*0.6))+S340*$B$16/($B$16-$AI$12)*(EXP(-$AI$12*(($B$17+$AI$4)*0.6))-EXP(-$B$16*(($B$17+$AI$4)*0.6)))+T340*$B$16/($B$16-$AI$13)*(EXP(-$AI$13*(($B$17+$AI$4)*0.6))-EXP(-$B$16*(($B$17+$AI$4)*0.6)))+U340*$B$16/($B$16-$AI$14)*(EXP(-$AI$14*(($B$17+$AI$4)*0.6))-EXP(-$B$16*(($B$17+$AI$4)*0.6)))</f>
        <v/>
      </c>
      <c r="AB340" s="17">
        <f>R340*EXP(-$B$16*(($B$17+$AI$4)*0.7))+S340*$B$16/($B$16-$AI$12)*(EXP(-$AI$12*(($B$17+$AI$4)*0.7))-EXP(-$B$16*(($B$17+$AI$4)*0.7)))+T340*$B$16/($B$16-$AI$13)*(EXP(-$AI$13*(($B$17+$AI$4)*0.7))-EXP(-$B$16*(($B$17+$AI$4)*0.7)))+U340*$B$16/($B$16-$AI$14)*(EXP(-$AI$14*(($B$17+$AI$4)*0.7))-EXP(-$B$16*(($B$17+$AI$4)*0.7)))</f>
        <v/>
      </c>
      <c r="AC340" s="17">
        <f>R340*EXP(-$B$16*(($B$17+$AI$4)*0.8))+S340*$B$16/($B$16-$AI$12)*(EXP(-$AI$12*(($B$17+$AI$4)*0.8))-EXP(-$B$16*(($B$17+$AI$4)*0.8)))+T340*$B$16/($B$16-$AI$13)*(EXP(-$AI$13*(($B$17+$AI$4)*0.8))-EXP(-$B$16*(($B$17+$AI$4)*0.8)))+U340*$B$16/($B$16-$AI$14)*(EXP(-$AI$14*(($B$17+$AI$4)*0.8))-EXP(-$B$16*(($B$17+$AI$4)*0.8)))</f>
        <v/>
      </c>
      <c r="AD340" s="17">
        <f>R340*EXP(-$B$16*(($B$17+$AI$4)*0.9))+S340*$B$16/($B$16-$AI$12)*(EXP(-$AI$12*(($B$17+$AI$4)*0.9))-EXP(-$B$16*(($B$17+$AI$4)*0.9)))+T340*$B$16/($B$16-$AI$13)*(EXP(-$AI$13*(($B$17+$AI$4)*0.9))-EXP(-$B$16*(($B$17+$AI$4)*0.9)))+U340*$B$16/($B$16-$AI$14)*(EXP(-$AI$14*(($B$17+$AI$4)*0.9))-EXP(-$B$16*(($B$17+$AI$4)*0.9)))</f>
        <v/>
      </c>
      <c r="AE340" s="17">
        <f>R340*EXP(-$B$16*(($B$17+$AI$4)*1.0))+S340*$B$16/($B$16-$AI$12)*(EXP(-$AI$12*(($B$17+$AI$4)*1.0))-EXP(-$B$16*(($B$17+$AI$4)*1.0)))+T340*$B$16/($B$16-$AI$13)*(EXP(-$AI$13*(($B$17+$AI$4)*1.0))-EXP(-$B$16*(($B$17+$AI$4)*1.0)))+U340*$B$16/($B$16-$AI$14)*(EXP(-$AI$14*(($B$17+$AI$4)*1.0))-EXP(-$B$16*(($B$17+$AI$4)*1.0)))</f>
        <v/>
      </c>
      <c r="AF340" s="17">
        <f>MIN((G340-V340)/$AI$48,(G340-W340)/$AI$49,(G340-X340)/$AI$50,(G340-Y340)/$AI$51,(G340-Z340)/$AI$52,(G340-AA340)/$AI$53,(G340-AB340)/$AI$54,(G340-AC340)/$AI$55,(G340-AD340)/$AI$56,(G340-AE340)/$AI$57)</f>
        <v/>
      </c>
    </row>
    <row r="341">
      <c r="E341" s="12">
        <f>E340+$B$11</f>
        <v/>
      </c>
      <c r="F341" s="13">
        <f>E341/60</f>
        <v/>
      </c>
      <c r="G341" s="13">
        <f>IF(F341&gt;=$AI$66,$B$27,IF(F341&gt;=$AI$65,$B$26,IF(F341&gt;=$AI$64,$B$25,IF(F341&gt;=$AI$63,$B$24,IF(F341&gt;=$AI$62,$B$23,IF(F341&gt;=$AI$61,$B$22,$B$21))))))</f>
        <v/>
      </c>
      <c r="H341" s="14">
        <f>MAX(0,MIN($AI$59,IF($B$9="Plasma",(G341-(S341*$AI$18+T341*$AI$19+U341*$AI$20))/$AI$46,AF341)))</f>
        <v/>
      </c>
      <c r="I341" s="15">
        <f>H341/10*3600/$B$11</f>
        <v/>
      </c>
      <c r="J341" s="15">
        <f>J340+H341</f>
        <v/>
      </c>
      <c r="K341" s="14">
        <f>$AI$21*K340+$AI$22*L340+$AI$23*M340+$AI$30*H340</f>
        <v/>
      </c>
      <c r="L341" s="14">
        <f>$AI$24*K340+$AI$25*L340+$AI$26*M340+$AI$31*H340</f>
        <v/>
      </c>
      <c r="M341" s="14">
        <f>$AI$27*K340+$AI$28*L340+$AI$29*M340+$AI$32*H340</f>
        <v/>
      </c>
      <c r="N341" s="16">
        <f>R341*$B$38</f>
        <v/>
      </c>
      <c r="O341" s="14">
        <f>K341/$B$30</f>
        <v/>
      </c>
      <c r="P341" s="14">
        <f>L341/$B$31</f>
        <v/>
      </c>
      <c r="Q341" s="14">
        <f>M341/$B$32</f>
        <v/>
      </c>
      <c r="R341" s="14">
        <f>R340*$AI$42+S340*$AI$43+T340*$AI$44+U340*$AI$45+$AI$47*H340</f>
        <v/>
      </c>
      <c r="S341" s="17">
        <f>$AI$33*K341+$AI$34*L341+$AI$35*M341</f>
        <v/>
      </c>
      <c r="T341" s="17">
        <f>$AI$36*K341+$AI$37*L341+$AI$38*M341</f>
        <v/>
      </c>
      <c r="U341" s="17">
        <f>$AI$39*K341+$AI$40*L341+$AI$41*M341</f>
        <v/>
      </c>
      <c r="V341" s="17">
        <f>R341*EXP(-$B$16*(($B$17+$AI$4)*0.1))+S341*$B$16/($B$16-$AI$12)*(EXP(-$AI$12*(($B$17+$AI$4)*0.1))-EXP(-$B$16*(($B$17+$AI$4)*0.1)))+T341*$B$16/($B$16-$AI$13)*(EXP(-$AI$13*(($B$17+$AI$4)*0.1))-EXP(-$B$16*(($B$17+$AI$4)*0.1)))+U341*$B$16/($B$16-$AI$14)*(EXP(-$AI$14*(($B$17+$AI$4)*0.1))-EXP(-$B$16*(($B$17+$AI$4)*0.1)))</f>
        <v/>
      </c>
      <c r="W341" s="17">
        <f>R341*EXP(-$B$16*(($B$17+$AI$4)*0.2))+S341*$B$16/($B$16-$AI$12)*(EXP(-$AI$12*(($B$17+$AI$4)*0.2))-EXP(-$B$16*(($B$17+$AI$4)*0.2)))+T341*$B$16/($B$16-$AI$13)*(EXP(-$AI$13*(($B$17+$AI$4)*0.2))-EXP(-$B$16*(($B$17+$AI$4)*0.2)))+U341*$B$16/($B$16-$AI$14)*(EXP(-$AI$14*(($B$17+$AI$4)*0.2))-EXP(-$B$16*(($B$17+$AI$4)*0.2)))</f>
        <v/>
      </c>
      <c r="X341" s="17">
        <f>R341*EXP(-$B$16*(($B$17+$AI$4)*0.3))+S341*$B$16/($B$16-$AI$12)*(EXP(-$AI$12*(($B$17+$AI$4)*0.3))-EXP(-$B$16*(($B$17+$AI$4)*0.3)))+T341*$B$16/($B$16-$AI$13)*(EXP(-$AI$13*(($B$17+$AI$4)*0.3))-EXP(-$B$16*(($B$17+$AI$4)*0.3)))+U341*$B$16/($B$16-$AI$14)*(EXP(-$AI$14*(($B$17+$AI$4)*0.3))-EXP(-$B$16*(($B$17+$AI$4)*0.3)))</f>
        <v/>
      </c>
      <c r="Y341" s="17">
        <f>R341*EXP(-$B$16*(($B$17+$AI$4)*0.4))+S341*$B$16/($B$16-$AI$12)*(EXP(-$AI$12*(($B$17+$AI$4)*0.4))-EXP(-$B$16*(($B$17+$AI$4)*0.4)))+T341*$B$16/($B$16-$AI$13)*(EXP(-$AI$13*(($B$17+$AI$4)*0.4))-EXP(-$B$16*(($B$17+$AI$4)*0.4)))+U341*$B$16/($B$16-$AI$14)*(EXP(-$AI$14*(($B$17+$AI$4)*0.4))-EXP(-$B$16*(($B$17+$AI$4)*0.4)))</f>
        <v/>
      </c>
      <c r="Z341" s="17">
        <f>R341*EXP(-$B$16*(($B$17+$AI$4)*0.5))+S341*$B$16/($B$16-$AI$12)*(EXP(-$AI$12*(($B$17+$AI$4)*0.5))-EXP(-$B$16*(($B$17+$AI$4)*0.5)))+T341*$B$16/($B$16-$AI$13)*(EXP(-$AI$13*(($B$17+$AI$4)*0.5))-EXP(-$B$16*(($B$17+$AI$4)*0.5)))+U341*$B$16/($B$16-$AI$14)*(EXP(-$AI$14*(($B$17+$AI$4)*0.5))-EXP(-$B$16*(($B$17+$AI$4)*0.5)))</f>
        <v/>
      </c>
      <c r="AA341" s="17">
        <f>R341*EXP(-$B$16*(($B$17+$AI$4)*0.6))+S341*$B$16/($B$16-$AI$12)*(EXP(-$AI$12*(($B$17+$AI$4)*0.6))-EXP(-$B$16*(($B$17+$AI$4)*0.6)))+T341*$B$16/($B$16-$AI$13)*(EXP(-$AI$13*(($B$17+$AI$4)*0.6))-EXP(-$B$16*(($B$17+$AI$4)*0.6)))+U341*$B$16/($B$16-$AI$14)*(EXP(-$AI$14*(($B$17+$AI$4)*0.6))-EXP(-$B$16*(($B$17+$AI$4)*0.6)))</f>
        <v/>
      </c>
      <c r="AB341" s="17">
        <f>R341*EXP(-$B$16*(($B$17+$AI$4)*0.7))+S341*$B$16/($B$16-$AI$12)*(EXP(-$AI$12*(($B$17+$AI$4)*0.7))-EXP(-$B$16*(($B$17+$AI$4)*0.7)))+T341*$B$16/($B$16-$AI$13)*(EXP(-$AI$13*(($B$17+$AI$4)*0.7))-EXP(-$B$16*(($B$17+$AI$4)*0.7)))+U341*$B$16/($B$16-$AI$14)*(EXP(-$AI$14*(($B$17+$AI$4)*0.7))-EXP(-$B$16*(($B$17+$AI$4)*0.7)))</f>
        <v/>
      </c>
      <c r="AC341" s="17">
        <f>R341*EXP(-$B$16*(($B$17+$AI$4)*0.8))+S341*$B$16/($B$16-$AI$12)*(EXP(-$AI$12*(($B$17+$AI$4)*0.8))-EXP(-$B$16*(($B$17+$AI$4)*0.8)))+T341*$B$16/($B$16-$AI$13)*(EXP(-$AI$13*(($B$17+$AI$4)*0.8))-EXP(-$B$16*(($B$17+$AI$4)*0.8)))+U341*$B$16/($B$16-$AI$14)*(EXP(-$AI$14*(($B$17+$AI$4)*0.8))-EXP(-$B$16*(($B$17+$AI$4)*0.8)))</f>
        <v/>
      </c>
      <c r="AD341" s="17">
        <f>R341*EXP(-$B$16*(($B$17+$AI$4)*0.9))+S341*$B$16/($B$16-$AI$12)*(EXP(-$AI$12*(($B$17+$AI$4)*0.9))-EXP(-$B$16*(($B$17+$AI$4)*0.9)))+T341*$B$16/($B$16-$AI$13)*(EXP(-$AI$13*(($B$17+$AI$4)*0.9))-EXP(-$B$16*(($B$17+$AI$4)*0.9)))+U341*$B$16/($B$16-$AI$14)*(EXP(-$AI$14*(($B$17+$AI$4)*0.9))-EXP(-$B$16*(($B$17+$AI$4)*0.9)))</f>
        <v/>
      </c>
      <c r="AE341" s="17">
        <f>R341*EXP(-$B$16*(($B$17+$AI$4)*1.0))+S341*$B$16/($B$16-$AI$12)*(EXP(-$AI$12*(($B$17+$AI$4)*1.0))-EXP(-$B$16*(($B$17+$AI$4)*1.0)))+T341*$B$16/($B$16-$AI$13)*(EXP(-$AI$13*(($B$17+$AI$4)*1.0))-EXP(-$B$16*(($B$17+$AI$4)*1.0)))+U341*$B$16/($B$16-$AI$14)*(EXP(-$AI$14*(($B$17+$AI$4)*1.0))-EXP(-$B$16*(($B$17+$AI$4)*1.0)))</f>
        <v/>
      </c>
      <c r="AF341" s="17">
        <f>MIN((G341-V341)/$AI$48,(G341-W341)/$AI$49,(G341-X341)/$AI$50,(G341-Y341)/$AI$51,(G341-Z341)/$AI$52,(G341-AA341)/$AI$53,(G341-AB341)/$AI$54,(G341-AC341)/$AI$55,(G341-AD341)/$AI$56,(G341-AE341)/$AI$57)</f>
        <v/>
      </c>
    </row>
    <row r="342">
      <c r="E342" s="12">
        <f>E341+$B$11</f>
        <v/>
      </c>
      <c r="F342" s="13">
        <f>E342/60</f>
        <v/>
      </c>
      <c r="G342" s="13">
        <f>IF(F342&gt;=$AI$66,$B$27,IF(F342&gt;=$AI$65,$B$26,IF(F342&gt;=$AI$64,$B$25,IF(F342&gt;=$AI$63,$B$24,IF(F342&gt;=$AI$62,$B$23,IF(F342&gt;=$AI$61,$B$22,$B$21))))))</f>
        <v/>
      </c>
      <c r="H342" s="14">
        <f>MAX(0,MIN($AI$59,IF($B$9="Plasma",(G342-(S342*$AI$18+T342*$AI$19+U342*$AI$20))/$AI$46,AF342)))</f>
        <v/>
      </c>
      <c r="I342" s="15">
        <f>H342/10*3600/$B$11</f>
        <v/>
      </c>
      <c r="J342" s="15">
        <f>J341+H342</f>
        <v/>
      </c>
      <c r="K342" s="14">
        <f>$AI$21*K341+$AI$22*L341+$AI$23*M341+$AI$30*H341</f>
        <v/>
      </c>
      <c r="L342" s="14">
        <f>$AI$24*K341+$AI$25*L341+$AI$26*M341+$AI$31*H341</f>
        <v/>
      </c>
      <c r="M342" s="14">
        <f>$AI$27*K341+$AI$28*L341+$AI$29*M341+$AI$32*H341</f>
        <v/>
      </c>
      <c r="N342" s="16">
        <f>R342*$B$38</f>
        <v/>
      </c>
      <c r="O342" s="14">
        <f>K342/$B$30</f>
        <v/>
      </c>
      <c r="P342" s="14">
        <f>L342/$B$31</f>
        <v/>
      </c>
      <c r="Q342" s="14">
        <f>M342/$B$32</f>
        <v/>
      </c>
      <c r="R342" s="14">
        <f>R341*$AI$42+S341*$AI$43+T341*$AI$44+U341*$AI$45+$AI$47*H341</f>
        <v/>
      </c>
      <c r="S342" s="17">
        <f>$AI$33*K342+$AI$34*L342+$AI$35*M342</f>
        <v/>
      </c>
      <c r="T342" s="17">
        <f>$AI$36*K342+$AI$37*L342+$AI$38*M342</f>
        <v/>
      </c>
      <c r="U342" s="17">
        <f>$AI$39*K342+$AI$40*L342+$AI$41*M342</f>
        <v/>
      </c>
      <c r="V342" s="17">
        <f>R342*EXP(-$B$16*(($B$17+$AI$4)*0.1))+S342*$B$16/($B$16-$AI$12)*(EXP(-$AI$12*(($B$17+$AI$4)*0.1))-EXP(-$B$16*(($B$17+$AI$4)*0.1)))+T342*$B$16/($B$16-$AI$13)*(EXP(-$AI$13*(($B$17+$AI$4)*0.1))-EXP(-$B$16*(($B$17+$AI$4)*0.1)))+U342*$B$16/($B$16-$AI$14)*(EXP(-$AI$14*(($B$17+$AI$4)*0.1))-EXP(-$B$16*(($B$17+$AI$4)*0.1)))</f>
        <v/>
      </c>
      <c r="W342" s="17">
        <f>R342*EXP(-$B$16*(($B$17+$AI$4)*0.2))+S342*$B$16/($B$16-$AI$12)*(EXP(-$AI$12*(($B$17+$AI$4)*0.2))-EXP(-$B$16*(($B$17+$AI$4)*0.2)))+T342*$B$16/($B$16-$AI$13)*(EXP(-$AI$13*(($B$17+$AI$4)*0.2))-EXP(-$B$16*(($B$17+$AI$4)*0.2)))+U342*$B$16/($B$16-$AI$14)*(EXP(-$AI$14*(($B$17+$AI$4)*0.2))-EXP(-$B$16*(($B$17+$AI$4)*0.2)))</f>
        <v/>
      </c>
      <c r="X342" s="17">
        <f>R342*EXP(-$B$16*(($B$17+$AI$4)*0.3))+S342*$B$16/($B$16-$AI$12)*(EXP(-$AI$12*(($B$17+$AI$4)*0.3))-EXP(-$B$16*(($B$17+$AI$4)*0.3)))+T342*$B$16/($B$16-$AI$13)*(EXP(-$AI$13*(($B$17+$AI$4)*0.3))-EXP(-$B$16*(($B$17+$AI$4)*0.3)))+U342*$B$16/($B$16-$AI$14)*(EXP(-$AI$14*(($B$17+$AI$4)*0.3))-EXP(-$B$16*(($B$17+$AI$4)*0.3)))</f>
        <v/>
      </c>
      <c r="Y342" s="17">
        <f>R342*EXP(-$B$16*(($B$17+$AI$4)*0.4))+S342*$B$16/($B$16-$AI$12)*(EXP(-$AI$12*(($B$17+$AI$4)*0.4))-EXP(-$B$16*(($B$17+$AI$4)*0.4)))+T342*$B$16/($B$16-$AI$13)*(EXP(-$AI$13*(($B$17+$AI$4)*0.4))-EXP(-$B$16*(($B$17+$AI$4)*0.4)))+U342*$B$16/($B$16-$AI$14)*(EXP(-$AI$14*(($B$17+$AI$4)*0.4))-EXP(-$B$16*(($B$17+$AI$4)*0.4)))</f>
        <v/>
      </c>
      <c r="Z342" s="17">
        <f>R342*EXP(-$B$16*(($B$17+$AI$4)*0.5))+S342*$B$16/($B$16-$AI$12)*(EXP(-$AI$12*(($B$17+$AI$4)*0.5))-EXP(-$B$16*(($B$17+$AI$4)*0.5)))+T342*$B$16/($B$16-$AI$13)*(EXP(-$AI$13*(($B$17+$AI$4)*0.5))-EXP(-$B$16*(($B$17+$AI$4)*0.5)))+U342*$B$16/($B$16-$AI$14)*(EXP(-$AI$14*(($B$17+$AI$4)*0.5))-EXP(-$B$16*(($B$17+$AI$4)*0.5)))</f>
        <v/>
      </c>
      <c r="AA342" s="17">
        <f>R342*EXP(-$B$16*(($B$17+$AI$4)*0.6))+S342*$B$16/($B$16-$AI$12)*(EXP(-$AI$12*(($B$17+$AI$4)*0.6))-EXP(-$B$16*(($B$17+$AI$4)*0.6)))+T342*$B$16/($B$16-$AI$13)*(EXP(-$AI$13*(($B$17+$AI$4)*0.6))-EXP(-$B$16*(($B$17+$AI$4)*0.6)))+U342*$B$16/($B$16-$AI$14)*(EXP(-$AI$14*(($B$17+$AI$4)*0.6))-EXP(-$B$16*(($B$17+$AI$4)*0.6)))</f>
        <v/>
      </c>
      <c r="AB342" s="17">
        <f>R342*EXP(-$B$16*(($B$17+$AI$4)*0.7))+S342*$B$16/($B$16-$AI$12)*(EXP(-$AI$12*(($B$17+$AI$4)*0.7))-EXP(-$B$16*(($B$17+$AI$4)*0.7)))+T342*$B$16/($B$16-$AI$13)*(EXP(-$AI$13*(($B$17+$AI$4)*0.7))-EXP(-$B$16*(($B$17+$AI$4)*0.7)))+U342*$B$16/($B$16-$AI$14)*(EXP(-$AI$14*(($B$17+$AI$4)*0.7))-EXP(-$B$16*(($B$17+$AI$4)*0.7)))</f>
        <v/>
      </c>
      <c r="AC342" s="17">
        <f>R342*EXP(-$B$16*(($B$17+$AI$4)*0.8))+S342*$B$16/($B$16-$AI$12)*(EXP(-$AI$12*(($B$17+$AI$4)*0.8))-EXP(-$B$16*(($B$17+$AI$4)*0.8)))+T342*$B$16/($B$16-$AI$13)*(EXP(-$AI$13*(($B$17+$AI$4)*0.8))-EXP(-$B$16*(($B$17+$AI$4)*0.8)))+U342*$B$16/($B$16-$AI$14)*(EXP(-$AI$14*(($B$17+$AI$4)*0.8))-EXP(-$B$16*(($B$17+$AI$4)*0.8)))</f>
        <v/>
      </c>
      <c r="AD342" s="17">
        <f>R342*EXP(-$B$16*(($B$17+$AI$4)*0.9))+S342*$B$16/($B$16-$AI$12)*(EXP(-$AI$12*(($B$17+$AI$4)*0.9))-EXP(-$B$16*(($B$17+$AI$4)*0.9)))+T342*$B$16/($B$16-$AI$13)*(EXP(-$AI$13*(($B$17+$AI$4)*0.9))-EXP(-$B$16*(($B$17+$AI$4)*0.9)))+U342*$B$16/($B$16-$AI$14)*(EXP(-$AI$14*(($B$17+$AI$4)*0.9))-EXP(-$B$16*(($B$17+$AI$4)*0.9)))</f>
        <v/>
      </c>
      <c r="AE342" s="17">
        <f>R342*EXP(-$B$16*(($B$17+$AI$4)*1.0))+S342*$B$16/($B$16-$AI$12)*(EXP(-$AI$12*(($B$17+$AI$4)*1.0))-EXP(-$B$16*(($B$17+$AI$4)*1.0)))+T342*$B$16/($B$16-$AI$13)*(EXP(-$AI$13*(($B$17+$AI$4)*1.0))-EXP(-$B$16*(($B$17+$AI$4)*1.0)))+U342*$B$16/($B$16-$AI$14)*(EXP(-$AI$14*(($B$17+$AI$4)*1.0))-EXP(-$B$16*(($B$17+$AI$4)*1.0)))</f>
        <v/>
      </c>
      <c r="AF342" s="17">
        <f>MIN((G342-V342)/$AI$48,(G342-W342)/$AI$49,(G342-X342)/$AI$50,(G342-Y342)/$AI$51,(G342-Z342)/$AI$52,(G342-AA342)/$AI$53,(G342-AB342)/$AI$54,(G342-AC342)/$AI$55,(G342-AD342)/$AI$56,(G342-AE342)/$AI$57)</f>
        <v/>
      </c>
    </row>
    <row r="343">
      <c r="E343" s="12">
        <f>E342+$B$11</f>
        <v/>
      </c>
      <c r="F343" s="13">
        <f>E343/60</f>
        <v/>
      </c>
      <c r="G343" s="13">
        <f>IF(F343&gt;=$AI$66,$B$27,IF(F343&gt;=$AI$65,$B$26,IF(F343&gt;=$AI$64,$B$25,IF(F343&gt;=$AI$63,$B$24,IF(F343&gt;=$AI$62,$B$23,IF(F343&gt;=$AI$61,$B$22,$B$21))))))</f>
        <v/>
      </c>
      <c r="H343" s="14">
        <f>MAX(0,MIN($AI$59,IF($B$9="Plasma",(G343-(S343*$AI$18+T343*$AI$19+U343*$AI$20))/$AI$46,AF343)))</f>
        <v/>
      </c>
      <c r="I343" s="15">
        <f>H343/10*3600/$B$11</f>
        <v/>
      </c>
      <c r="J343" s="15">
        <f>J342+H343</f>
        <v/>
      </c>
      <c r="K343" s="14">
        <f>$AI$21*K342+$AI$22*L342+$AI$23*M342+$AI$30*H342</f>
        <v/>
      </c>
      <c r="L343" s="14">
        <f>$AI$24*K342+$AI$25*L342+$AI$26*M342+$AI$31*H342</f>
        <v/>
      </c>
      <c r="M343" s="14">
        <f>$AI$27*K342+$AI$28*L342+$AI$29*M342+$AI$32*H342</f>
        <v/>
      </c>
      <c r="N343" s="16">
        <f>R343*$B$38</f>
        <v/>
      </c>
      <c r="O343" s="14">
        <f>K343/$B$30</f>
        <v/>
      </c>
      <c r="P343" s="14">
        <f>L343/$B$31</f>
        <v/>
      </c>
      <c r="Q343" s="14">
        <f>M343/$B$32</f>
        <v/>
      </c>
      <c r="R343" s="14">
        <f>R342*$AI$42+S342*$AI$43+T342*$AI$44+U342*$AI$45+$AI$47*H342</f>
        <v/>
      </c>
      <c r="S343" s="17">
        <f>$AI$33*K343+$AI$34*L343+$AI$35*M343</f>
        <v/>
      </c>
      <c r="T343" s="17">
        <f>$AI$36*K343+$AI$37*L343+$AI$38*M343</f>
        <v/>
      </c>
      <c r="U343" s="17">
        <f>$AI$39*K343+$AI$40*L343+$AI$41*M343</f>
        <v/>
      </c>
      <c r="V343" s="17">
        <f>R343*EXP(-$B$16*(($B$17+$AI$4)*0.1))+S343*$B$16/($B$16-$AI$12)*(EXP(-$AI$12*(($B$17+$AI$4)*0.1))-EXP(-$B$16*(($B$17+$AI$4)*0.1)))+T343*$B$16/($B$16-$AI$13)*(EXP(-$AI$13*(($B$17+$AI$4)*0.1))-EXP(-$B$16*(($B$17+$AI$4)*0.1)))+U343*$B$16/($B$16-$AI$14)*(EXP(-$AI$14*(($B$17+$AI$4)*0.1))-EXP(-$B$16*(($B$17+$AI$4)*0.1)))</f>
        <v/>
      </c>
      <c r="W343" s="17">
        <f>R343*EXP(-$B$16*(($B$17+$AI$4)*0.2))+S343*$B$16/($B$16-$AI$12)*(EXP(-$AI$12*(($B$17+$AI$4)*0.2))-EXP(-$B$16*(($B$17+$AI$4)*0.2)))+T343*$B$16/($B$16-$AI$13)*(EXP(-$AI$13*(($B$17+$AI$4)*0.2))-EXP(-$B$16*(($B$17+$AI$4)*0.2)))+U343*$B$16/($B$16-$AI$14)*(EXP(-$AI$14*(($B$17+$AI$4)*0.2))-EXP(-$B$16*(($B$17+$AI$4)*0.2)))</f>
        <v/>
      </c>
      <c r="X343" s="17">
        <f>R343*EXP(-$B$16*(($B$17+$AI$4)*0.3))+S343*$B$16/($B$16-$AI$12)*(EXP(-$AI$12*(($B$17+$AI$4)*0.3))-EXP(-$B$16*(($B$17+$AI$4)*0.3)))+T343*$B$16/($B$16-$AI$13)*(EXP(-$AI$13*(($B$17+$AI$4)*0.3))-EXP(-$B$16*(($B$17+$AI$4)*0.3)))+U343*$B$16/($B$16-$AI$14)*(EXP(-$AI$14*(($B$17+$AI$4)*0.3))-EXP(-$B$16*(($B$17+$AI$4)*0.3)))</f>
        <v/>
      </c>
      <c r="Y343" s="17">
        <f>R343*EXP(-$B$16*(($B$17+$AI$4)*0.4))+S343*$B$16/($B$16-$AI$12)*(EXP(-$AI$12*(($B$17+$AI$4)*0.4))-EXP(-$B$16*(($B$17+$AI$4)*0.4)))+T343*$B$16/($B$16-$AI$13)*(EXP(-$AI$13*(($B$17+$AI$4)*0.4))-EXP(-$B$16*(($B$17+$AI$4)*0.4)))+U343*$B$16/($B$16-$AI$14)*(EXP(-$AI$14*(($B$17+$AI$4)*0.4))-EXP(-$B$16*(($B$17+$AI$4)*0.4)))</f>
        <v/>
      </c>
      <c r="Z343" s="17">
        <f>R343*EXP(-$B$16*(($B$17+$AI$4)*0.5))+S343*$B$16/($B$16-$AI$12)*(EXP(-$AI$12*(($B$17+$AI$4)*0.5))-EXP(-$B$16*(($B$17+$AI$4)*0.5)))+T343*$B$16/($B$16-$AI$13)*(EXP(-$AI$13*(($B$17+$AI$4)*0.5))-EXP(-$B$16*(($B$17+$AI$4)*0.5)))+U343*$B$16/($B$16-$AI$14)*(EXP(-$AI$14*(($B$17+$AI$4)*0.5))-EXP(-$B$16*(($B$17+$AI$4)*0.5)))</f>
        <v/>
      </c>
      <c r="AA343" s="17">
        <f>R343*EXP(-$B$16*(($B$17+$AI$4)*0.6))+S343*$B$16/($B$16-$AI$12)*(EXP(-$AI$12*(($B$17+$AI$4)*0.6))-EXP(-$B$16*(($B$17+$AI$4)*0.6)))+T343*$B$16/($B$16-$AI$13)*(EXP(-$AI$13*(($B$17+$AI$4)*0.6))-EXP(-$B$16*(($B$17+$AI$4)*0.6)))+U343*$B$16/($B$16-$AI$14)*(EXP(-$AI$14*(($B$17+$AI$4)*0.6))-EXP(-$B$16*(($B$17+$AI$4)*0.6)))</f>
        <v/>
      </c>
      <c r="AB343" s="17">
        <f>R343*EXP(-$B$16*(($B$17+$AI$4)*0.7))+S343*$B$16/($B$16-$AI$12)*(EXP(-$AI$12*(($B$17+$AI$4)*0.7))-EXP(-$B$16*(($B$17+$AI$4)*0.7)))+T343*$B$16/($B$16-$AI$13)*(EXP(-$AI$13*(($B$17+$AI$4)*0.7))-EXP(-$B$16*(($B$17+$AI$4)*0.7)))+U343*$B$16/($B$16-$AI$14)*(EXP(-$AI$14*(($B$17+$AI$4)*0.7))-EXP(-$B$16*(($B$17+$AI$4)*0.7)))</f>
        <v/>
      </c>
      <c r="AC343" s="17">
        <f>R343*EXP(-$B$16*(($B$17+$AI$4)*0.8))+S343*$B$16/($B$16-$AI$12)*(EXP(-$AI$12*(($B$17+$AI$4)*0.8))-EXP(-$B$16*(($B$17+$AI$4)*0.8)))+T343*$B$16/($B$16-$AI$13)*(EXP(-$AI$13*(($B$17+$AI$4)*0.8))-EXP(-$B$16*(($B$17+$AI$4)*0.8)))+U343*$B$16/($B$16-$AI$14)*(EXP(-$AI$14*(($B$17+$AI$4)*0.8))-EXP(-$B$16*(($B$17+$AI$4)*0.8)))</f>
        <v/>
      </c>
      <c r="AD343" s="17">
        <f>R343*EXP(-$B$16*(($B$17+$AI$4)*0.9))+S343*$B$16/($B$16-$AI$12)*(EXP(-$AI$12*(($B$17+$AI$4)*0.9))-EXP(-$B$16*(($B$17+$AI$4)*0.9)))+T343*$B$16/($B$16-$AI$13)*(EXP(-$AI$13*(($B$17+$AI$4)*0.9))-EXP(-$B$16*(($B$17+$AI$4)*0.9)))+U343*$B$16/($B$16-$AI$14)*(EXP(-$AI$14*(($B$17+$AI$4)*0.9))-EXP(-$B$16*(($B$17+$AI$4)*0.9)))</f>
        <v/>
      </c>
      <c r="AE343" s="17">
        <f>R343*EXP(-$B$16*(($B$17+$AI$4)*1.0))+S343*$B$16/($B$16-$AI$12)*(EXP(-$AI$12*(($B$17+$AI$4)*1.0))-EXP(-$B$16*(($B$17+$AI$4)*1.0)))+T343*$B$16/($B$16-$AI$13)*(EXP(-$AI$13*(($B$17+$AI$4)*1.0))-EXP(-$B$16*(($B$17+$AI$4)*1.0)))+U343*$B$16/($B$16-$AI$14)*(EXP(-$AI$14*(($B$17+$AI$4)*1.0))-EXP(-$B$16*(($B$17+$AI$4)*1.0)))</f>
        <v/>
      </c>
      <c r="AF343" s="17">
        <f>MIN((G343-V343)/$AI$48,(G343-W343)/$AI$49,(G343-X343)/$AI$50,(G343-Y343)/$AI$51,(G343-Z343)/$AI$52,(G343-AA343)/$AI$53,(G343-AB343)/$AI$54,(G343-AC343)/$AI$55,(G343-AD343)/$AI$56,(G343-AE343)/$AI$57)</f>
        <v/>
      </c>
    </row>
    <row r="344">
      <c r="E344" s="12">
        <f>E343+$B$11</f>
        <v/>
      </c>
      <c r="F344" s="13">
        <f>E344/60</f>
        <v/>
      </c>
      <c r="G344" s="13">
        <f>IF(F344&gt;=$AI$66,$B$27,IF(F344&gt;=$AI$65,$B$26,IF(F344&gt;=$AI$64,$B$25,IF(F344&gt;=$AI$63,$B$24,IF(F344&gt;=$AI$62,$B$23,IF(F344&gt;=$AI$61,$B$22,$B$21))))))</f>
        <v/>
      </c>
      <c r="H344" s="14">
        <f>MAX(0,MIN($AI$59,IF($B$9="Plasma",(G344-(S344*$AI$18+T344*$AI$19+U344*$AI$20))/$AI$46,AF344)))</f>
        <v/>
      </c>
      <c r="I344" s="15">
        <f>H344/10*3600/$B$11</f>
        <v/>
      </c>
      <c r="J344" s="15">
        <f>J343+H344</f>
        <v/>
      </c>
      <c r="K344" s="14">
        <f>$AI$21*K343+$AI$22*L343+$AI$23*M343+$AI$30*H343</f>
        <v/>
      </c>
      <c r="L344" s="14">
        <f>$AI$24*K343+$AI$25*L343+$AI$26*M343+$AI$31*H343</f>
        <v/>
      </c>
      <c r="M344" s="14">
        <f>$AI$27*K343+$AI$28*L343+$AI$29*M343+$AI$32*H343</f>
        <v/>
      </c>
      <c r="N344" s="16">
        <f>R344*$B$38</f>
        <v/>
      </c>
      <c r="O344" s="14">
        <f>K344/$B$30</f>
        <v/>
      </c>
      <c r="P344" s="14">
        <f>L344/$B$31</f>
        <v/>
      </c>
      <c r="Q344" s="14">
        <f>M344/$B$32</f>
        <v/>
      </c>
      <c r="R344" s="14">
        <f>R343*$AI$42+S343*$AI$43+T343*$AI$44+U343*$AI$45+$AI$47*H343</f>
        <v/>
      </c>
      <c r="S344" s="17">
        <f>$AI$33*K344+$AI$34*L344+$AI$35*M344</f>
        <v/>
      </c>
      <c r="T344" s="17">
        <f>$AI$36*K344+$AI$37*L344+$AI$38*M344</f>
        <v/>
      </c>
      <c r="U344" s="17">
        <f>$AI$39*K344+$AI$40*L344+$AI$41*M344</f>
        <v/>
      </c>
      <c r="V344" s="17">
        <f>R344*EXP(-$B$16*(($B$17+$AI$4)*0.1))+S344*$B$16/($B$16-$AI$12)*(EXP(-$AI$12*(($B$17+$AI$4)*0.1))-EXP(-$B$16*(($B$17+$AI$4)*0.1)))+T344*$B$16/($B$16-$AI$13)*(EXP(-$AI$13*(($B$17+$AI$4)*0.1))-EXP(-$B$16*(($B$17+$AI$4)*0.1)))+U344*$B$16/($B$16-$AI$14)*(EXP(-$AI$14*(($B$17+$AI$4)*0.1))-EXP(-$B$16*(($B$17+$AI$4)*0.1)))</f>
        <v/>
      </c>
      <c r="W344" s="17">
        <f>R344*EXP(-$B$16*(($B$17+$AI$4)*0.2))+S344*$B$16/($B$16-$AI$12)*(EXP(-$AI$12*(($B$17+$AI$4)*0.2))-EXP(-$B$16*(($B$17+$AI$4)*0.2)))+T344*$B$16/($B$16-$AI$13)*(EXP(-$AI$13*(($B$17+$AI$4)*0.2))-EXP(-$B$16*(($B$17+$AI$4)*0.2)))+U344*$B$16/($B$16-$AI$14)*(EXP(-$AI$14*(($B$17+$AI$4)*0.2))-EXP(-$B$16*(($B$17+$AI$4)*0.2)))</f>
        <v/>
      </c>
      <c r="X344" s="17">
        <f>R344*EXP(-$B$16*(($B$17+$AI$4)*0.3))+S344*$B$16/($B$16-$AI$12)*(EXP(-$AI$12*(($B$17+$AI$4)*0.3))-EXP(-$B$16*(($B$17+$AI$4)*0.3)))+T344*$B$16/($B$16-$AI$13)*(EXP(-$AI$13*(($B$17+$AI$4)*0.3))-EXP(-$B$16*(($B$17+$AI$4)*0.3)))+U344*$B$16/($B$16-$AI$14)*(EXP(-$AI$14*(($B$17+$AI$4)*0.3))-EXP(-$B$16*(($B$17+$AI$4)*0.3)))</f>
        <v/>
      </c>
      <c r="Y344" s="17">
        <f>R344*EXP(-$B$16*(($B$17+$AI$4)*0.4))+S344*$B$16/($B$16-$AI$12)*(EXP(-$AI$12*(($B$17+$AI$4)*0.4))-EXP(-$B$16*(($B$17+$AI$4)*0.4)))+T344*$B$16/($B$16-$AI$13)*(EXP(-$AI$13*(($B$17+$AI$4)*0.4))-EXP(-$B$16*(($B$17+$AI$4)*0.4)))+U344*$B$16/($B$16-$AI$14)*(EXP(-$AI$14*(($B$17+$AI$4)*0.4))-EXP(-$B$16*(($B$17+$AI$4)*0.4)))</f>
        <v/>
      </c>
      <c r="Z344" s="17">
        <f>R344*EXP(-$B$16*(($B$17+$AI$4)*0.5))+S344*$B$16/($B$16-$AI$12)*(EXP(-$AI$12*(($B$17+$AI$4)*0.5))-EXP(-$B$16*(($B$17+$AI$4)*0.5)))+T344*$B$16/($B$16-$AI$13)*(EXP(-$AI$13*(($B$17+$AI$4)*0.5))-EXP(-$B$16*(($B$17+$AI$4)*0.5)))+U344*$B$16/($B$16-$AI$14)*(EXP(-$AI$14*(($B$17+$AI$4)*0.5))-EXP(-$B$16*(($B$17+$AI$4)*0.5)))</f>
        <v/>
      </c>
      <c r="AA344" s="17">
        <f>R344*EXP(-$B$16*(($B$17+$AI$4)*0.6))+S344*$B$16/($B$16-$AI$12)*(EXP(-$AI$12*(($B$17+$AI$4)*0.6))-EXP(-$B$16*(($B$17+$AI$4)*0.6)))+T344*$B$16/($B$16-$AI$13)*(EXP(-$AI$13*(($B$17+$AI$4)*0.6))-EXP(-$B$16*(($B$17+$AI$4)*0.6)))+U344*$B$16/($B$16-$AI$14)*(EXP(-$AI$14*(($B$17+$AI$4)*0.6))-EXP(-$B$16*(($B$17+$AI$4)*0.6)))</f>
        <v/>
      </c>
      <c r="AB344" s="17">
        <f>R344*EXP(-$B$16*(($B$17+$AI$4)*0.7))+S344*$B$16/($B$16-$AI$12)*(EXP(-$AI$12*(($B$17+$AI$4)*0.7))-EXP(-$B$16*(($B$17+$AI$4)*0.7)))+T344*$B$16/($B$16-$AI$13)*(EXP(-$AI$13*(($B$17+$AI$4)*0.7))-EXP(-$B$16*(($B$17+$AI$4)*0.7)))+U344*$B$16/($B$16-$AI$14)*(EXP(-$AI$14*(($B$17+$AI$4)*0.7))-EXP(-$B$16*(($B$17+$AI$4)*0.7)))</f>
        <v/>
      </c>
      <c r="AC344" s="17">
        <f>R344*EXP(-$B$16*(($B$17+$AI$4)*0.8))+S344*$B$16/($B$16-$AI$12)*(EXP(-$AI$12*(($B$17+$AI$4)*0.8))-EXP(-$B$16*(($B$17+$AI$4)*0.8)))+T344*$B$16/($B$16-$AI$13)*(EXP(-$AI$13*(($B$17+$AI$4)*0.8))-EXP(-$B$16*(($B$17+$AI$4)*0.8)))+U344*$B$16/($B$16-$AI$14)*(EXP(-$AI$14*(($B$17+$AI$4)*0.8))-EXP(-$B$16*(($B$17+$AI$4)*0.8)))</f>
        <v/>
      </c>
      <c r="AD344" s="17">
        <f>R344*EXP(-$B$16*(($B$17+$AI$4)*0.9))+S344*$B$16/($B$16-$AI$12)*(EXP(-$AI$12*(($B$17+$AI$4)*0.9))-EXP(-$B$16*(($B$17+$AI$4)*0.9)))+T344*$B$16/($B$16-$AI$13)*(EXP(-$AI$13*(($B$17+$AI$4)*0.9))-EXP(-$B$16*(($B$17+$AI$4)*0.9)))+U344*$B$16/($B$16-$AI$14)*(EXP(-$AI$14*(($B$17+$AI$4)*0.9))-EXP(-$B$16*(($B$17+$AI$4)*0.9)))</f>
        <v/>
      </c>
      <c r="AE344" s="17">
        <f>R344*EXP(-$B$16*(($B$17+$AI$4)*1.0))+S344*$B$16/($B$16-$AI$12)*(EXP(-$AI$12*(($B$17+$AI$4)*1.0))-EXP(-$B$16*(($B$17+$AI$4)*1.0)))+T344*$B$16/($B$16-$AI$13)*(EXP(-$AI$13*(($B$17+$AI$4)*1.0))-EXP(-$B$16*(($B$17+$AI$4)*1.0)))+U344*$B$16/($B$16-$AI$14)*(EXP(-$AI$14*(($B$17+$AI$4)*1.0))-EXP(-$B$16*(($B$17+$AI$4)*1.0)))</f>
        <v/>
      </c>
      <c r="AF344" s="17">
        <f>MIN((G344-V344)/$AI$48,(G344-W344)/$AI$49,(G344-X344)/$AI$50,(G344-Y344)/$AI$51,(G344-Z344)/$AI$52,(G344-AA344)/$AI$53,(G344-AB344)/$AI$54,(G344-AC344)/$AI$55,(G344-AD344)/$AI$56,(G344-AE344)/$AI$57)</f>
        <v/>
      </c>
    </row>
    <row r="345">
      <c r="E345" s="12">
        <f>E344+$B$11</f>
        <v/>
      </c>
      <c r="F345" s="13">
        <f>E345/60</f>
        <v/>
      </c>
      <c r="G345" s="13">
        <f>IF(F345&gt;=$AI$66,$B$27,IF(F345&gt;=$AI$65,$B$26,IF(F345&gt;=$AI$64,$B$25,IF(F345&gt;=$AI$63,$B$24,IF(F345&gt;=$AI$62,$B$23,IF(F345&gt;=$AI$61,$B$22,$B$21))))))</f>
        <v/>
      </c>
      <c r="H345" s="14">
        <f>MAX(0,MIN($AI$59,IF($B$9="Plasma",(G345-(S345*$AI$18+T345*$AI$19+U345*$AI$20))/$AI$46,AF345)))</f>
        <v/>
      </c>
      <c r="I345" s="15">
        <f>H345/10*3600/$B$11</f>
        <v/>
      </c>
      <c r="J345" s="15">
        <f>J344+H345</f>
        <v/>
      </c>
      <c r="K345" s="14">
        <f>$AI$21*K344+$AI$22*L344+$AI$23*M344+$AI$30*H344</f>
        <v/>
      </c>
      <c r="L345" s="14">
        <f>$AI$24*K344+$AI$25*L344+$AI$26*M344+$AI$31*H344</f>
        <v/>
      </c>
      <c r="M345" s="14">
        <f>$AI$27*K344+$AI$28*L344+$AI$29*M344+$AI$32*H344</f>
        <v/>
      </c>
      <c r="N345" s="16">
        <f>R345*$B$38</f>
        <v/>
      </c>
      <c r="O345" s="14">
        <f>K345/$B$30</f>
        <v/>
      </c>
      <c r="P345" s="14">
        <f>L345/$B$31</f>
        <v/>
      </c>
      <c r="Q345" s="14">
        <f>M345/$B$32</f>
        <v/>
      </c>
      <c r="R345" s="14">
        <f>R344*$AI$42+S344*$AI$43+T344*$AI$44+U344*$AI$45+$AI$47*H344</f>
        <v/>
      </c>
      <c r="S345" s="17">
        <f>$AI$33*K345+$AI$34*L345+$AI$35*M345</f>
        <v/>
      </c>
      <c r="T345" s="17">
        <f>$AI$36*K345+$AI$37*L345+$AI$38*M345</f>
        <v/>
      </c>
      <c r="U345" s="17">
        <f>$AI$39*K345+$AI$40*L345+$AI$41*M345</f>
        <v/>
      </c>
      <c r="V345" s="17">
        <f>R345*EXP(-$B$16*(($B$17+$AI$4)*0.1))+S345*$B$16/($B$16-$AI$12)*(EXP(-$AI$12*(($B$17+$AI$4)*0.1))-EXP(-$B$16*(($B$17+$AI$4)*0.1)))+T345*$B$16/($B$16-$AI$13)*(EXP(-$AI$13*(($B$17+$AI$4)*0.1))-EXP(-$B$16*(($B$17+$AI$4)*0.1)))+U345*$B$16/($B$16-$AI$14)*(EXP(-$AI$14*(($B$17+$AI$4)*0.1))-EXP(-$B$16*(($B$17+$AI$4)*0.1)))</f>
        <v/>
      </c>
      <c r="W345" s="17">
        <f>R345*EXP(-$B$16*(($B$17+$AI$4)*0.2))+S345*$B$16/($B$16-$AI$12)*(EXP(-$AI$12*(($B$17+$AI$4)*0.2))-EXP(-$B$16*(($B$17+$AI$4)*0.2)))+T345*$B$16/($B$16-$AI$13)*(EXP(-$AI$13*(($B$17+$AI$4)*0.2))-EXP(-$B$16*(($B$17+$AI$4)*0.2)))+U345*$B$16/($B$16-$AI$14)*(EXP(-$AI$14*(($B$17+$AI$4)*0.2))-EXP(-$B$16*(($B$17+$AI$4)*0.2)))</f>
        <v/>
      </c>
      <c r="X345" s="17">
        <f>R345*EXP(-$B$16*(($B$17+$AI$4)*0.3))+S345*$B$16/($B$16-$AI$12)*(EXP(-$AI$12*(($B$17+$AI$4)*0.3))-EXP(-$B$16*(($B$17+$AI$4)*0.3)))+T345*$B$16/($B$16-$AI$13)*(EXP(-$AI$13*(($B$17+$AI$4)*0.3))-EXP(-$B$16*(($B$17+$AI$4)*0.3)))+U345*$B$16/($B$16-$AI$14)*(EXP(-$AI$14*(($B$17+$AI$4)*0.3))-EXP(-$B$16*(($B$17+$AI$4)*0.3)))</f>
        <v/>
      </c>
      <c r="Y345" s="17">
        <f>R345*EXP(-$B$16*(($B$17+$AI$4)*0.4))+S345*$B$16/($B$16-$AI$12)*(EXP(-$AI$12*(($B$17+$AI$4)*0.4))-EXP(-$B$16*(($B$17+$AI$4)*0.4)))+T345*$B$16/($B$16-$AI$13)*(EXP(-$AI$13*(($B$17+$AI$4)*0.4))-EXP(-$B$16*(($B$17+$AI$4)*0.4)))+U345*$B$16/($B$16-$AI$14)*(EXP(-$AI$14*(($B$17+$AI$4)*0.4))-EXP(-$B$16*(($B$17+$AI$4)*0.4)))</f>
        <v/>
      </c>
      <c r="Z345" s="17">
        <f>R345*EXP(-$B$16*(($B$17+$AI$4)*0.5))+S345*$B$16/($B$16-$AI$12)*(EXP(-$AI$12*(($B$17+$AI$4)*0.5))-EXP(-$B$16*(($B$17+$AI$4)*0.5)))+T345*$B$16/($B$16-$AI$13)*(EXP(-$AI$13*(($B$17+$AI$4)*0.5))-EXP(-$B$16*(($B$17+$AI$4)*0.5)))+U345*$B$16/($B$16-$AI$14)*(EXP(-$AI$14*(($B$17+$AI$4)*0.5))-EXP(-$B$16*(($B$17+$AI$4)*0.5)))</f>
        <v/>
      </c>
      <c r="AA345" s="17">
        <f>R345*EXP(-$B$16*(($B$17+$AI$4)*0.6))+S345*$B$16/($B$16-$AI$12)*(EXP(-$AI$12*(($B$17+$AI$4)*0.6))-EXP(-$B$16*(($B$17+$AI$4)*0.6)))+T345*$B$16/($B$16-$AI$13)*(EXP(-$AI$13*(($B$17+$AI$4)*0.6))-EXP(-$B$16*(($B$17+$AI$4)*0.6)))+U345*$B$16/($B$16-$AI$14)*(EXP(-$AI$14*(($B$17+$AI$4)*0.6))-EXP(-$B$16*(($B$17+$AI$4)*0.6)))</f>
        <v/>
      </c>
      <c r="AB345" s="17">
        <f>R345*EXP(-$B$16*(($B$17+$AI$4)*0.7))+S345*$B$16/($B$16-$AI$12)*(EXP(-$AI$12*(($B$17+$AI$4)*0.7))-EXP(-$B$16*(($B$17+$AI$4)*0.7)))+T345*$B$16/($B$16-$AI$13)*(EXP(-$AI$13*(($B$17+$AI$4)*0.7))-EXP(-$B$16*(($B$17+$AI$4)*0.7)))+U345*$B$16/($B$16-$AI$14)*(EXP(-$AI$14*(($B$17+$AI$4)*0.7))-EXP(-$B$16*(($B$17+$AI$4)*0.7)))</f>
        <v/>
      </c>
      <c r="AC345" s="17">
        <f>R345*EXP(-$B$16*(($B$17+$AI$4)*0.8))+S345*$B$16/($B$16-$AI$12)*(EXP(-$AI$12*(($B$17+$AI$4)*0.8))-EXP(-$B$16*(($B$17+$AI$4)*0.8)))+T345*$B$16/($B$16-$AI$13)*(EXP(-$AI$13*(($B$17+$AI$4)*0.8))-EXP(-$B$16*(($B$17+$AI$4)*0.8)))+U345*$B$16/($B$16-$AI$14)*(EXP(-$AI$14*(($B$17+$AI$4)*0.8))-EXP(-$B$16*(($B$17+$AI$4)*0.8)))</f>
        <v/>
      </c>
      <c r="AD345" s="17">
        <f>R345*EXP(-$B$16*(($B$17+$AI$4)*0.9))+S345*$B$16/($B$16-$AI$12)*(EXP(-$AI$12*(($B$17+$AI$4)*0.9))-EXP(-$B$16*(($B$17+$AI$4)*0.9)))+T345*$B$16/($B$16-$AI$13)*(EXP(-$AI$13*(($B$17+$AI$4)*0.9))-EXP(-$B$16*(($B$17+$AI$4)*0.9)))+U345*$B$16/($B$16-$AI$14)*(EXP(-$AI$14*(($B$17+$AI$4)*0.9))-EXP(-$B$16*(($B$17+$AI$4)*0.9)))</f>
        <v/>
      </c>
      <c r="AE345" s="17">
        <f>R345*EXP(-$B$16*(($B$17+$AI$4)*1.0))+S345*$B$16/($B$16-$AI$12)*(EXP(-$AI$12*(($B$17+$AI$4)*1.0))-EXP(-$B$16*(($B$17+$AI$4)*1.0)))+T345*$B$16/($B$16-$AI$13)*(EXP(-$AI$13*(($B$17+$AI$4)*1.0))-EXP(-$B$16*(($B$17+$AI$4)*1.0)))+U345*$B$16/($B$16-$AI$14)*(EXP(-$AI$14*(($B$17+$AI$4)*1.0))-EXP(-$B$16*(($B$17+$AI$4)*1.0)))</f>
        <v/>
      </c>
      <c r="AF345" s="17">
        <f>MIN((G345-V345)/$AI$48,(G345-W345)/$AI$49,(G345-X345)/$AI$50,(G345-Y345)/$AI$51,(G345-Z345)/$AI$52,(G345-AA345)/$AI$53,(G345-AB345)/$AI$54,(G345-AC345)/$AI$55,(G345-AD345)/$AI$56,(G345-AE345)/$AI$57)</f>
        <v/>
      </c>
    </row>
    <row r="346">
      <c r="E346" s="12">
        <f>E345+$B$11</f>
        <v/>
      </c>
      <c r="F346" s="13">
        <f>E346/60</f>
        <v/>
      </c>
      <c r="G346" s="13">
        <f>IF(F346&gt;=$AI$66,$B$27,IF(F346&gt;=$AI$65,$B$26,IF(F346&gt;=$AI$64,$B$25,IF(F346&gt;=$AI$63,$B$24,IF(F346&gt;=$AI$62,$B$23,IF(F346&gt;=$AI$61,$B$22,$B$21))))))</f>
        <v/>
      </c>
      <c r="H346" s="14">
        <f>MAX(0,MIN($AI$59,IF($B$9="Plasma",(G346-(S346*$AI$18+T346*$AI$19+U346*$AI$20))/$AI$46,AF346)))</f>
        <v/>
      </c>
      <c r="I346" s="15">
        <f>H346/10*3600/$B$11</f>
        <v/>
      </c>
      <c r="J346" s="15">
        <f>J345+H346</f>
        <v/>
      </c>
      <c r="K346" s="14">
        <f>$AI$21*K345+$AI$22*L345+$AI$23*M345+$AI$30*H345</f>
        <v/>
      </c>
      <c r="L346" s="14">
        <f>$AI$24*K345+$AI$25*L345+$AI$26*M345+$AI$31*H345</f>
        <v/>
      </c>
      <c r="M346" s="14">
        <f>$AI$27*K345+$AI$28*L345+$AI$29*M345+$AI$32*H345</f>
        <v/>
      </c>
      <c r="N346" s="16">
        <f>R346*$B$38</f>
        <v/>
      </c>
      <c r="O346" s="14">
        <f>K346/$B$30</f>
        <v/>
      </c>
      <c r="P346" s="14">
        <f>L346/$B$31</f>
        <v/>
      </c>
      <c r="Q346" s="14">
        <f>M346/$B$32</f>
        <v/>
      </c>
      <c r="R346" s="14">
        <f>R345*$AI$42+S345*$AI$43+T345*$AI$44+U345*$AI$45+$AI$47*H345</f>
        <v/>
      </c>
      <c r="S346" s="17">
        <f>$AI$33*K346+$AI$34*L346+$AI$35*M346</f>
        <v/>
      </c>
      <c r="T346" s="17">
        <f>$AI$36*K346+$AI$37*L346+$AI$38*M346</f>
        <v/>
      </c>
      <c r="U346" s="17">
        <f>$AI$39*K346+$AI$40*L346+$AI$41*M346</f>
        <v/>
      </c>
      <c r="V346" s="17">
        <f>R346*EXP(-$B$16*(($B$17+$AI$4)*0.1))+S346*$B$16/($B$16-$AI$12)*(EXP(-$AI$12*(($B$17+$AI$4)*0.1))-EXP(-$B$16*(($B$17+$AI$4)*0.1)))+T346*$B$16/($B$16-$AI$13)*(EXP(-$AI$13*(($B$17+$AI$4)*0.1))-EXP(-$B$16*(($B$17+$AI$4)*0.1)))+U346*$B$16/($B$16-$AI$14)*(EXP(-$AI$14*(($B$17+$AI$4)*0.1))-EXP(-$B$16*(($B$17+$AI$4)*0.1)))</f>
        <v/>
      </c>
      <c r="W346" s="17">
        <f>R346*EXP(-$B$16*(($B$17+$AI$4)*0.2))+S346*$B$16/($B$16-$AI$12)*(EXP(-$AI$12*(($B$17+$AI$4)*0.2))-EXP(-$B$16*(($B$17+$AI$4)*0.2)))+T346*$B$16/($B$16-$AI$13)*(EXP(-$AI$13*(($B$17+$AI$4)*0.2))-EXP(-$B$16*(($B$17+$AI$4)*0.2)))+U346*$B$16/($B$16-$AI$14)*(EXP(-$AI$14*(($B$17+$AI$4)*0.2))-EXP(-$B$16*(($B$17+$AI$4)*0.2)))</f>
        <v/>
      </c>
      <c r="X346" s="17">
        <f>R346*EXP(-$B$16*(($B$17+$AI$4)*0.3))+S346*$B$16/($B$16-$AI$12)*(EXP(-$AI$12*(($B$17+$AI$4)*0.3))-EXP(-$B$16*(($B$17+$AI$4)*0.3)))+T346*$B$16/($B$16-$AI$13)*(EXP(-$AI$13*(($B$17+$AI$4)*0.3))-EXP(-$B$16*(($B$17+$AI$4)*0.3)))+U346*$B$16/($B$16-$AI$14)*(EXP(-$AI$14*(($B$17+$AI$4)*0.3))-EXP(-$B$16*(($B$17+$AI$4)*0.3)))</f>
        <v/>
      </c>
      <c r="Y346" s="17">
        <f>R346*EXP(-$B$16*(($B$17+$AI$4)*0.4))+S346*$B$16/($B$16-$AI$12)*(EXP(-$AI$12*(($B$17+$AI$4)*0.4))-EXP(-$B$16*(($B$17+$AI$4)*0.4)))+T346*$B$16/($B$16-$AI$13)*(EXP(-$AI$13*(($B$17+$AI$4)*0.4))-EXP(-$B$16*(($B$17+$AI$4)*0.4)))+U346*$B$16/($B$16-$AI$14)*(EXP(-$AI$14*(($B$17+$AI$4)*0.4))-EXP(-$B$16*(($B$17+$AI$4)*0.4)))</f>
        <v/>
      </c>
      <c r="Z346" s="17">
        <f>R346*EXP(-$B$16*(($B$17+$AI$4)*0.5))+S346*$B$16/($B$16-$AI$12)*(EXP(-$AI$12*(($B$17+$AI$4)*0.5))-EXP(-$B$16*(($B$17+$AI$4)*0.5)))+T346*$B$16/($B$16-$AI$13)*(EXP(-$AI$13*(($B$17+$AI$4)*0.5))-EXP(-$B$16*(($B$17+$AI$4)*0.5)))+U346*$B$16/($B$16-$AI$14)*(EXP(-$AI$14*(($B$17+$AI$4)*0.5))-EXP(-$B$16*(($B$17+$AI$4)*0.5)))</f>
        <v/>
      </c>
      <c r="AA346" s="17">
        <f>R346*EXP(-$B$16*(($B$17+$AI$4)*0.6))+S346*$B$16/($B$16-$AI$12)*(EXP(-$AI$12*(($B$17+$AI$4)*0.6))-EXP(-$B$16*(($B$17+$AI$4)*0.6)))+T346*$B$16/($B$16-$AI$13)*(EXP(-$AI$13*(($B$17+$AI$4)*0.6))-EXP(-$B$16*(($B$17+$AI$4)*0.6)))+U346*$B$16/($B$16-$AI$14)*(EXP(-$AI$14*(($B$17+$AI$4)*0.6))-EXP(-$B$16*(($B$17+$AI$4)*0.6)))</f>
        <v/>
      </c>
      <c r="AB346" s="17">
        <f>R346*EXP(-$B$16*(($B$17+$AI$4)*0.7))+S346*$B$16/($B$16-$AI$12)*(EXP(-$AI$12*(($B$17+$AI$4)*0.7))-EXP(-$B$16*(($B$17+$AI$4)*0.7)))+T346*$B$16/($B$16-$AI$13)*(EXP(-$AI$13*(($B$17+$AI$4)*0.7))-EXP(-$B$16*(($B$17+$AI$4)*0.7)))+U346*$B$16/($B$16-$AI$14)*(EXP(-$AI$14*(($B$17+$AI$4)*0.7))-EXP(-$B$16*(($B$17+$AI$4)*0.7)))</f>
        <v/>
      </c>
      <c r="AC346" s="17">
        <f>R346*EXP(-$B$16*(($B$17+$AI$4)*0.8))+S346*$B$16/($B$16-$AI$12)*(EXP(-$AI$12*(($B$17+$AI$4)*0.8))-EXP(-$B$16*(($B$17+$AI$4)*0.8)))+T346*$B$16/($B$16-$AI$13)*(EXP(-$AI$13*(($B$17+$AI$4)*0.8))-EXP(-$B$16*(($B$17+$AI$4)*0.8)))+U346*$B$16/($B$16-$AI$14)*(EXP(-$AI$14*(($B$17+$AI$4)*0.8))-EXP(-$B$16*(($B$17+$AI$4)*0.8)))</f>
        <v/>
      </c>
      <c r="AD346" s="17">
        <f>R346*EXP(-$B$16*(($B$17+$AI$4)*0.9))+S346*$B$16/($B$16-$AI$12)*(EXP(-$AI$12*(($B$17+$AI$4)*0.9))-EXP(-$B$16*(($B$17+$AI$4)*0.9)))+T346*$B$16/($B$16-$AI$13)*(EXP(-$AI$13*(($B$17+$AI$4)*0.9))-EXP(-$B$16*(($B$17+$AI$4)*0.9)))+U346*$B$16/($B$16-$AI$14)*(EXP(-$AI$14*(($B$17+$AI$4)*0.9))-EXP(-$B$16*(($B$17+$AI$4)*0.9)))</f>
        <v/>
      </c>
      <c r="AE346" s="17">
        <f>R346*EXP(-$B$16*(($B$17+$AI$4)*1.0))+S346*$B$16/($B$16-$AI$12)*(EXP(-$AI$12*(($B$17+$AI$4)*1.0))-EXP(-$B$16*(($B$17+$AI$4)*1.0)))+T346*$B$16/($B$16-$AI$13)*(EXP(-$AI$13*(($B$17+$AI$4)*1.0))-EXP(-$B$16*(($B$17+$AI$4)*1.0)))+U346*$B$16/($B$16-$AI$14)*(EXP(-$AI$14*(($B$17+$AI$4)*1.0))-EXP(-$B$16*(($B$17+$AI$4)*1.0)))</f>
        <v/>
      </c>
      <c r="AF346" s="17">
        <f>MIN((G346-V346)/$AI$48,(G346-W346)/$AI$49,(G346-X346)/$AI$50,(G346-Y346)/$AI$51,(G346-Z346)/$AI$52,(G346-AA346)/$AI$53,(G346-AB346)/$AI$54,(G346-AC346)/$AI$55,(G346-AD346)/$AI$56,(G346-AE346)/$AI$57)</f>
        <v/>
      </c>
    </row>
    <row r="347">
      <c r="E347" s="12">
        <f>E346+$B$11</f>
        <v/>
      </c>
      <c r="F347" s="13">
        <f>E347/60</f>
        <v/>
      </c>
      <c r="G347" s="13">
        <f>IF(F347&gt;=$AI$66,$B$27,IF(F347&gt;=$AI$65,$B$26,IF(F347&gt;=$AI$64,$B$25,IF(F347&gt;=$AI$63,$B$24,IF(F347&gt;=$AI$62,$B$23,IF(F347&gt;=$AI$61,$B$22,$B$21))))))</f>
        <v/>
      </c>
      <c r="H347" s="14">
        <f>MAX(0,MIN($AI$59,IF($B$9="Plasma",(G347-(S347*$AI$18+T347*$AI$19+U347*$AI$20))/$AI$46,AF347)))</f>
        <v/>
      </c>
      <c r="I347" s="15">
        <f>H347/10*3600/$B$11</f>
        <v/>
      </c>
      <c r="J347" s="15">
        <f>J346+H347</f>
        <v/>
      </c>
      <c r="K347" s="14">
        <f>$AI$21*K346+$AI$22*L346+$AI$23*M346+$AI$30*H346</f>
        <v/>
      </c>
      <c r="L347" s="14">
        <f>$AI$24*K346+$AI$25*L346+$AI$26*M346+$AI$31*H346</f>
        <v/>
      </c>
      <c r="M347" s="14">
        <f>$AI$27*K346+$AI$28*L346+$AI$29*M346+$AI$32*H346</f>
        <v/>
      </c>
      <c r="N347" s="16">
        <f>R347*$B$38</f>
        <v/>
      </c>
      <c r="O347" s="14">
        <f>K347/$B$30</f>
        <v/>
      </c>
      <c r="P347" s="14">
        <f>L347/$B$31</f>
        <v/>
      </c>
      <c r="Q347" s="14">
        <f>M347/$B$32</f>
        <v/>
      </c>
      <c r="R347" s="14">
        <f>R346*$AI$42+S346*$AI$43+T346*$AI$44+U346*$AI$45+$AI$47*H346</f>
        <v/>
      </c>
      <c r="S347" s="17">
        <f>$AI$33*K347+$AI$34*L347+$AI$35*M347</f>
        <v/>
      </c>
      <c r="T347" s="17">
        <f>$AI$36*K347+$AI$37*L347+$AI$38*M347</f>
        <v/>
      </c>
      <c r="U347" s="17">
        <f>$AI$39*K347+$AI$40*L347+$AI$41*M347</f>
        <v/>
      </c>
      <c r="V347" s="17">
        <f>R347*EXP(-$B$16*(($B$17+$AI$4)*0.1))+S347*$B$16/($B$16-$AI$12)*(EXP(-$AI$12*(($B$17+$AI$4)*0.1))-EXP(-$B$16*(($B$17+$AI$4)*0.1)))+T347*$B$16/($B$16-$AI$13)*(EXP(-$AI$13*(($B$17+$AI$4)*0.1))-EXP(-$B$16*(($B$17+$AI$4)*0.1)))+U347*$B$16/($B$16-$AI$14)*(EXP(-$AI$14*(($B$17+$AI$4)*0.1))-EXP(-$B$16*(($B$17+$AI$4)*0.1)))</f>
        <v/>
      </c>
      <c r="W347" s="17">
        <f>R347*EXP(-$B$16*(($B$17+$AI$4)*0.2))+S347*$B$16/($B$16-$AI$12)*(EXP(-$AI$12*(($B$17+$AI$4)*0.2))-EXP(-$B$16*(($B$17+$AI$4)*0.2)))+T347*$B$16/($B$16-$AI$13)*(EXP(-$AI$13*(($B$17+$AI$4)*0.2))-EXP(-$B$16*(($B$17+$AI$4)*0.2)))+U347*$B$16/($B$16-$AI$14)*(EXP(-$AI$14*(($B$17+$AI$4)*0.2))-EXP(-$B$16*(($B$17+$AI$4)*0.2)))</f>
        <v/>
      </c>
      <c r="X347" s="17">
        <f>R347*EXP(-$B$16*(($B$17+$AI$4)*0.3))+S347*$B$16/($B$16-$AI$12)*(EXP(-$AI$12*(($B$17+$AI$4)*0.3))-EXP(-$B$16*(($B$17+$AI$4)*0.3)))+T347*$B$16/($B$16-$AI$13)*(EXP(-$AI$13*(($B$17+$AI$4)*0.3))-EXP(-$B$16*(($B$17+$AI$4)*0.3)))+U347*$B$16/($B$16-$AI$14)*(EXP(-$AI$14*(($B$17+$AI$4)*0.3))-EXP(-$B$16*(($B$17+$AI$4)*0.3)))</f>
        <v/>
      </c>
      <c r="Y347" s="17">
        <f>R347*EXP(-$B$16*(($B$17+$AI$4)*0.4))+S347*$B$16/($B$16-$AI$12)*(EXP(-$AI$12*(($B$17+$AI$4)*0.4))-EXP(-$B$16*(($B$17+$AI$4)*0.4)))+T347*$B$16/($B$16-$AI$13)*(EXP(-$AI$13*(($B$17+$AI$4)*0.4))-EXP(-$B$16*(($B$17+$AI$4)*0.4)))+U347*$B$16/($B$16-$AI$14)*(EXP(-$AI$14*(($B$17+$AI$4)*0.4))-EXP(-$B$16*(($B$17+$AI$4)*0.4)))</f>
        <v/>
      </c>
      <c r="Z347" s="17">
        <f>R347*EXP(-$B$16*(($B$17+$AI$4)*0.5))+S347*$B$16/($B$16-$AI$12)*(EXP(-$AI$12*(($B$17+$AI$4)*0.5))-EXP(-$B$16*(($B$17+$AI$4)*0.5)))+T347*$B$16/($B$16-$AI$13)*(EXP(-$AI$13*(($B$17+$AI$4)*0.5))-EXP(-$B$16*(($B$17+$AI$4)*0.5)))+U347*$B$16/($B$16-$AI$14)*(EXP(-$AI$14*(($B$17+$AI$4)*0.5))-EXP(-$B$16*(($B$17+$AI$4)*0.5)))</f>
        <v/>
      </c>
      <c r="AA347" s="17">
        <f>R347*EXP(-$B$16*(($B$17+$AI$4)*0.6))+S347*$B$16/($B$16-$AI$12)*(EXP(-$AI$12*(($B$17+$AI$4)*0.6))-EXP(-$B$16*(($B$17+$AI$4)*0.6)))+T347*$B$16/($B$16-$AI$13)*(EXP(-$AI$13*(($B$17+$AI$4)*0.6))-EXP(-$B$16*(($B$17+$AI$4)*0.6)))+U347*$B$16/($B$16-$AI$14)*(EXP(-$AI$14*(($B$17+$AI$4)*0.6))-EXP(-$B$16*(($B$17+$AI$4)*0.6)))</f>
        <v/>
      </c>
      <c r="AB347" s="17">
        <f>R347*EXP(-$B$16*(($B$17+$AI$4)*0.7))+S347*$B$16/($B$16-$AI$12)*(EXP(-$AI$12*(($B$17+$AI$4)*0.7))-EXP(-$B$16*(($B$17+$AI$4)*0.7)))+T347*$B$16/($B$16-$AI$13)*(EXP(-$AI$13*(($B$17+$AI$4)*0.7))-EXP(-$B$16*(($B$17+$AI$4)*0.7)))+U347*$B$16/($B$16-$AI$14)*(EXP(-$AI$14*(($B$17+$AI$4)*0.7))-EXP(-$B$16*(($B$17+$AI$4)*0.7)))</f>
        <v/>
      </c>
      <c r="AC347" s="17">
        <f>R347*EXP(-$B$16*(($B$17+$AI$4)*0.8))+S347*$B$16/($B$16-$AI$12)*(EXP(-$AI$12*(($B$17+$AI$4)*0.8))-EXP(-$B$16*(($B$17+$AI$4)*0.8)))+T347*$B$16/($B$16-$AI$13)*(EXP(-$AI$13*(($B$17+$AI$4)*0.8))-EXP(-$B$16*(($B$17+$AI$4)*0.8)))+U347*$B$16/($B$16-$AI$14)*(EXP(-$AI$14*(($B$17+$AI$4)*0.8))-EXP(-$B$16*(($B$17+$AI$4)*0.8)))</f>
        <v/>
      </c>
      <c r="AD347" s="17">
        <f>R347*EXP(-$B$16*(($B$17+$AI$4)*0.9))+S347*$B$16/($B$16-$AI$12)*(EXP(-$AI$12*(($B$17+$AI$4)*0.9))-EXP(-$B$16*(($B$17+$AI$4)*0.9)))+T347*$B$16/($B$16-$AI$13)*(EXP(-$AI$13*(($B$17+$AI$4)*0.9))-EXP(-$B$16*(($B$17+$AI$4)*0.9)))+U347*$B$16/($B$16-$AI$14)*(EXP(-$AI$14*(($B$17+$AI$4)*0.9))-EXP(-$B$16*(($B$17+$AI$4)*0.9)))</f>
        <v/>
      </c>
      <c r="AE347" s="17">
        <f>R347*EXP(-$B$16*(($B$17+$AI$4)*1.0))+S347*$B$16/($B$16-$AI$12)*(EXP(-$AI$12*(($B$17+$AI$4)*1.0))-EXP(-$B$16*(($B$17+$AI$4)*1.0)))+T347*$B$16/($B$16-$AI$13)*(EXP(-$AI$13*(($B$17+$AI$4)*1.0))-EXP(-$B$16*(($B$17+$AI$4)*1.0)))+U347*$B$16/($B$16-$AI$14)*(EXP(-$AI$14*(($B$17+$AI$4)*1.0))-EXP(-$B$16*(($B$17+$AI$4)*1.0)))</f>
        <v/>
      </c>
      <c r="AF347" s="17">
        <f>MIN((G347-V347)/$AI$48,(G347-W347)/$AI$49,(G347-X347)/$AI$50,(G347-Y347)/$AI$51,(G347-Z347)/$AI$52,(G347-AA347)/$AI$53,(G347-AB347)/$AI$54,(G347-AC347)/$AI$55,(G347-AD347)/$AI$56,(G347-AE347)/$AI$57)</f>
        <v/>
      </c>
    </row>
    <row r="348">
      <c r="E348" s="12">
        <f>E347+$B$11</f>
        <v/>
      </c>
      <c r="F348" s="13">
        <f>E348/60</f>
        <v/>
      </c>
      <c r="G348" s="13">
        <f>IF(F348&gt;=$AI$66,$B$27,IF(F348&gt;=$AI$65,$B$26,IF(F348&gt;=$AI$64,$B$25,IF(F348&gt;=$AI$63,$B$24,IF(F348&gt;=$AI$62,$B$23,IF(F348&gt;=$AI$61,$B$22,$B$21))))))</f>
        <v/>
      </c>
      <c r="H348" s="14">
        <f>MAX(0,MIN($AI$59,IF($B$9="Plasma",(G348-(S348*$AI$18+T348*$AI$19+U348*$AI$20))/$AI$46,AF348)))</f>
        <v/>
      </c>
      <c r="I348" s="15">
        <f>H348/10*3600/$B$11</f>
        <v/>
      </c>
      <c r="J348" s="15">
        <f>J347+H348</f>
        <v/>
      </c>
      <c r="K348" s="14">
        <f>$AI$21*K347+$AI$22*L347+$AI$23*M347+$AI$30*H347</f>
        <v/>
      </c>
      <c r="L348" s="14">
        <f>$AI$24*K347+$AI$25*L347+$AI$26*M347+$AI$31*H347</f>
        <v/>
      </c>
      <c r="M348" s="14">
        <f>$AI$27*K347+$AI$28*L347+$AI$29*M347+$AI$32*H347</f>
        <v/>
      </c>
      <c r="N348" s="16">
        <f>R348*$B$38</f>
        <v/>
      </c>
      <c r="O348" s="14">
        <f>K348/$B$30</f>
        <v/>
      </c>
      <c r="P348" s="14">
        <f>L348/$B$31</f>
        <v/>
      </c>
      <c r="Q348" s="14">
        <f>M348/$B$32</f>
        <v/>
      </c>
      <c r="R348" s="14">
        <f>R347*$AI$42+S347*$AI$43+T347*$AI$44+U347*$AI$45+$AI$47*H347</f>
        <v/>
      </c>
      <c r="S348" s="17">
        <f>$AI$33*K348+$AI$34*L348+$AI$35*M348</f>
        <v/>
      </c>
      <c r="T348" s="17">
        <f>$AI$36*K348+$AI$37*L348+$AI$38*M348</f>
        <v/>
      </c>
      <c r="U348" s="17">
        <f>$AI$39*K348+$AI$40*L348+$AI$41*M348</f>
        <v/>
      </c>
      <c r="V348" s="17">
        <f>R348*EXP(-$B$16*(($B$17+$AI$4)*0.1))+S348*$B$16/($B$16-$AI$12)*(EXP(-$AI$12*(($B$17+$AI$4)*0.1))-EXP(-$B$16*(($B$17+$AI$4)*0.1)))+T348*$B$16/($B$16-$AI$13)*(EXP(-$AI$13*(($B$17+$AI$4)*0.1))-EXP(-$B$16*(($B$17+$AI$4)*0.1)))+U348*$B$16/($B$16-$AI$14)*(EXP(-$AI$14*(($B$17+$AI$4)*0.1))-EXP(-$B$16*(($B$17+$AI$4)*0.1)))</f>
        <v/>
      </c>
      <c r="W348" s="17">
        <f>R348*EXP(-$B$16*(($B$17+$AI$4)*0.2))+S348*$B$16/($B$16-$AI$12)*(EXP(-$AI$12*(($B$17+$AI$4)*0.2))-EXP(-$B$16*(($B$17+$AI$4)*0.2)))+T348*$B$16/($B$16-$AI$13)*(EXP(-$AI$13*(($B$17+$AI$4)*0.2))-EXP(-$B$16*(($B$17+$AI$4)*0.2)))+U348*$B$16/($B$16-$AI$14)*(EXP(-$AI$14*(($B$17+$AI$4)*0.2))-EXP(-$B$16*(($B$17+$AI$4)*0.2)))</f>
        <v/>
      </c>
      <c r="X348" s="17">
        <f>R348*EXP(-$B$16*(($B$17+$AI$4)*0.3))+S348*$B$16/($B$16-$AI$12)*(EXP(-$AI$12*(($B$17+$AI$4)*0.3))-EXP(-$B$16*(($B$17+$AI$4)*0.3)))+T348*$B$16/($B$16-$AI$13)*(EXP(-$AI$13*(($B$17+$AI$4)*0.3))-EXP(-$B$16*(($B$17+$AI$4)*0.3)))+U348*$B$16/($B$16-$AI$14)*(EXP(-$AI$14*(($B$17+$AI$4)*0.3))-EXP(-$B$16*(($B$17+$AI$4)*0.3)))</f>
        <v/>
      </c>
      <c r="Y348" s="17">
        <f>R348*EXP(-$B$16*(($B$17+$AI$4)*0.4))+S348*$B$16/($B$16-$AI$12)*(EXP(-$AI$12*(($B$17+$AI$4)*0.4))-EXP(-$B$16*(($B$17+$AI$4)*0.4)))+T348*$B$16/($B$16-$AI$13)*(EXP(-$AI$13*(($B$17+$AI$4)*0.4))-EXP(-$B$16*(($B$17+$AI$4)*0.4)))+U348*$B$16/($B$16-$AI$14)*(EXP(-$AI$14*(($B$17+$AI$4)*0.4))-EXP(-$B$16*(($B$17+$AI$4)*0.4)))</f>
        <v/>
      </c>
      <c r="Z348" s="17">
        <f>R348*EXP(-$B$16*(($B$17+$AI$4)*0.5))+S348*$B$16/($B$16-$AI$12)*(EXP(-$AI$12*(($B$17+$AI$4)*0.5))-EXP(-$B$16*(($B$17+$AI$4)*0.5)))+T348*$B$16/($B$16-$AI$13)*(EXP(-$AI$13*(($B$17+$AI$4)*0.5))-EXP(-$B$16*(($B$17+$AI$4)*0.5)))+U348*$B$16/($B$16-$AI$14)*(EXP(-$AI$14*(($B$17+$AI$4)*0.5))-EXP(-$B$16*(($B$17+$AI$4)*0.5)))</f>
        <v/>
      </c>
      <c r="AA348" s="17">
        <f>R348*EXP(-$B$16*(($B$17+$AI$4)*0.6))+S348*$B$16/($B$16-$AI$12)*(EXP(-$AI$12*(($B$17+$AI$4)*0.6))-EXP(-$B$16*(($B$17+$AI$4)*0.6)))+T348*$B$16/($B$16-$AI$13)*(EXP(-$AI$13*(($B$17+$AI$4)*0.6))-EXP(-$B$16*(($B$17+$AI$4)*0.6)))+U348*$B$16/($B$16-$AI$14)*(EXP(-$AI$14*(($B$17+$AI$4)*0.6))-EXP(-$B$16*(($B$17+$AI$4)*0.6)))</f>
        <v/>
      </c>
      <c r="AB348" s="17">
        <f>R348*EXP(-$B$16*(($B$17+$AI$4)*0.7))+S348*$B$16/($B$16-$AI$12)*(EXP(-$AI$12*(($B$17+$AI$4)*0.7))-EXP(-$B$16*(($B$17+$AI$4)*0.7)))+T348*$B$16/($B$16-$AI$13)*(EXP(-$AI$13*(($B$17+$AI$4)*0.7))-EXP(-$B$16*(($B$17+$AI$4)*0.7)))+U348*$B$16/($B$16-$AI$14)*(EXP(-$AI$14*(($B$17+$AI$4)*0.7))-EXP(-$B$16*(($B$17+$AI$4)*0.7)))</f>
        <v/>
      </c>
      <c r="AC348" s="17">
        <f>R348*EXP(-$B$16*(($B$17+$AI$4)*0.8))+S348*$B$16/($B$16-$AI$12)*(EXP(-$AI$12*(($B$17+$AI$4)*0.8))-EXP(-$B$16*(($B$17+$AI$4)*0.8)))+T348*$B$16/($B$16-$AI$13)*(EXP(-$AI$13*(($B$17+$AI$4)*0.8))-EXP(-$B$16*(($B$17+$AI$4)*0.8)))+U348*$B$16/($B$16-$AI$14)*(EXP(-$AI$14*(($B$17+$AI$4)*0.8))-EXP(-$B$16*(($B$17+$AI$4)*0.8)))</f>
        <v/>
      </c>
      <c r="AD348" s="17">
        <f>R348*EXP(-$B$16*(($B$17+$AI$4)*0.9))+S348*$B$16/($B$16-$AI$12)*(EXP(-$AI$12*(($B$17+$AI$4)*0.9))-EXP(-$B$16*(($B$17+$AI$4)*0.9)))+T348*$B$16/($B$16-$AI$13)*(EXP(-$AI$13*(($B$17+$AI$4)*0.9))-EXP(-$B$16*(($B$17+$AI$4)*0.9)))+U348*$B$16/($B$16-$AI$14)*(EXP(-$AI$14*(($B$17+$AI$4)*0.9))-EXP(-$B$16*(($B$17+$AI$4)*0.9)))</f>
        <v/>
      </c>
      <c r="AE348" s="17">
        <f>R348*EXP(-$B$16*(($B$17+$AI$4)*1.0))+S348*$B$16/($B$16-$AI$12)*(EXP(-$AI$12*(($B$17+$AI$4)*1.0))-EXP(-$B$16*(($B$17+$AI$4)*1.0)))+T348*$B$16/($B$16-$AI$13)*(EXP(-$AI$13*(($B$17+$AI$4)*1.0))-EXP(-$B$16*(($B$17+$AI$4)*1.0)))+U348*$B$16/($B$16-$AI$14)*(EXP(-$AI$14*(($B$17+$AI$4)*1.0))-EXP(-$B$16*(($B$17+$AI$4)*1.0)))</f>
        <v/>
      </c>
      <c r="AF348" s="17">
        <f>MIN((G348-V348)/$AI$48,(G348-W348)/$AI$49,(G348-X348)/$AI$50,(G348-Y348)/$AI$51,(G348-Z348)/$AI$52,(G348-AA348)/$AI$53,(G348-AB348)/$AI$54,(G348-AC348)/$AI$55,(G348-AD348)/$AI$56,(G348-AE348)/$AI$57)</f>
        <v/>
      </c>
    </row>
    <row r="349">
      <c r="E349" s="12">
        <f>E348+$B$11</f>
        <v/>
      </c>
      <c r="F349" s="13">
        <f>E349/60</f>
        <v/>
      </c>
      <c r="G349" s="13">
        <f>IF(F349&gt;=$AI$66,$B$27,IF(F349&gt;=$AI$65,$B$26,IF(F349&gt;=$AI$64,$B$25,IF(F349&gt;=$AI$63,$B$24,IF(F349&gt;=$AI$62,$B$23,IF(F349&gt;=$AI$61,$B$22,$B$21))))))</f>
        <v/>
      </c>
      <c r="H349" s="14">
        <f>MAX(0,MIN($AI$59,IF($B$9="Plasma",(G349-(S349*$AI$18+T349*$AI$19+U349*$AI$20))/$AI$46,AF349)))</f>
        <v/>
      </c>
      <c r="I349" s="15">
        <f>H349/10*3600/$B$11</f>
        <v/>
      </c>
      <c r="J349" s="15">
        <f>J348+H349</f>
        <v/>
      </c>
      <c r="K349" s="14">
        <f>$AI$21*K348+$AI$22*L348+$AI$23*M348+$AI$30*H348</f>
        <v/>
      </c>
      <c r="L349" s="14">
        <f>$AI$24*K348+$AI$25*L348+$AI$26*M348+$AI$31*H348</f>
        <v/>
      </c>
      <c r="M349" s="14">
        <f>$AI$27*K348+$AI$28*L348+$AI$29*M348+$AI$32*H348</f>
        <v/>
      </c>
      <c r="N349" s="16">
        <f>R349*$B$38</f>
        <v/>
      </c>
      <c r="O349" s="14">
        <f>K349/$B$30</f>
        <v/>
      </c>
      <c r="P349" s="14">
        <f>L349/$B$31</f>
        <v/>
      </c>
      <c r="Q349" s="14">
        <f>M349/$B$32</f>
        <v/>
      </c>
      <c r="R349" s="14">
        <f>R348*$AI$42+S348*$AI$43+T348*$AI$44+U348*$AI$45+$AI$47*H348</f>
        <v/>
      </c>
      <c r="S349" s="17">
        <f>$AI$33*K349+$AI$34*L349+$AI$35*M349</f>
        <v/>
      </c>
      <c r="T349" s="17">
        <f>$AI$36*K349+$AI$37*L349+$AI$38*M349</f>
        <v/>
      </c>
      <c r="U349" s="17">
        <f>$AI$39*K349+$AI$40*L349+$AI$41*M349</f>
        <v/>
      </c>
      <c r="V349" s="17">
        <f>R349*EXP(-$B$16*(($B$17+$AI$4)*0.1))+S349*$B$16/($B$16-$AI$12)*(EXP(-$AI$12*(($B$17+$AI$4)*0.1))-EXP(-$B$16*(($B$17+$AI$4)*0.1)))+T349*$B$16/($B$16-$AI$13)*(EXP(-$AI$13*(($B$17+$AI$4)*0.1))-EXP(-$B$16*(($B$17+$AI$4)*0.1)))+U349*$B$16/($B$16-$AI$14)*(EXP(-$AI$14*(($B$17+$AI$4)*0.1))-EXP(-$B$16*(($B$17+$AI$4)*0.1)))</f>
        <v/>
      </c>
      <c r="W349" s="17">
        <f>R349*EXP(-$B$16*(($B$17+$AI$4)*0.2))+S349*$B$16/($B$16-$AI$12)*(EXP(-$AI$12*(($B$17+$AI$4)*0.2))-EXP(-$B$16*(($B$17+$AI$4)*0.2)))+T349*$B$16/($B$16-$AI$13)*(EXP(-$AI$13*(($B$17+$AI$4)*0.2))-EXP(-$B$16*(($B$17+$AI$4)*0.2)))+U349*$B$16/($B$16-$AI$14)*(EXP(-$AI$14*(($B$17+$AI$4)*0.2))-EXP(-$B$16*(($B$17+$AI$4)*0.2)))</f>
        <v/>
      </c>
      <c r="X349" s="17">
        <f>R349*EXP(-$B$16*(($B$17+$AI$4)*0.3))+S349*$B$16/($B$16-$AI$12)*(EXP(-$AI$12*(($B$17+$AI$4)*0.3))-EXP(-$B$16*(($B$17+$AI$4)*0.3)))+T349*$B$16/($B$16-$AI$13)*(EXP(-$AI$13*(($B$17+$AI$4)*0.3))-EXP(-$B$16*(($B$17+$AI$4)*0.3)))+U349*$B$16/($B$16-$AI$14)*(EXP(-$AI$14*(($B$17+$AI$4)*0.3))-EXP(-$B$16*(($B$17+$AI$4)*0.3)))</f>
        <v/>
      </c>
      <c r="Y349" s="17">
        <f>R349*EXP(-$B$16*(($B$17+$AI$4)*0.4))+S349*$B$16/($B$16-$AI$12)*(EXP(-$AI$12*(($B$17+$AI$4)*0.4))-EXP(-$B$16*(($B$17+$AI$4)*0.4)))+T349*$B$16/($B$16-$AI$13)*(EXP(-$AI$13*(($B$17+$AI$4)*0.4))-EXP(-$B$16*(($B$17+$AI$4)*0.4)))+U349*$B$16/($B$16-$AI$14)*(EXP(-$AI$14*(($B$17+$AI$4)*0.4))-EXP(-$B$16*(($B$17+$AI$4)*0.4)))</f>
        <v/>
      </c>
      <c r="Z349" s="17">
        <f>R349*EXP(-$B$16*(($B$17+$AI$4)*0.5))+S349*$B$16/($B$16-$AI$12)*(EXP(-$AI$12*(($B$17+$AI$4)*0.5))-EXP(-$B$16*(($B$17+$AI$4)*0.5)))+T349*$B$16/($B$16-$AI$13)*(EXP(-$AI$13*(($B$17+$AI$4)*0.5))-EXP(-$B$16*(($B$17+$AI$4)*0.5)))+U349*$B$16/($B$16-$AI$14)*(EXP(-$AI$14*(($B$17+$AI$4)*0.5))-EXP(-$B$16*(($B$17+$AI$4)*0.5)))</f>
        <v/>
      </c>
      <c r="AA349" s="17">
        <f>R349*EXP(-$B$16*(($B$17+$AI$4)*0.6))+S349*$B$16/($B$16-$AI$12)*(EXP(-$AI$12*(($B$17+$AI$4)*0.6))-EXP(-$B$16*(($B$17+$AI$4)*0.6)))+T349*$B$16/($B$16-$AI$13)*(EXP(-$AI$13*(($B$17+$AI$4)*0.6))-EXP(-$B$16*(($B$17+$AI$4)*0.6)))+U349*$B$16/($B$16-$AI$14)*(EXP(-$AI$14*(($B$17+$AI$4)*0.6))-EXP(-$B$16*(($B$17+$AI$4)*0.6)))</f>
        <v/>
      </c>
      <c r="AB349" s="17">
        <f>R349*EXP(-$B$16*(($B$17+$AI$4)*0.7))+S349*$B$16/($B$16-$AI$12)*(EXP(-$AI$12*(($B$17+$AI$4)*0.7))-EXP(-$B$16*(($B$17+$AI$4)*0.7)))+T349*$B$16/($B$16-$AI$13)*(EXP(-$AI$13*(($B$17+$AI$4)*0.7))-EXP(-$B$16*(($B$17+$AI$4)*0.7)))+U349*$B$16/($B$16-$AI$14)*(EXP(-$AI$14*(($B$17+$AI$4)*0.7))-EXP(-$B$16*(($B$17+$AI$4)*0.7)))</f>
        <v/>
      </c>
      <c r="AC349" s="17">
        <f>R349*EXP(-$B$16*(($B$17+$AI$4)*0.8))+S349*$B$16/($B$16-$AI$12)*(EXP(-$AI$12*(($B$17+$AI$4)*0.8))-EXP(-$B$16*(($B$17+$AI$4)*0.8)))+T349*$B$16/($B$16-$AI$13)*(EXP(-$AI$13*(($B$17+$AI$4)*0.8))-EXP(-$B$16*(($B$17+$AI$4)*0.8)))+U349*$B$16/($B$16-$AI$14)*(EXP(-$AI$14*(($B$17+$AI$4)*0.8))-EXP(-$B$16*(($B$17+$AI$4)*0.8)))</f>
        <v/>
      </c>
      <c r="AD349" s="17">
        <f>R349*EXP(-$B$16*(($B$17+$AI$4)*0.9))+S349*$B$16/($B$16-$AI$12)*(EXP(-$AI$12*(($B$17+$AI$4)*0.9))-EXP(-$B$16*(($B$17+$AI$4)*0.9)))+T349*$B$16/($B$16-$AI$13)*(EXP(-$AI$13*(($B$17+$AI$4)*0.9))-EXP(-$B$16*(($B$17+$AI$4)*0.9)))+U349*$B$16/($B$16-$AI$14)*(EXP(-$AI$14*(($B$17+$AI$4)*0.9))-EXP(-$B$16*(($B$17+$AI$4)*0.9)))</f>
        <v/>
      </c>
      <c r="AE349" s="17">
        <f>R349*EXP(-$B$16*(($B$17+$AI$4)*1.0))+S349*$B$16/($B$16-$AI$12)*(EXP(-$AI$12*(($B$17+$AI$4)*1.0))-EXP(-$B$16*(($B$17+$AI$4)*1.0)))+T349*$B$16/($B$16-$AI$13)*(EXP(-$AI$13*(($B$17+$AI$4)*1.0))-EXP(-$B$16*(($B$17+$AI$4)*1.0)))+U349*$B$16/($B$16-$AI$14)*(EXP(-$AI$14*(($B$17+$AI$4)*1.0))-EXP(-$B$16*(($B$17+$AI$4)*1.0)))</f>
        <v/>
      </c>
      <c r="AF349" s="17">
        <f>MIN((G349-V349)/$AI$48,(G349-W349)/$AI$49,(G349-X349)/$AI$50,(G349-Y349)/$AI$51,(G349-Z349)/$AI$52,(G349-AA349)/$AI$53,(G349-AB349)/$AI$54,(G349-AC349)/$AI$55,(G349-AD349)/$AI$56,(G349-AE349)/$AI$57)</f>
        <v/>
      </c>
    </row>
    <row r="350">
      <c r="E350" s="12">
        <f>E349+$B$11</f>
        <v/>
      </c>
      <c r="F350" s="13">
        <f>E350/60</f>
        <v/>
      </c>
      <c r="G350" s="13">
        <f>IF(F350&gt;=$AI$66,$B$27,IF(F350&gt;=$AI$65,$B$26,IF(F350&gt;=$AI$64,$B$25,IF(F350&gt;=$AI$63,$B$24,IF(F350&gt;=$AI$62,$B$23,IF(F350&gt;=$AI$61,$B$22,$B$21))))))</f>
        <v/>
      </c>
      <c r="H350" s="14">
        <f>MAX(0,MIN($AI$59,IF($B$9="Plasma",(G350-(S350*$AI$18+T350*$AI$19+U350*$AI$20))/$AI$46,AF350)))</f>
        <v/>
      </c>
      <c r="I350" s="15">
        <f>H350/10*3600/$B$11</f>
        <v/>
      </c>
      <c r="J350" s="15">
        <f>J349+H350</f>
        <v/>
      </c>
      <c r="K350" s="14">
        <f>$AI$21*K349+$AI$22*L349+$AI$23*M349+$AI$30*H349</f>
        <v/>
      </c>
      <c r="L350" s="14">
        <f>$AI$24*K349+$AI$25*L349+$AI$26*M349+$AI$31*H349</f>
        <v/>
      </c>
      <c r="M350" s="14">
        <f>$AI$27*K349+$AI$28*L349+$AI$29*M349+$AI$32*H349</f>
        <v/>
      </c>
      <c r="N350" s="16">
        <f>R350*$B$38</f>
        <v/>
      </c>
      <c r="O350" s="14">
        <f>K350/$B$30</f>
        <v/>
      </c>
      <c r="P350" s="14">
        <f>L350/$B$31</f>
        <v/>
      </c>
      <c r="Q350" s="14">
        <f>M350/$B$32</f>
        <v/>
      </c>
      <c r="R350" s="14">
        <f>R349*$AI$42+S349*$AI$43+T349*$AI$44+U349*$AI$45+$AI$47*H349</f>
        <v/>
      </c>
      <c r="S350" s="17">
        <f>$AI$33*K350+$AI$34*L350+$AI$35*M350</f>
        <v/>
      </c>
      <c r="T350" s="17">
        <f>$AI$36*K350+$AI$37*L350+$AI$38*M350</f>
        <v/>
      </c>
      <c r="U350" s="17">
        <f>$AI$39*K350+$AI$40*L350+$AI$41*M350</f>
        <v/>
      </c>
      <c r="V350" s="17">
        <f>R350*EXP(-$B$16*(($B$17+$AI$4)*0.1))+S350*$B$16/($B$16-$AI$12)*(EXP(-$AI$12*(($B$17+$AI$4)*0.1))-EXP(-$B$16*(($B$17+$AI$4)*0.1)))+T350*$B$16/($B$16-$AI$13)*(EXP(-$AI$13*(($B$17+$AI$4)*0.1))-EXP(-$B$16*(($B$17+$AI$4)*0.1)))+U350*$B$16/($B$16-$AI$14)*(EXP(-$AI$14*(($B$17+$AI$4)*0.1))-EXP(-$B$16*(($B$17+$AI$4)*0.1)))</f>
        <v/>
      </c>
      <c r="W350" s="17">
        <f>R350*EXP(-$B$16*(($B$17+$AI$4)*0.2))+S350*$B$16/($B$16-$AI$12)*(EXP(-$AI$12*(($B$17+$AI$4)*0.2))-EXP(-$B$16*(($B$17+$AI$4)*0.2)))+T350*$B$16/($B$16-$AI$13)*(EXP(-$AI$13*(($B$17+$AI$4)*0.2))-EXP(-$B$16*(($B$17+$AI$4)*0.2)))+U350*$B$16/($B$16-$AI$14)*(EXP(-$AI$14*(($B$17+$AI$4)*0.2))-EXP(-$B$16*(($B$17+$AI$4)*0.2)))</f>
        <v/>
      </c>
      <c r="X350" s="17">
        <f>R350*EXP(-$B$16*(($B$17+$AI$4)*0.3))+S350*$B$16/($B$16-$AI$12)*(EXP(-$AI$12*(($B$17+$AI$4)*0.3))-EXP(-$B$16*(($B$17+$AI$4)*0.3)))+T350*$B$16/($B$16-$AI$13)*(EXP(-$AI$13*(($B$17+$AI$4)*0.3))-EXP(-$B$16*(($B$17+$AI$4)*0.3)))+U350*$B$16/($B$16-$AI$14)*(EXP(-$AI$14*(($B$17+$AI$4)*0.3))-EXP(-$B$16*(($B$17+$AI$4)*0.3)))</f>
        <v/>
      </c>
      <c r="Y350" s="17">
        <f>R350*EXP(-$B$16*(($B$17+$AI$4)*0.4))+S350*$B$16/($B$16-$AI$12)*(EXP(-$AI$12*(($B$17+$AI$4)*0.4))-EXP(-$B$16*(($B$17+$AI$4)*0.4)))+T350*$B$16/($B$16-$AI$13)*(EXP(-$AI$13*(($B$17+$AI$4)*0.4))-EXP(-$B$16*(($B$17+$AI$4)*0.4)))+U350*$B$16/($B$16-$AI$14)*(EXP(-$AI$14*(($B$17+$AI$4)*0.4))-EXP(-$B$16*(($B$17+$AI$4)*0.4)))</f>
        <v/>
      </c>
      <c r="Z350" s="17">
        <f>R350*EXP(-$B$16*(($B$17+$AI$4)*0.5))+S350*$B$16/($B$16-$AI$12)*(EXP(-$AI$12*(($B$17+$AI$4)*0.5))-EXP(-$B$16*(($B$17+$AI$4)*0.5)))+T350*$B$16/($B$16-$AI$13)*(EXP(-$AI$13*(($B$17+$AI$4)*0.5))-EXP(-$B$16*(($B$17+$AI$4)*0.5)))+U350*$B$16/($B$16-$AI$14)*(EXP(-$AI$14*(($B$17+$AI$4)*0.5))-EXP(-$B$16*(($B$17+$AI$4)*0.5)))</f>
        <v/>
      </c>
      <c r="AA350" s="17">
        <f>R350*EXP(-$B$16*(($B$17+$AI$4)*0.6))+S350*$B$16/($B$16-$AI$12)*(EXP(-$AI$12*(($B$17+$AI$4)*0.6))-EXP(-$B$16*(($B$17+$AI$4)*0.6)))+T350*$B$16/($B$16-$AI$13)*(EXP(-$AI$13*(($B$17+$AI$4)*0.6))-EXP(-$B$16*(($B$17+$AI$4)*0.6)))+U350*$B$16/($B$16-$AI$14)*(EXP(-$AI$14*(($B$17+$AI$4)*0.6))-EXP(-$B$16*(($B$17+$AI$4)*0.6)))</f>
        <v/>
      </c>
      <c r="AB350" s="17">
        <f>R350*EXP(-$B$16*(($B$17+$AI$4)*0.7))+S350*$B$16/($B$16-$AI$12)*(EXP(-$AI$12*(($B$17+$AI$4)*0.7))-EXP(-$B$16*(($B$17+$AI$4)*0.7)))+T350*$B$16/($B$16-$AI$13)*(EXP(-$AI$13*(($B$17+$AI$4)*0.7))-EXP(-$B$16*(($B$17+$AI$4)*0.7)))+U350*$B$16/($B$16-$AI$14)*(EXP(-$AI$14*(($B$17+$AI$4)*0.7))-EXP(-$B$16*(($B$17+$AI$4)*0.7)))</f>
        <v/>
      </c>
      <c r="AC350" s="17">
        <f>R350*EXP(-$B$16*(($B$17+$AI$4)*0.8))+S350*$B$16/($B$16-$AI$12)*(EXP(-$AI$12*(($B$17+$AI$4)*0.8))-EXP(-$B$16*(($B$17+$AI$4)*0.8)))+T350*$B$16/($B$16-$AI$13)*(EXP(-$AI$13*(($B$17+$AI$4)*0.8))-EXP(-$B$16*(($B$17+$AI$4)*0.8)))+U350*$B$16/($B$16-$AI$14)*(EXP(-$AI$14*(($B$17+$AI$4)*0.8))-EXP(-$B$16*(($B$17+$AI$4)*0.8)))</f>
        <v/>
      </c>
      <c r="AD350" s="17">
        <f>R350*EXP(-$B$16*(($B$17+$AI$4)*0.9))+S350*$B$16/($B$16-$AI$12)*(EXP(-$AI$12*(($B$17+$AI$4)*0.9))-EXP(-$B$16*(($B$17+$AI$4)*0.9)))+T350*$B$16/($B$16-$AI$13)*(EXP(-$AI$13*(($B$17+$AI$4)*0.9))-EXP(-$B$16*(($B$17+$AI$4)*0.9)))+U350*$B$16/($B$16-$AI$14)*(EXP(-$AI$14*(($B$17+$AI$4)*0.9))-EXP(-$B$16*(($B$17+$AI$4)*0.9)))</f>
        <v/>
      </c>
      <c r="AE350" s="17">
        <f>R350*EXP(-$B$16*(($B$17+$AI$4)*1.0))+S350*$B$16/($B$16-$AI$12)*(EXP(-$AI$12*(($B$17+$AI$4)*1.0))-EXP(-$B$16*(($B$17+$AI$4)*1.0)))+T350*$B$16/($B$16-$AI$13)*(EXP(-$AI$13*(($B$17+$AI$4)*1.0))-EXP(-$B$16*(($B$17+$AI$4)*1.0)))+U350*$B$16/($B$16-$AI$14)*(EXP(-$AI$14*(($B$17+$AI$4)*1.0))-EXP(-$B$16*(($B$17+$AI$4)*1.0)))</f>
        <v/>
      </c>
      <c r="AF350" s="17">
        <f>MIN((G350-V350)/$AI$48,(G350-W350)/$AI$49,(G350-X350)/$AI$50,(G350-Y350)/$AI$51,(G350-Z350)/$AI$52,(G350-AA350)/$AI$53,(G350-AB350)/$AI$54,(G350-AC350)/$AI$55,(G350-AD350)/$AI$56,(G350-AE350)/$AI$57)</f>
        <v/>
      </c>
    </row>
    <row r="351">
      <c r="E351" s="12">
        <f>E350+$B$11</f>
        <v/>
      </c>
      <c r="F351" s="13">
        <f>E351/60</f>
        <v/>
      </c>
      <c r="G351" s="13">
        <f>IF(F351&gt;=$AI$66,$B$27,IF(F351&gt;=$AI$65,$B$26,IF(F351&gt;=$AI$64,$B$25,IF(F351&gt;=$AI$63,$B$24,IF(F351&gt;=$AI$62,$B$23,IF(F351&gt;=$AI$61,$B$22,$B$21))))))</f>
        <v/>
      </c>
      <c r="H351" s="14">
        <f>MAX(0,MIN($AI$59,IF($B$9="Plasma",(G351-(S351*$AI$18+T351*$AI$19+U351*$AI$20))/$AI$46,AF351)))</f>
        <v/>
      </c>
      <c r="I351" s="15">
        <f>H351/10*3600/$B$11</f>
        <v/>
      </c>
      <c r="J351" s="15">
        <f>J350+H351</f>
        <v/>
      </c>
      <c r="K351" s="14">
        <f>$AI$21*K350+$AI$22*L350+$AI$23*M350+$AI$30*H350</f>
        <v/>
      </c>
      <c r="L351" s="14">
        <f>$AI$24*K350+$AI$25*L350+$AI$26*M350+$AI$31*H350</f>
        <v/>
      </c>
      <c r="M351" s="14">
        <f>$AI$27*K350+$AI$28*L350+$AI$29*M350+$AI$32*H350</f>
        <v/>
      </c>
      <c r="N351" s="16">
        <f>R351*$B$38</f>
        <v/>
      </c>
      <c r="O351" s="14">
        <f>K351/$B$30</f>
        <v/>
      </c>
      <c r="P351" s="14">
        <f>L351/$B$31</f>
        <v/>
      </c>
      <c r="Q351" s="14">
        <f>M351/$B$32</f>
        <v/>
      </c>
      <c r="R351" s="14">
        <f>R350*$AI$42+S350*$AI$43+T350*$AI$44+U350*$AI$45+$AI$47*H350</f>
        <v/>
      </c>
      <c r="S351" s="17">
        <f>$AI$33*K351+$AI$34*L351+$AI$35*M351</f>
        <v/>
      </c>
      <c r="T351" s="17">
        <f>$AI$36*K351+$AI$37*L351+$AI$38*M351</f>
        <v/>
      </c>
      <c r="U351" s="17">
        <f>$AI$39*K351+$AI$40*L351+$AI$41*M351</f>
        <v/>
      </c>
      <c r="V351" s="17">
        <f>R351*EXP(-$B$16*(($B$17+$AI$4)*0.1))+S351*$B$16/($B$16-$AI$12)*(EXP(-$AI$12*(($B$17+$AI$4)*0.1))-EXP(-$B$16*(($B$17+$AI$4)*0.1)))+T351*$B$16/($B$16-$AI$13)*(EXP(-$AI$13*(($B$17+$AI$4)*0.1))-EXP(-$B$16*(($B$17+$AI$4)*0.1)))+U351*$B$16/($B$16-$AI$14)*(EXP(-$AI$14*(($B$17+$AI$4)*0.1))-EXP(-$B$16*(($B$17+$AI$4)*0.1)))</f>
        <v/>
      </c>
      <c r="W351" s="17">
        <f>R351*EXP(-$B$16*(($B$17+$AI$4)*0.2))+S351*$B$16/($B$16-$AI$12)*(EXP(-$AI$12*(($B$17+$AI$4)*0.2))-EXP(-$B$16*(($B$17+$AI$4)*0.2)))+T351*$B$16/($B$16-$AI$13)*(EXP(-$AI$13*(($B$17+$AI$4)*0.2))-EXP(-$B$16*(($B$17+$AI$4)*0.2)))+U351*$B$16/($B$16-$AI$14)*(EXP(-$AI$14*(($B$17+$AI$4)*0.2))-EXP(-$B$16*(($B$17+$AI$4)*0.2)))</f>
        <v/>
      </c>
      <c r="X351" s="17">
        <f>R351*EXP(-$B$16*(($B$17+$AI$4)*0.3))+S351*$B$16/($B$16-$AI$12)*(EXP(-$AI$12*(($B$17+$AI$4)*0.3))-EXP(-$B$16*(($B$17+$AI$4)*0.3)))+T351*$B$16/($B$16-$AI$13)*(EXP(-$AI$13*(($B$17+$AI$4)*0.3))-EXP(-$B$16*(($B$17+$AI$4)*0.3)))+U351*$B$16/($B$16-$AI$14)*(EXP(-$AI$14*(($B$17+$AI$4)*0.3))-EXP(-$B$16*(($B$17+$AI$4)*0.3)))</f>
        <v/>
      </c>
      <c r="Y351" s="17">
        <f>R351*EXP(-$B$16*(($B$17+$AI$4)*0.4))+S351*$B$16/($B$16-$AI$12)*(EXP(-$AI$12*(($B$17+$AI$4)*0.4))-EXP(-$B$16*(($B$17+$AI$4)*0.4)))+T351*$B$16/($B$16-$AI$13)*(EXP(-$AI$13*(($B$17+$AI$4)*0.4))-EXP(-$B$16*(($B$17+$AI$4)*0.4)))+U351*$B$16/($B$16-$AI$14)*(EXP(-$AI$14*(($B$17+$AI$4)*0.4))-EXP(-$B$16*(($B$17+$AI$4)*0.4)))</f>
        <v/>
      </c>
      <c r="Z351" s="17">
        <f>R351*EXP(-$B$16*(($B$17+$AI$4)*0.5))+S351*$B$16/($B$16-$AI$12)*(EXP(-$AI$12*(($B$17+$AI$4)*0.5))-EXP(-$B$16*(($B$17+$AI$4)*0.5)))+T351*$B$16/($B$16-$AI$13)*(EXP(-$AI$13*(($B$17+$AI$4)*0.5))-EXP(-$B$16*(($B$17+$AI$4)*0.5)))+U351*$B$16/($B$16-$AI$14)*(EXP(-$AI$14*(($B$17+$AI$4)*0.5))-EXP(-$B$16*(($B$17+$AI$4)*0.5)))</f>
        <v/>
      </c>
      <c r="AA351" s="17">
        <f>R351*EXP(-$B$16*(($B$17+$AI$4)*0.6))+S351*$B$16/($B$16-$AI$12)*(EXP(-$AI$12*(($B$17+$AI$4)*0.6))-EXP(-$B$16*(($B$17+$AI$4)*0.6)))+T351*$B$16/($B$16-$AI$13)*(EXP(-$AI$13*(($B$17+$AI$4)*0.6))-EXP(-$B$16*(($B$17+$AI$4)*0.6)))+U351*$B$16/($B$16-$AI$14)*(EXP(-$AI$14*(($B$17+$AI$4)*0.6))-EXP(-$B$16*(($B$17+$AI$4)*0.6)))</f>
        <v/>
      </c>
      <c r="AB351" s="17">
        <f>R351*EXP(-$B$16*(($B$17+$AI$4)*0.7))+S351*$B$16/($B$16-$AI$12)*(EXP(-$AI$12*(($B$17+$AI$4)*0.7))-EXP(-$B$16*(($B$17+$AI$4)*0.7)))+T351*$B$16/($B$16-$AI$13)*(EXP(-$AI$13*(($B$17+$AI$4)*0.7))-EXP(-$B$16*(($B$17+$AI$4)*0.7)))+U351*$B$16/($B$16-$AI$14)*(EXP(-$AI$14*(($B$17+$AI$4)*0.7))-EXP(-$B$16*(($B$17+$AI$4)*0.7)))</f>
        <v/>
      </c>
      <c r="AC351" s="17">
        <f>R351*EXP(-$B$16*(($B$17+$AI$4)*0.8))+S351*$B$16/($B$16-$AI$12)*(EXP(-$AI$12*(($B$17+$AI$4)*0.8))-EXP(-$B$16*(($B$17+$AI$4)*0.8)))+T351*$B$16/($B$16-$AI$13)*(EXP(-$AI$13*(($B$17+$AI$4)*0.8))-EXP(-$B$16*(($B$17+$AI$4)*0.8)))+U351*$B$16/($B$16-$AI$14)*(EXP(-$AI$14*(($B$17+$AI$4)*0.8))-EXP(-$B$16*(($B$17+$AI$4)*0.8)))</f>
        <v/>
      </c>
      <c r="AD351" s="17">
        <f>R351*EXP(-$B$16*(($B$17+$AI$4)*0.9))+S351*$B$16/($B$16-$AI$12)*(EXP(-$AI$12*(($B$17+$AI$4)*0.9))-EXP(-$B$16*(($B$17+$AI$4)*0.9)))+T351*$B$16/($B$16-$AI$13)*(EXP(-$AI$13*(($B$17+$AI$4)*0.9))-EXP(-$B$16*(($B$17+$AI$4)*0.9)))+U351*$B$16/($B$16-$AI$14)*(EXP(-$AI$14*(($B$17+$AI$4)*0.9))-EXP(-$B$16*(($B$17+$AI$4)*0.9)))</f>
        <v/>
      </c>
      <c r="AE351" s="17">
        <f>R351*EXP(-$B$16*(($B$17+$AI$4)*1.0))+S351*$B$16/($B$16-$AI$12)*(EXP(-$AI$12*(($B$17+$AI$4)*1.0))-EXP(-$B$16*(($B$17+$AI$4)*1.0)))+T351*$B$16/($B$16-$AI$13)*(EXP(-$AI$13*(($B$17+$AI$4)*1.0))-EXP(-$B$16*(($B$17+$AI$4)*1.0)))+U351*$B$16/($B$16-$AI$14)*(EXP(-$AI$14*(($B$17+$AI$4)*1.0))-EXP(-$B$16*(($B$17+$AI$4)*1.0)))</f>
        <v/>
      </c>
      <c r="AF351" s="17">
        <f>MIN((G351-V351)/$AI$48,(G351-W351)/$AI$49,(G351-X351)/$AI$50,(G351-Y351)/$AI$51,(G351-Z351)/$AI$52,(G351-AA351)/$AI$53,(G351-AB351)/$AI$54,(G351-AC351)/$AI$55,(G351-AD351)/$AI$56,(G351-AE351)/$AI$57)</f>
        <v/>
      </c>
    </row>
    <row r="352">
      <c r="E352" s="12">
        <f>E351+$B$11</f>
        <v/>
      </c>
      <c r="F352" s="13">
        <f>E352/60</f>
        <v/>
      </c>
      <c r="G352" s="13">
        <f>IF(F352&gt;=$AI$66,$B$27,IF(F352&gt;=$AI$65,$B$26,IF(F352&gt;=$AI$64,$B$25,IF(F352&gt;=$AI$63,$B$24,IF(F352&gt;=$AI$62,$B$23,IF(F352&gt;=$AI$61,$B$22,$B$21))))))</f>
        <v/>
      </c>
      <c r="H352" s="14">
        <f>MAX(0,MIN($AI$59,IF($B$9="Plasma",(G352-(S352*$AI$18+T352*$AI$19+U352*$AI$20))/$AI$46,AF352)))</f>
        <v/>
      </c>
      <c r="I352" s="15">
        <f>H352/10*3600/$B$11</f>
        <v/>
      </c>
      <c r="J352" s="15">
        <f>J351+H352</f>
        <v/>
      </c>
      <c r="K352" s="14">
        <f>$AI$21*K351+$AI$22*L351+$AI$23*M351+$AI$30*H351</f>
        <v/>
      </c>
      <c r="L352" s="14">
        <f>$AI$24*K351+$AI$25*L351+$AI$26*M351+$AI$31*H351</f>
        <v/>
      </c>
      <c r="M352" s="14">
        <f>$AI$27*K351+$AI$28*L351+$AI$29*M351+$AI$32*H351</f>
        <v/>
      </c>
      <c r="N352" s="16">
        <f>R352*$B$38</f>
        <v/>
      </c>
      <c r="O352" s="14">
        <f>K352/$B$30</f>
        <v/>
      </c>
      <c r="P352" s="14">
        <f>L352/$B$31</f>
        <v/>
      </c>
      <c r="Q352" s="14">
        <f>M352/$B$32</f>
        <v/>
      </c>
      <c r="R352" s="14">
        <f>R351*$AI$42+S351*$AI$43+T351*$AI$44+U351*$AI$45+$AI$47*H351</f>
        <v/>
      </c>
      <c r="S352" s="17">
        <f>$AI$33*K352+$AI$34*L352+$AI$35*M352</f>
        <v/>
      </c>
      <c r="T352" s="17">
        <f>$AI$36*K352+$AI$37*L352+$AI$38*M352</f>
        <v/>
      </c>
      <c r="U352" s="17">
        <f>$AI$39*K352+$AI$40*L352+$AI$41*M352</f>
        <v/>
      </c>
      <c r="V352" s="17">
        <f>R352*EXP(-$B$16*(($B$17+$AI$4)*0.1))+S352*$B$16/($B$16-$AI$12)*(EXP(-$AI$12*(($B$17+$AI$4)*0.1))-EXP(-$B$16*(($B$17+$AI$4)*0.1)))+T352*$B$16/($B$16-$AI$13)*(EXP(-$AI$13*(($B$17+$AI$4)*0.1))-EXP(-$B$16*(($B$17+$AI$4)*0.1)))+U352*$B$16/($B$16-$AI$14)*(EXP(-$AI$14*(($B$17+$AI$4)*0.1))-EXP(-$B$16*(($B$17+$AI$4)*0.1)))</f>
        <v/>
      </c>
      <c r="W352" s="17">
        <f>R352*EXP(-$B$16*(($B$17+$AI$4)*0.2))+S352*$B$16/($B$16-$AI$12)*(EXP(-$AI$12*(($B$17+$AI$4)*0.2))-EXP(-$B$16*(($B$17+$AI$4)*0.2)))+T352*$B$16/($B$16-$AI$13)*(EXP(-$AI$13*(($B$17+$AI$4)*0.2))-EXP(-$B$16*(($B$17+$AI$4)*0.2)))+U352*$B$16/($B$16-$AI$14)*(EXP(-$AI$14*(($B$17+$AI$4)*0.2))-EXP(-$B$16*(($B$17+$AI$4)*0.2)))</f>
        <v/>
      </c>
      <c r="X352" s="17">
        <f>R352*EXP(-$B$16*(($B$17+$AI$4)*0.3))+S352*$B$16/($B$16-$AI$12)*(EXP(-$AI$12*(($B$17+$AI$4)*0.3))-EXP(-$B$16*(($B$17+$AI$4)*0.3)))+T352*$B$16/($B$16-$AI$13)*(EXP(-$AI$13*(($B$17+$AI$4)*0.3))-EXP(-$B$16*(($B$17+$AI$4)*0.3)))+U352*$B$16/($B$16-$AI$14)*(EXP(-$AI$14*(($B$17+$AI$4)*0.3))-EXP(-$B$16*(($B$17+$AI$4)*0.3)))</f>
        <v/>
      </c>
      <c r="Y352" s="17">
        <f>R352*EXP(-$B$16*(($B$17+$AI$4)*0.4))+S352*$B$16/($B$16-$AI$12)*(EXP(-$AI$12*(($B$17+$AI$4)*0.4))-EXP(-$B$16*(($B$17+$AI$4)*0.4)))+T352*$B$16/($B$16-$AI$13)*(EXP(-$AI$13*(($B$17+$AI$4)*0.4))-EXP(-$B$16*(($B$17+$AI$4)*0.4)))+U352*$B$16/($B$16-$AI$14)*(EXP(-$AI$14*(($B$17+$AI$4)*0.4))-EXP(-$B$16*(($B$17+$AI$4)*0.4)))</f>
        <v/>
      </c>
      <c r="Z352" s="17">
        <f>R352*EXP(-$B$16*(($B$17+$AI$4)*0.5))+S352*$B$16/($B$16-$AI$12)*(EXP(-$AI$12*(($B$17+$AI$4)*0.5))-EXP(-$B$16*(($B$17+$AI$4)*0.5)))+T352*$B$16/($B$16-$AI$13)*(EXP(-$AI$13*(($B$17+$AI$4)*0.5))-EXP(-$B$16*(($B$17+$AI$4)*0.5)))+U352*$B$16/($B$16-$AI$14)*(EXP(-$AI$14*(($B$17+$AI$4)*0.5))-EXP(-$B$16*(($B$17+$AI$4)*0.5)))</f>
        <v/>
      </c>
      <c r="AA352" s="17">
        <f>R352*EXP(-$B$16*(($B$17+$AI$4)*0.6))+S352*$B$16/($B$16-$AI$12)*(EXP(-$AI$12*(($B$17+$AI$4)*0.6))-EXP(-$B$16*(($B$17+$AI$4)*0.6)))+T352*$B$16/($B$16-$AI$13)*(EXP(-$AI$13*(($B$17+$AI$4)*0.6))-EXP(-$B$16*(($B$17+$AI$4)*0.6)))+U352*$B$16/($B$16-$AI$14)*(EXP(-$AI$14*(($B$17+$AI$4)*0.6))-EXP(-$B$16*(($B$17+$AI$4)*0.6)))</f>
        <v/>
      </c>
      <c r="AB352" s="17">
        <f>R352*EXP(-$B$16*(($B$17+$AI$4)*0.7))+S352*$B$16/($B$16-$AI$12)*(EXP(-$AI$12*(($B$17+$AI$4)*0.7))-EXP(-$B$16*(($B$17+$AI$4)*0.7)))+T352*$B$16/($B$16-$AI$13)*(EXP(-$AI$13*(($B$17+$AI$4)*0.7))-EXP(-$B$16*(($B$17+$AI$4)*0.7)))+U352*$B$16/($B$16-$AI$14)*(EXP(-$AI$14*(($B$17+$AI$4)*0.7))-EXP(-$B$16*(($B$17+$AI$4)*0.7)))</f>
        <v/>
      </c>
      <c r="AC352" s="17">
        <f>R352*EXP(-$B$16*(($B$17+$AI$4)*0.8))+S352*$B$16/($B$16-$AI$12)*(EXP(-$AI$12*(($B$17+$AI$4)*0.8))-EXP(-$B$16*(($B$17+$AI$4)*0.8)))+T352*$B$16/($B$16-$AI$13)*(EXP(-$AI$13*(($B$17+$AI$4)*0.8))-EXP(-$B$16*(($B$17+$AI$4)*0.8)))+U352*$B$16/($B$16-$AI$14)*(EXP(-$AI$14*(($B$17+$AI$4)*0.8))-EXP(-$B$16*(($B$17+$AI$4)*0.8)))</f>
        <v/>
      </c>
      <c r="AD352" s="17">
        <f>R352*EXP(-$B$16*(($B$17+$AI$4)*0.9))+S352*$B$16/($B$16-$AI$12)*(EXP(-$AI$12*(($B$17+$AI$4)*0.9))-EXP(-$B$16*(($B$17+$AI$4)*0.9)))+T352*$B$16/($B$16-$AI$13)*(EXP(-$AI$13*(($B$17+$AI$4)*0.9))-EXP(-$B$16*(($B$17+$AI$4)*0.9)))+U352*$B$16/($B$16-$AI$14)*(EXP(-$AI$14*(($B$17+$AI$4)*0.9))-EXP(-$B$16*(($B$17+$AI$4)*0.9)))</f>
        <v/>
      </c>
      <c r="AE352" s="17">
        <f>R352*EXP(-$B$16*(($B$17+$AI$4)*1.0))+S352*$B$16/($B$16-$AI$12)*(EXP(-$AI$12*(($B$17+$AI$4)*1.0))-EXP(-$B$16*(($B$17+$AI$4)*1.0)))+T352*$B$16/($B$16-$AI$13)*(EXP(-$AI$13*(($B$17+$AI$4)*1.0))-EXP(-$B$16*(($B$17+$AI$4)*1.0)))+U352*$B$16/($B$16-$AI$14)*(EXP(-$AI$14*(($B$17+$AI$4)*1.0))-EXP(-$B$16*(($B$17+$AI$4)*1.0)))</f>
        <v/>
      </c>
      <c r="AF352" s="17">
        <f>MIN((G352-V352)/$AI$48,(G352-W352)/$AI$49,(G352-X352)/$AI$50,(G352-Y352)/$AI$51,(G352-Z352)/$AI$52,(G352-AA352)/$AI$53,(G352-AB352)/$AI$54,(G352-AC352)/$AI$55,(G352-AD352)/$AI$56,(G352-AE352)/$AI$57)</f>
        <v/>
      </c>
    </row>
    <row r="353">
      <c r="E353" s="12">
        <f>E352+$B$11</f>
        <v/>
      </c>
      <c r="F353" s="13">
        <f>E353/60</f>
        <v/>
      </c>
      <c r="G353" s="13">
        <f>IF(F353&gt;=$AI$66,$B$27,IF(F353&gt;=$AI$65,$B$26,IF(F353&gt;=$AI$64,$B$25,IF(F353&gt;=$AI$63,$B$24,IF(F353&gt;=$AI$62,$B$23,IF(F353&gt;=$AI$61,$B$22,$B$21))))))</f>
        <v/>
      </c>
      <c r="H353" s="14">
        <f>MAX(0,MIN($AI$59,IF($B$9="Plasma",(G353-(S353*$AI$18+T353*$AI$19+U353*$AI$20))/$AI$46,AF353)))</f>
        <v/>
      </c>
      <c r="I353" s="15">
        <f>H353/10*3600/$B$11</f>
        <v/>
      </c>
      <c r="J353" s="15">
        <f>J352+H353</f>
        <v/>
      </c>
      <c r="K353" s="14">
        <f>$AI$21*K352+$AI$22*L352+$AI$23*M352+$AI$30*H352</f>
        <v/>
      </c>
      <c r="L353" s="14">
        <f>$AI$24*K352+$AI$25*L352+$AI$26*M352+$AI$31*H352</f>
        <v/>
      </c>
      <c r="M353" s="14">
        <f>$AI$27*K352+$AI$28*L352+$AI$29*M352+$AI$32*H352</f>
        <v/>
      </c>
      <c r="N353" s="16">
        <f>R353*$B$38</f>
        <v/>
      </c>
      <c r="O353" s="14">
        <f>K353/$B$30</f>
        <v/>
      </c>
      <c r="P353" s="14">
        <f>L353/$B$31</f>
        <v/>
      </c>
      <c r="Q353" s="14">
        <f>M353/$B$32</f>
        <v/>
      </c>
      <c r="R353" s="14">
        <f>R352*$AI$42+S352*$AI$43+T352*$AI$44+U352*$AI$45+$AI$47*H352</f>
        <v/>
      </c>
      <c r="S353" s="17">
        <f>$AI$33*K353+$AI$34*L353+$AI$35*M353</f>
        <v/>
      </c>
      <c r="T353" s="17">
        <f>$AI$36*K353+$AI$37*L353+$AI$38*M353</f>
        <v/>
      </c>
      <c r="U353" s="17">
        <f>$AI$39*K353+$AI$40*L353+$AI$41*M353</f>
        <v/>
      </c>
      <c r="V353" s="17">
        <f>R353*EXP(-$B$16*(($B$17+$AI$4)*0.1))+S353*$B$16/($B$16-$AI$12)*(EXP(-$AI$12*(($B$17+$AI$4)*0.1))-EXP(-$B$16*(($B$17+$AI$4)*0.1)))+T353*$B$16/($B$16-$AI$13)*(EXP(-$AI$13*(($B$17+$AI$4)*0.1))-EXP(-$B$16*(($B$17+$AI$4)*0.1)))+U353*$B$16/($B$16-$AI$14)*(EXP(-$AI$14*(($B$17+$AI$4)*0.1))-EXP(-$B$16*(($B$17+$AI$4)*0.1)))</f>
        <v/>
      </c>
      <c r="W353" s="17">
        <f>R353*EXP(-$B$16*(($B$17+$AI$4)*0.2))+S353*$B$16/($B$16-$AI$12)*(EXP(-$AI$12*(($B$17+$AI$4)*0.2))-EXP(-$B$16*(($B$17+$AI$4)*0.2)))+T353*$B$16/($B$16-$AI$13)*(EXP(-$AI$13*(($B$17+$AI$4)*0.2))-EXP(-$B$16*(($B$17+$AI$4)*0.2)))+U353*$B$16/($B$16-$AI$14)*(EXP(-$AI$14*(($B$17+$AI$4)*0.2))-EXP(-$B$16*(($B$17+$AI$4)*0.2)))</f>
        <v/>
      </c>
      <c r="X353" s="17">
        <f>R353*EXP(-$B$16*(($B$17+$AI$4)*0.3))+S353*$B$16/($B$16-$AI$12)*(EXP(-$AI$12*(($B$17+$AI$4)*0.3))-EXP(-$B$16*(($B$17+$AI$4)*0.3)))+T353*$B$16/($B$16-$AI$13)*(EXP(-$AI$13*(($B$17+$AI$4)*0.3))-EXP(-$B$16*(($B$17+$AI$4)*0.3)))+U353*$B$16/($B$16-$AI$14)*(EXP(-$AI$14*(($B$17+$AI$4)*0.3))-EXP(-$B$16*(($B$17+$AI$4)*0.3)))</f>
        <v/>
      </c>
      <c r="Y353" s="17">
        <f>R353*EXP(-$B$16*(($B$17+$AI$4)*0.4))+S353*$B$16/($B$16-$AI$12)*(EXP(-$AI$12*(($B$17+$AI$4)*0.4))-EXP(-$B$16*(($B$17+$AI$4)*0.4)))+T353*$B$16/($B$16-$AI$13)*(EXP(-$AI$13*(($B$17+$AI$4)*0.4))-EXP(-$B$16*(($B$17+$AI$4)*0.4)))+U353*$B$16/($B$16-$AI$14)*(EXP(-$AI$14*(($B$17+$AI$4)*0.4))-EXP(-$B$16*(($B$17+$AI$4)*0.4)))</f>
        <v/>
      </c>
      <c r="Z353" s="17">
        <f>R353*EXP(-$B$16*(($B$17+$AI$4)*0.5))+S353*$B$16/($B$16-$AI$12)*(EXP(-$AI$12*(($B$17+$AI$4)*0.5))-EXP(-$B$16*(($B$17+$AI$4)*0.5)))+T353*$B$16/($B$16-$AI$13)*(EXP(-$AI$13*(($B$17+$AI$4)*0.5))-EXP(-$B$16*(($B$17+$AI$4)*0.5)))+U353*$B$16/($B$16-$AI$14)*(EXP(-$AI$14*(($B$17+$AI$4)*0.5))-EXP(-$B$16*(($B$17+$AI$4)*0.5)))</f>
        <v/>
      </c>
      <c r="AA353" s="17">
        <f>R353*EXP(-$B$16*(($B$17+$AI$4)*0.6))+S353*$B$16/($B$16-$AI$12)*(EXP(-$AI$12*(($B$17+$AI$4)*0.6))-EXP(-$B$16*(($B$17+$AI$4)*0.6)))+T353*$B$16/($B$16-$AI$13)*(EXP(-$AI$13*(($B$17+$AI$4)*0.6))-EXP(-$B$16*(($B$17+$AI$4)*0.6)))+U353*$B$16/($B$16-$AI$14)*(EXP(-$AI$14*(($B$17+$AI$4)*0.6))-EXP(-$B$16*(($B$17+$AI$4)*0.6)))</f>
        <v/>
      </c>
      <c r="AB353" s="17">
        <f>R353*EXP(-$B$16*(($B$17+$AI$4)*0.7))+S353*$B$16/($B$16-$AI$12)*(EXP(-$AI$12*(($B$17+$AI$4)*0.7))-EXP(-$B$16*(($B$17+$AI$4)*0.7)))+T353*$B$16/($B$16-$AI$13)*(EXP(-$AI$13*(($B$17+$AI$4)*0.7))-EXP(-$B$16*(($B$17+$AI$4)*0.7)))+U353*$B$16/($B$16-$AI$14)*(EXP(-$AI$14*(($B$17+$AI$4)*0.7))-EXP(-$B$16*(($B$17+$AI$4)*0.7)))</f>
        <v/>
      </c>
      <c r="AC353" s="17">
        <f>R353*EXP(-$B$16*(($B$17+$AI$4)*0.8))+S353*$B$16/($B$16-$AI$12)*(EXP(-$AI$12*(($B$17+$AI$4)*0.8))-EXP(-$B$16*(($B$17+$AI$4)*0.8)))+T353*$B$16/($B$16-$AI$13)*(EXP(-$AI$13*(($B$17+$AI$4)*0.8))-EXP(-$B$16*(($B$17+$AI$4)*0.8)))+U353*$B$16/($B$16-$AI$14)*(EXP(-$AI$14*(($B$17+$AI$4)*0.8))-EXP(-$B$16*(($B$17+$AI$4)*0.8)))</f>
        <v/>
      </c>
      <c r="AD353" s="17">
        <f>R353*EXP(-$B$16*(($B$17+$AI$4)*0.9))+S353*$B$16/($B$16-$AI$12)*(EXP(-$AI$12*(($B$17+$AI$4)*0.9))-EXP(-$B$16*(($B$17+$AI$4)*0.9)))+T353*$B$16/($B$16-$AI$13)*(EXP(-$AI$13*(($B$17+$AI$4)*0.9))-EXP(-$B$16*(($B$17+$AI$4)*0.9)))+U353*$B$16/($B$16-$AI$14)*(EXP(-$AI$14*(($B$17+$AI$4)*0.9))-EXP(-$B$16*(($B$17+$AI$4)*0.9)))</f>
        <v/>
      </c>
      <c r="AE353" s="17">
        <f>R353*EXP(-$B$16*(($B$17+$AI$4)*1.0))+S353*$B$16/($B$16-$AI$12)*(EXP(-$AI$12*(($B$17+$AI$4)*1.0))-EXP(-$B$16*(($B$17+$AI$4)*1.0)))+T353*$B$16/($B$16-$AI$13)*(EXP(-$AI$13*(($B$17+$AI$4)*1.0))-EXP(-$B$16*(($B$17+$AI$4)*1.0)))+U353*$B$16/($B$16-$AI$14)*(EXP(-$AI$14*(($B$17+$AI$4)*1.0))-EXP(-$B$16*(($B$17+$AI$4)*1.0)))</f>
        <v/>
      </c>
      <c r="AF353" s="17">
        <f>MIN((G353-V353)/$AI$48,(G353-W353)/$AI$49,(G353-X353)/$AI$50,(G353-Y353)/$AI$51,(G353-Z353)/$AI$52,(G353-AA353)/$AI$53,(G353-AB353)/$AI$54,(G353-AC353)/$AI$55,(G353-AD353)/$AI$56,(G353-AE353)/$AI$57)</f>
        <v/>
      </c>
    </row>
    <row r="354">
      <c r="E354" s="12">
        <f>E353+$B$11</f>
        <v/>
      </c>
      <c r="F354" s="13">
        <f>E354/60</f>
        <v/>
      </c>
      <c r="G354" s="13">
        <f>IF(F354&gt;=$AI$66,$B$27,IF(F354&gt;=$AI$65,$B$26,IF(F354&gt;=$AI$64,$B$25,IF(F354&gt;=$AI$63,$B$24,IF(F354&gt;=$AI$62,$B$23,IF(F354&gt;=$AI$61,$B$22,$B$21))))))</f>
        <v/>
      </c>
      <c r="H354" s="14">
        <f>MAX(0,MIN($AI$59,IF($B$9="Plasma",(G354-(S354*$AI$18+T354*$AI$19+U354*$AI$20))/$AI$46,AF354)))</f>
        <v/>
      </c>
      <c r="I354" s="15">
        <f>H354/10*3600/$B$11</f>
        <v/>
      </c>
      <c r="J354" s="15">
        <f>J353+H354</f>
        <v/>
      </c>
      <c r="K354" s="14">
        <f>$AI$21*K353+$AI$22*L353+$AI$23*M353+$AI$30*H353</f>
        <v/>
      </c>
      <c r="L354" s="14">
        <f>$AI$24*K353+$AI$25*L353+$AI$26*M353+$AI$31*H353</f>
        <v/>
      </c>
      <c r="M354" s="14">
        <f>$AI$27*K353+$AI$28*L353+$AI$29*M353+$AI$32*H353</f>
        <v/>
      </c>
      <c r="N354" s="16">
        <f>R354*$B$38</f>
        <v/>
      </c>
      <c r="O354" s="14">
        <f>K354/$B$30</f>
        <v/>
      </c>
      <c r="P354" s="14">
        <f>L354/$B$31</f>
        <v/>
      </c>
      <c r="Q354" s="14">
        <f>M354/$B$32</f>
        <v/>
      </c>
      <c r="R354" s="14">
        <f>R353*$AI$42+S353*$AI$43+T353*$AI$44+U353*$AI$45+$AI$47*H353</f>
        <v/>
      </c>
      <c r="S354" s="17">
        <f>$AI$33*K354+$AI$34*L354+$AI$35*M354</f>
        <v/>
      </c>
      <c r="T354" s="17">
        <f>$AI$36*K354+$AI$37*L354+$AI$38*M354</f>
        <v/>
      </c>
      <c r="U354" s="17">
        <f>$AI$39*K354+$AI$40*L354+$AI$41*M354</f>
        <v/>
      </c>
      <c r="V354" s="17">
        <f>R354*EXP(-$B$16*(($B$17+$AI$4)*0.1))+S354*$B$16/($B$16-$AI$12)*(EXP(-$AI$12*(($B$17+$AI$4)*0.1))-EXP(-$B$16*(($B$17+$AI$4)*0.1)))+T354*$B$16/($B$16-$AI$13)*(EXP(-$AI$13*(($B$17+$AI$4)*0.1))-EXP(-$B$16*(($B$17+$AI$4)*0.1)))+U354*$B$16/($B$16-$AI$14)*(EXP(-$AI$14*(($B$17+$AI$4)*0.1))-EXP(-$B$16*(($B$17+$AI$4)*0.1)))</f>
        <v/>
      </c>
      <c r="W354" s="17">
        <f>R354*EXP(-$B$16*(($B$17+$AI$4)*0.2))+S354*$B$16/($B$16-$AI$12)*(EXP(-$AI$12*(($B$17+$AI$4)*0.2))-EXP(-$B$16*(($B$17+$AI$4)*0.2)))+T354*$B$16/($B$16-$AI$13)*(EXP(-$AI$13*(($B$17+$AI$4)*0.2))-EXP(-$B$16*(($B$17+$AI$4)*0.2)))+U354*$B$16/($B$16-$AI$14)*(EXP(-$AI$14*(($B$17+$AI$4)*0.2))-EXP(-$B$16*(($B$17+$AI$4)*0.2)))</f>
        <v/>
      </c>
      <c r="X354" s="17">
        <f>R354*EXP(-$B$16*(($B$17+$AI$4)*0.3))+S354*$B$16/($B$16-$AI$12)*(EXP(-$AI$12*(($B$17+$AI$4)*0.3))-EXP(-$B$16*(($B$17+$AI$4)*0.3)))+T354*$B$16/($B$16-$AI$13)*(EXP(-$AI$13*(($B$17+$AI$4)*0.3))-EXP(-$B$16*(($B$17+$AI$4)*0.3)))+U354*$B$16/($B$16-$AI$14)*(EXP(-$AI$14*(($B$17+$AI$4)*0.3))-EXP(-$B$16*(($B$17+$AI$4)*0.3)))</f>
        <v/>
      </c>
      <c r="Y354" s="17">
        <f>R354*EXP(-$B$16*(($B$17+$AI$4)*0.4))+S354*$B$16/($B$16-$AI$12)*(EXP(-$AI$12*(($B$17+$AI$4)*0.4))-EXP(-$B$16*(($B$17+$AI$4)*0.4)))+T354*$B$16/($B$16-$AI$13)*(EXP(-$AI$13*(($B$17+$AI$4)*0.4))-EXP(-$B$16*(($B$17+$AI$4)*0.4)))+U354*$B$16/($B$16-$AI$14)*(EXP(-$AI$14*(($B$17+$AI$4)*0.4))-EXP(-$B$16*(($B$17+$AI$4)*0.4)))</f>
        <v/>
      </c>
      <c r="Z354" s="17">
        <f>R354*EXP(-$B$16*(($B$17+$AI$4)*0.5))+S354*$B$16/($B$16-$AI$12)*(EXP(-$AI$12*(($B$17+$AI$4)*0.5))-EXP(-$B$16*(($B$17+$AI$4)*0.5)))+T354*$B$16/($B$16-$AI$13)*(EXP(-$AI$13*(($B$17+$AI$4)*0.5))-EXP(-$B$16*(($B$17+$AI$4)*0.5)))+U354*$B$16/($B$16-$AI$14)*(EXP(-$AI$14*(($B$17+$AI$4)*0.5))-EXP(-$B$16*(($B$17+$AI$4)*0.5)))</f>
        <v/>
      </c>
      <c r="AA354" s="17">
        <f>R354*EXP(-$B$16*(($B$17+$AI$4)*0.6))+S354*$B$16/($B$16-$AI$12)*(EXP(-$AI$12*(($B$17+$AI$4)*0.6))-EXP(-$B$16*(($B$17+$AI$4)*0.6)))+T354*$B$16/($B$16-$AI$13)*(EXP(-$AI$13*(($B$17+$AI$4)*0.6))-EXP(-$B$16*(($B$17+$AI$4)*0.6)))+U354*$B$16/($B$16-$AI$14)*(EXP(-$AI$14*(($B$17+$AI$4)*0.6))-EXP(-$B$16*(($B$17+$AI$4)*0.6)))</f>
        <v/>
      </c>
      <c r="AB354" s="17">
        <f>R354*EXP(-$B$16*(($B$17+$AI$4)*0.7))+S354*$B$16/($B$16-$AI$12)*(EXP(-$AI$12*(($B$17+$AI$4)*0.7))-EXP(-$B$16*(($B$17+$AI$4)*0.7)))+T354*$B$16/($B$16-$AI$13)*(EXP(-$AI$13*(($B$17+$AI$4)*0.7))-EXP(-$B$16*(($B$17+$AI$4)*0.7)))+U354*$B$16/($B$16-$AI$14)*(EXP(-$AI$14*(($B$17+$AI$4)*0.7))-EXP(-$B$16*(($B$17+$AI$4)*0.7)))</f>
        <v/>
      </c>
      <c r="AC354" s="17">
        <f>R354*EXP(-$B$16*(($B$17+$AI$4)*0.8))+S354*$B$16/($B$16-$AI$12)*(EXP(-$AI$12*(($B$17+$AI$4)*0.8))-EXP(-$B$16*(($B$17+$AI$4)*0.8)))+T354*$B$16/($B$16-$AI$13)*(EXP(-$AI$13*(($B$17+$AI$4)*0.8))-EXP(-$B$16*(($B$17+$AI$4)*0.8)))+U354*$B$16/($B$16-$AI$14)*(EXP(-$AI$14*(($B$17+$AI$4)*0.8))-EXP(-$B$16*(($B$17+$AI$4)*0.8)))</f>
        <v/>
      </c>
      <c r="AD354" s="17">
        <f>R354*EXP(-$B$16*(($B$17+$AI$4)*0.9))+S354*$B$16/($B$16-$AI$12)*(EXP(-$AI$12*(($B$17+$AI$4)*0.9))-EXP(-$B$16*(($B$17+$AI$4)*0.9)))+T354*$B$16/($B$16-$AI$13)*(EXP(-$AI$13*(($B$17+$AI$4)*0.9))-EXP(-$B$16*(($B$17+$AI$4)*0.9)))+U354*$B$16/($B$16-$AI$14)*(EXP(-$AI$14*(($B$17+$AI$4)*0.9))-EXP(-$B$16*(($B$17+$AI$4)*0.9)))</f>
        <v/>
      </c>
      <c r="AE354" s="17">
        <f>R354*EXP(-$B$16*(($B$17+$AI$4)*1.0))+S354*$B$16/($B$16-$AI$12)*(EXP(-$AI$12*(($B$17+$AI$4)*1.0))-EXP(-$B$16*(($B$17+$AI$4)*1.0)))+T354*$B$16/($B$16-$AI$13)*(EXP(-$AI$13*(($B$17+$AI$4)*1.0))-EXP(-$B$16*(($B$17+$AI$4)*1.0)))+U354*$B$16/($B$16-$AI$14)*(EXP(-$AI$14*(($B$17+$AI$4)*1.0))-EXP(-$B$16*(($B$17+$AI$4)*1.0)))</f>
        <v/>
      </c>
      <c r="AF354" s="17">
        <f>MIN((G354-V354)/$AI$48,(G354-W354)/$AI$49,(G354-X354)/$AI$50,(G354-Y354)/$AI$51,(G354-Z354)/$AI$52,(G354-AA354)/$AI$53,(G354-AB354)/$AI$54,(G354-AC354)/$AI$55,(G354-AD354)/$AI$56,(G354-AE354)/$AI$57)</f>
        <v/>
      </c>
    </row>
    <row r="355">
      <c r="E355" s="12">
        <f>E354+$B$11</f>
        <v/>
      </c>
      <c r="F355" s="13">
        <f>E355/60</f>
        <v/>
      </c>
      <c r="G355" s="13">
        <f>IF(F355&gt;=$AI$66,$B$27,IF(F355&gt;=$AI$65,$B$26,IF(F355&gt;=$AI$64,$B$25,IF(F355&gt;=$AI$63,$B$24,IF(F355&gt;=$AI$62,$B$23,IF(F355&gt;=$AI$61,$B$22,$B$21))))))</f>
        <v/>
      </c>
      <c r="H355" s="14">
        <f>MAX(0,MIN($AI$59,IF($B$9="Plasma",(G355-(S355*$AI$18+T355*$AI$19+U355*$AI$20))/$AI$46,AF355)))</f>
        <v/>
      </c>
      <c r="I355" s="15">
        <f>H355/10*3600/$B$11</f>
        <v/>
      </c>
      <c r="J355" s="15">
        <f>J354+H355</f>
        <v/>
      </c>
      <c r="K355" s="14">
        <f>$AI$21*K354+$AI$22*L354+$AI$23*M354+$AI$30*H354</f>
        <v/>
      </c>
      <c r="L355" s="14">
        <f>$AI$24*K354+$AI$25*L354+$AI$26*M354+$AI$31*H354</f>
        <v/>
      </c>
      <c r="M355" s="14">
        <f>$AI$27*K354+$AI$28*L354+$AI$29*M354+$AI$32*H354</f>
        <v/>
      </c>
      <c r="N355" s="16">
        <f>R355*$B$38</f>
        <v/>
      </c>
      <c r="O355" s="14">
        <f>K355/$B$30</f>
        <v/>
      </c>
      <c r="P355" s="14">
        <f>L355/$B$31</f>
        <v/>
      </c>
      <c r="Q355" s="14">
        <f>M355/$B$32</f>
        <v/>
      </c>
      <c r="R355" s="14">
        <f>R354*$AI$42+S354*$AI$43+T354*$AI$44+U354*$AI$45+$AI$47*H354</f>
        <v/>
      </c>
      <c r="S355" s="17">
        <f>$AI$33*K355+$AI$34*L355+$AI$35*M355</f>
        <v/>
      </c>
      <c r="T355" s="17">
        <f>$AI$36*K355+$AI$37*L355+$AI$38*M355</f>
        <v/>
      </c>
      <c r="U355" s="17">
        <f>$AI$39*K355+$AI$40*L355+$AI$41*M355</f>
        <v/>
      </c>
      <c r="V355" s="17">
        <f>R355*EXP(-$B$16*(($B$17+$AI$4)*0.1))+S355*$B$16/($B$16-$AI$12)*(EXP(-$AI$12*(($B$17+$AI$4)*0.1))-EXP(-$B$16*(($B$17+$AI$4)*0.1)))+T355*$B$16/($B$16-$AI$13)*(EXP(-$AI$13*(($B$17+$AI$4)*0.1))-EXP(-$B$16*(($B$17+$AI$4)*0.1)))+U355*$B$16/($B$16-$AI$14)*(EXP(-$AI$14*(($B$17+$AI$4)*0.1))-EXP(-$B$16*(($B$17+$AI$4)*0.1)))</f>
        <v/>
      </c>
      <c r="W355" s="17">
        <f>R355*EXP(-$B$16*(($B$17+$AI$4)*0.2))+S355*$B$16/($B$16-$AI$12)*(EXP(-$AI$12*(($B$17+$AI$4)*0.2))-EXP(-$B$16*(($B$17+$AI$4)*0.2)))+T355*$B$16/($B$16-$AI$13)*(EXP(-$AI$13*(($B$17+$AI$4)*0.2))-EXP(-$B$16*(($B$17+$AI$4)*0.2)))+U355*$B$16/($B$16-$AI$14)*(EXP(-$AI$14*(($B$17+$AI$4)*0.2))-EXP(-$B$16*(($B$17+$AI$4)*0.2)))</f>
        <v/>
      </c>
      <c r="X355" s="17">
        <f>R355*EXP(-$B$16*(($B$17+$AI$4)*0.3))+S355*$B$16/($B$16-$AI$12)*(EXP(-$AI$12*(($B$17+$AI$4)*0.3))-EXP(-$B$16*(($B$17+$AI$4)*0.3)))+T355*$B$16/($B$16-$AI$13)*(EXP(-$AI$13*(($B$17+$AI$4)*0.3))-EXP(-$B$16*(($B$17+$AI$4)*0.3)))+U355*$B$16/($B$16-$AI$14)*(EXP(-$AI$14*(($B$17+$AI$4)*0.3))-EXP(-$B$16*(($B$17+$AI$4)*0.3)))</f>
        <v/>
      </c>
      <c r="Y355" s="17">
        <f>R355*EXP(-$B$16*(($B$17+$AI$4)*0.4))+S355*$B$16/($B$16-$AI$12)*(EXP(-$AI$12*(($B$17+$AI$4)*0.4))-EXP(-$B$16*(($B$17+$AI$4)*0.4)))+T355*$B$16/($B$16-$AI$13)*(EXP(-$AI$13*(($B$17+$AI$4)*0.4))-EXP(-$B$16*(($B$17+$AI$4)*0.4)))+U355*$B$16/($B$16-$AI$14)*(EXP(-$AI$14*(($B$17+$AI$4)*0.4))-EXP(-$B$16*(($B$17+$AI$4)*0.4)))</f>
        <v/>
      </c>
      <c r="Z355" s="17">
        <f>R355*EXP(-$B$16*(($B$17+$AI$4)*0.5))+S355*$B$16/($B$16-$AI$12)*(EXP(-$AI$12*(($B$17+$AI$4)*0.5))-EXP(-$B$16*(($B$17+$AI$4)*0.5)))+T355*$B$16/($B$16-$AI$13)*(EXP(-$AI$13*(($B$17+$AI$4)*0.5))-EXP(-$B$16*(($B$17+$AI$4)*0.5)))+U355*$B$16/($B$16-$AI$14)*(EXP(-$AI$14*(($B$17+$AI$4)*0.5))-EXP(-$B$16*(($B$17+$AI$4)*0.5)))</f>
        <v/>
      </c>
      <c r="AA355" s="17">
        <f>R355*EXP(-$B$16*(($B$17+$AI$4)*0.6))+S355*$B$16/($B$16-$AI$12)*(EXP(-$AI$12*(($B$17+$AI$4)*0.6))-EXP(-$B$16*(($B$17+$AI$4)*0.6)))+T355*$B$16/($B$16-$AI$13)*(EXP(-$AI$13*(($B$17+$AI$4)*0.6))-EXP(-$B$16*(($B$17+$AI$4)*0.6)))+U355*$B$16/($B$16-$AI$14)*(EXP(-$AI$14*(($B$17+$AI$4)*0.6))-EXP(-$B$16*(($B$17+$AI$4)*0.6)))</f>
        <v/>
      </c>
      <c r="AB355" s="17">
        <f>R355*EXP(-$B$16*(($B$17+$AI$4)*0.7))+S355*$B$16/($B$16-$AI$12)*(EXP(-$AI$12*(($B$17+$AI$4)*0.7))-EXP(-$B$16*(($B$17+$AI$4)*0.7)))+T355*$B$16/($B$16-$AI$13)*(EXP(-$AI$13*(($B$17+$AI$4)*0.7))-EXP(-$B$16*(($B$17+$AI$4)*0.7)))+U355*$B$16/($B$16-$AI$14)*(EXP(-$AI$14*(($B$17+$AI$4)*0.7))-EXP(-$B$16*(($B$17+$AI$4)*0.7)))</f>
        <v/>
      </c>
      <c r="AC355" s="17">
        <f>R355*EXP(-$B$16*(($B$17+$AI$4)*0.8))+S355*$B$16/($B$16-$AI$12)*(EXP(-$AI$12*(($B$17+$AI$4)*0.8))-EXP(-$B$16*(($B$17+$AI$4)*0.8)))+T355*$B$16/($B$16-$AI$13)*(EXP(-$AI$13*(($B$17+$AI$4)*0.8))-EXP(-$B$16*(($B$17+$AI$4)*0.8)))+U355*$B$16/($B$16-$AI$14)*(EXP(-$AI$14*(($B$17+$AI$4)*0.8))-EXP(-$B$16*(($B$17+$AI$4)*0.8)))</f>
        <v/>
      </c>
      <c r="AD355" s="17">
        <f>R355*EXP(-$B$16*(($B$17+$AI$4)*0.9))+S355*$B$16/($B$16-$AI$12)*(EXP(-$AI$12*(($B$17+$AI$4)*0.9))-EXP(-$B$16*(($B$17+$AI$4)*0.9)))+T355*$B$16/($B$16-$AI$13)*(EXP(-$AI$13*(($B$17+$AI$4)*0.9))-EXP(-$B$16*(($B$17+$AI$4)*0.9)))+U355*$B$16/($B$16-$AI$14)*(EXP(-$AI$14*(($B$17+$AI$4)*0.9))-EXP(-$B$16*(($B$17+$AI$4)*0.9)))</f>
        <v/>
      </c>
      <c r="AE355" s="17">
        <f>R355*EXP(-$B$16*(($B$17+$AI$4)*1.0))+S355*$B$16/($B$16-$AI$12)*(EXP(-$AI$12*(($B$17+$AI$4)*1.0))-EXP(-$B$16*(($B$17+$AI$4)*1.0)))+T355*$B$16/($B$16-$AI$13)*(EXP(-$AI$13*(($B$17+$AI$4)*1.0))-EXP(-$B$16*(($B$17+$AI$4)*1.0)))+U355*$B$16/($B$16-$AI$14)*(EXP(-$AI$14*(($B$17+$AI$4)*1.0))-EXP(-$B$16*(($B$17+$AI$4)*1.0)))</f>
        <v/>
      </c>
      <c r="AF355" s="17">
        <f>MIN((G355-V355)/$AI$48,(G355-W355)/$AI$49,(G355-X355)/$AI$50,(G355-Y355)/$AI$51,(G355-Z355)/$AI$52,(G355-AA355)/$AI$53,(G355-AB355)/$AI$54,(G355-AC355)/$AI$55,(G355-AD355)/$AI$56,(G355-AE355)/$AI$57)</f>
        <v/>
      </c>
    </row>
    <row r="356">
      <c r="E356" s="12">
        <f>E355+$B$11</f>
        <v/>
      </c>
      <c r="F356" s="13">
        <f>E356/60</f>
        <v/>
      </c>
      <c r="G356" s="13">
        <f>IF(F356&gt;=$AI$66,$B$27,IF(F356&gt;=$AI$65,$B$26,IF(F356&gt;=$AI$64,$B$25,IF(F356&gt;=$AI$63,$B$24,IF(F356&gt;=$AI$62,$B$23,IF(F356&gt;=$AI$61,$B$22,$B$21))))))</f>
        <v/>
      </c>
      <c r="H356" s="14">
        <f>MAX(0,MIN($AI$59,IF($B$9="Plasma",(G356-(S356*$AI$18+T356*$AI$19+U356*$AI$20))/$AI$46,AF356)))</f>
        <v/>
      </c>
      <c r="I356" s="15">
        <f>H356/10*3600/$B$11</f>
        <v/>
      </c>
      <c r="J356" s="15">
        <f>J355+H356</f>
        <v/>
      </c>
      <c r="K356" s="14">
        <f>$AI$21*K355+$AI$22*L355+$AI$23*M355+$AI$30*H355</f>
        <v/>
      </c>
      <c r="L356" s="14">
        <f>$AI$24*K355+$AI$25*L355+$AI$26*M355+$AI$31*H355</f>
        <v/>
      </c>
      <c r="M356" s="14">
        <f>$AI$27*K355+$AI$28*L355+$AI$29*M355+$AI$32*H355</f>
        <v/>
      </c>
      <c r="N356" s="16">
        <f>R356*$B$38</f>
        <v/>
      </c>
      <c r="O356" s="14">
        <f>K356/$B$30</f>
        <v/>
      </c>
      <c r="P356" s="14">
        <f>L356/$B$31</f>
        <v/>
      </c>
      <c r="Q356" s="14">
        <f>M356/$B$32</f>
        <v/>
      </c>
      <c r="R356" s="14">
        <f>R355*$AI$42+S355*$AI$43+T355*$AI$44+U355*$AI$45+$AI$47*H355</f>
        <v/>
      </c>
      <c r="S356" s="17">
        <f>$AI$33*K356+$AI$34*L356+$AI$35*M356</f>
        <v/>
      </c>
      <c r="T356" s="17">
        <f>$AI$36*K356+$AI$37*L356+$AI$38*M356</f>
        <v/>
      </c>
      <c r="U356" s="17">
        <f>$AI$39*K356+$AI$40*L356+$AI$41*M356</f>
        <v/>
      </c>
      <c r="V356" s="17">
        <f>R356*EXP(-$B$16*(($B$17+$AI$4)*0.1))+S356*$B$16/($B$16-$AI$12)*(EXP(-$AI$12*(($B$17+$AI$4)*0.1))-EXP(-$B$16*(($B$17+$AI$4)*0.1)))+T356*$B$16/($B$16-$AI$13)*(EXP(-$AI$13*(($B$17+$AI$4)*0.1))-EXP(-$B$16*(($B$17+$AI$4)*0.1)))+U356*$B$16/($B$16-$AI$14)*(EXP(-$AI$14*(($B$17+$AI$4)*0.1))-EXP(-$B$16*(($B$17+$AI$4)*0.1)))</f>
        <v/>
      </c>
      <c r="W356" s="17">
        <f>R356*EXP(-$B$16*(($B$17+$AI$4)*0.2))+S356*$B$16/($B$16-$AI$12)*(EXP(-$AI$12*(($B$17+$AI$4)*0.2))-EXP(-$B$16*(($B$17+$AI$4)*0.2)))+T356*$B$16/($B$16-$AI$13)*(EXP(-$AI$13*(($B$17+$AI$4)*0.2))-EXP(-$B$16*(($B$17+$AI$4)*0.2)))+U356*$B$16/($B$16-$AI$14)*(EXP(-$AI$14*(($B$17+$AI$4)*0.2))-EXP(-$B$16*(($B$17+$AI$4)*0.2)))</f>
        <v/>
      </c>
      <c r="X356" s="17">
        <f>R356*EXP(-$B$16*(($B$17+$AI$4)*0.3))+S356*$B$16/($B$16-$AI$12)*(EXP(-$AI$12*(($B$17+$AI$4)*0.3))-EXP(-$B$16*(($B$17+$AI$4)*0.3)))+T356*$B$16/($B$16-$AI$13)*(EXP(-$AI$13*(($B$17+$AI$4)*0.3))-EXP(-$B$16*(($B$17+$AI$4)*0.3)))+U356*$B$16/($B$16-$AI$14)*(EXP(-$AI$14*(($B$17+$AI$4)*0.3))-EXP(-$B$16*(($B$17+$AI$4)*0.3)))</f>
        <v/>
      </c>
      <c r="Y356" s="17">
        <f>R356*EXP(-$B$16*(($B$17+$AI$4)*0.4))+S356*$B$16/($B$16-$AI$12)*(EXP(-$AI$12*(($B$17+$AI$4)*0.4))-EXP(-$B$16*(($B$17+$AI$4)*0.4)))+T356*$B$16/($B$16-$AI$13)*(EXP(-$AI$13*(($B$17+$AI$4)*0.4))-EXP(-$B$16*(($B$17+$AI$4)*0.4)))+U356*$B$16/($B$16-$AI$14)*(EXP(-$AI$14*(($B$17+$AI$4)*0.4))-EXP(-$B$16*(($B$17+$AI$4)*0.4)))</f>
        <v/>
      </c>
      <c r="Z356" s="17">
        <f>R356*EXP(-$B$16*(($B$17+$AI$4)*0.5))+S356*$B$16/($B$16-$AI$12)*(EXP(-$AI$12*(($B$17+$AI$4)*0.5))-EXP(-$B$16*(($B$17+$AI$4)*0.5)))+T356*$B$16/($B$16-$AI$13)*(EXP(-$AI$13*(($B$17+$AI$4)*0.5))-EXP(-$B$16*(($B$17+$AI$4)*0.5)))+U356*$B$16/($B$16-$AI$14)*(EXP(-$AI$14*(($B$17+$AI$4)*0.5))-EXP(-$B$16*(($B$17+$AI$4)*0.5)))</f>
        <v/>
      </c>
      <c r="AA356" s="17">
        <f>R356*EXP(-$B$16*(($B$17+$AI$4)*0.6))+S356*$B$16/($B$16-$AI$12)*(EXP(-$AI$12*(($B$17+$AI$4)*0.6))-EXP(-$B$16*(($B$17+$AI$4)*0.6)))+T356*$B$16/($B$16-$AI$13)*(EXP(-$AI$13*(($B$17+$AI$4)*0.6))-EXP(-$B$16*(($B$17+$AI$4)*0.6)))+U356*$B$16/($B$16-$AI$14)*(EXP(-$AI$14*(($B$17+$AI$4)*0.6))-EXP(-$B$16*(($B$17+$AI$4)*0.6)))</f>
        <v/>
      </c>
      <c r="AB356" s="17">
        <f>R356*EXP(-$B$16*(($B$17+$AI$4)*0.7))+S356*$B$16/($B$16-$AI$12)*(EXP(-$AI$12*(($B$17+$AI$4)*0.7))-EXP(-$B$16*(($B$17+$AI$4)*0.7)))+T356*$B$16/($B$16-$AI$13)*(EXP(-$AI$13*(($B$17+$AI$4)*0.7))-EXP(-$B$16*(($B$17+$AI$4)*0.7)))+U356*$B$16/($B$16-$AI$14)*(EXP(-$AI$14*(($B$17+$AI$4)*0.7))-EXP(-$B$16*(($B$17+$AI$4)*0.7)))</f>
        <v/>
      </c>
      <c r="AC356" s="17">
        <f>R356*EXP(-$B$16*(($B$17+$AI$4)*0.8))+S356*$B$16/($B$16-$AI$12)*(EXP(-$AI$12*(($B$17+$AI$4)*0.8))-EXP(-$B$16*(($B$17+$AI$4)*0.8)))+T356*$B$16/($B$16-$AI$13)*(EXP(-$AI$13*(($B$17+$AI$4)*0.8))-EXP(-$B$16*(($B$17+$AI$4)*0.8)))+U356*$B$16/($B$16-$AI$14)*(EXP(-$AI$14*(($B$17+$AI$4)*0.8))-EXP(-$B$16*(($B$17+$AI$4)*0.8)))</f>
        <v/>
      </c>
      <c r="AD356" s="17">
        <f>R356*EXP(-$B$16*(($B$17+$AI$4)*0.9))+S356*$B$16/($B$16-$AI$12)*(EXP(-$AI$12*(($B$17+$AI$4)*0.9))-EXP(-$B$16*(($B$17+$AI$4)*0.9)))+T356*$B$16/($B$16-$AI$13)*(EXP(-$AI$13*(($B$17+$AI$4)*0.9))-EXP(-$B$16*(($B$17+$AI$4)*0.9)))+U356*$B$16/($B$16-$AI$14)*(EXP(-$AI$14*(($B$17+$AI$4)*0.9))-EXP(-$B$16*(($B$17+$AI$4)*0.9)))</f>
        <v/>
      </c>
      <c r="AE356" s="17">
        <f>R356*EXP(-$B$16*(($B$17+$AI$4)*1.0))+S356*$B$16/($B$16-$AI$12)*(EXP(-$AI$12*(($B$17+$AI$4)*1.0))-EXP(-$B$16*(($B$17+$AI$4)*1.0)))+T356*$B$16/($B$16-$AI$13)*(EXP(-$AI$13*(($B$17+$AI$4)*1.0))-EXP(-$B$16*(($B$17+$AI$4)*1.0)))+U356*$B$16/($B$16-$AI$14)*(EXP(-$AI$14*(($B$17+$AI$4)*1.0))-EXP(-$B$16*(($B$17+$AI$4)*1.0)))</f>
        <v/>
      </c>
      <c r="AF356" s="17">
        <f>MIN((G356-V356)/$AI$48,(G356-W356)/$AI$49,(G356-X356)/$AI$50,(G356-Y356)/$AI$51,(G356-Z356)/$AI$52,(G356-AA356)/$AI$53,(G356-AB356)/$AI$54,(G356-AC356)/$AI$55,(G356-AD356)/$AI$56,(G356-AE356)/$AI$57)</f>
        <v/>
      </c>
    </row>
    <row r="357">
      <c r="E357" s="12">
        <f>E356+$B$11</f>
        <v/>
      </c>
      <c r="F357" s="13">
        <f>E357/60</f>
        <v/>
      </c>
      <c r="G357" s="13">
        <f>IF(F357&gt;=$AI$66,$B$27,IF(F357&gt;=$AI$65,$B$26,IF(F357&gt;=$AI$64,$B$25,IF(F357&gt;=$AI$63,$B$24,IF(F357&gt;=$AI$62,$B$23,IF(F357&gt;=$AI$61,$B$22,$B$21))))))</f>
        <v/>
      </c>
      <c r="H357" s="14">
        <f>MAX(0,MIN($AI$59,IF($B$9="Plasma",(G357-(S357*$AI$18+T357*$AI$19+U357*$AI$20))/$AI$46,AF357)))</f>
        <v/>
      </c>
      <c r="I357" s="15">
        <f>H357/10*3600/$B$11</f>
        <v/>
      </c>
      <c r="J357" s="15">
        <f>J356+H357</f>
        <v/>
      </c>
      <c r="K357" s="14">
        <f>$AI$21*K356+$AI$22*L356+$AI$23*M356+$AI$30*H356</f>
        <v/>
      </c>
      <c r="L357" s="14">
        <f>$AI$24*K356+$AI$25*L356+$AI$26*M356+$AI$31*H356</f>
        <v/>
      </c>
      <c r="M357" s="14">
        <f>$AI$27*K356+$AI$28*L356+$AI$29*M356+$AI$32*H356</f>
        <v/>
      </c>
      <c r="N357" s="16">
        <f>R357*$B$38</f>
        <v/>
      </c>
      <c r="O357" s="14">
        <f>K357/$B$30</f>
        <v/>
      </c>
      <c r="P357" s="14">
        <f>L357/$B$31</f>
        <v/>
      </c>
      <c r="Q357" s="14">
        <f>M357/$B$32</f>
        <v/>
      </c>
      <c r="R357" s="14">
        <f>R356*$AI$42+S356*$AI$43+T356*$AI$44+U356*$AI$45+$AI$47*H356</f>
        <v/>
      </c>
      <c r="S357" s="17">
        <f>$AI$33*K357+$AI$34*L357+$AI$35*M357</f>
        <v/>
      </c>
      <c r="T357" s="17">
        <f>$AI$36*K357+$AI$37*L357+$AI$38*M357</f>
        <v/>
      </c>
      <c r="U357" s="17">
        <f>$AI$39*K357+$AI$40*L357+$AI$41*M357</f>
        <v/>
      </c>
      <c r="V357" s="17">
        <f>R357*EXP(-$B$16*(($B$17+$AI$4)*0.1))+S357*$B$16/($B$16-$AI$12)*(EXP(-$AI$12*(($B$17+$AI$4)*0.1))-EXP(-$B$16*(($B$17+$AI$4)*0.1)))+T357*$B$16/($B$16-$AI$13)*(EXP(-$AI$13*(($B$17+$AI$4)*0.1))-EXP(-$B$16*(($B$17+$AI$4)*0.1)))+U357*$B$16/($B$16-$AI$14)*(EXP(-$AI$14*(($B$17+$AI$4)*0.1))-EXP(-$B$16*(($B$17+$AI$4)*0.1)))</f>
        <v/>
      </c>
      <c r="W357" s="17">
        <f>R357*EXP(-$B$16*(($B$17+$AI$4)*0.2))+S357*$B$16/($B$16-$AI$12)*(EXP(-$AI$12*(($B$17+$AI$4)*0.2))-EXP(-$B$16*(($B$17+$AI$4)*0.2)))+T357*$B$16/($B$16-$AI$13)*(EXP(-$AI$13*(($B$17+$AI$4)*0.2))-EXP(-$B$16*(($B$17+$AI$4)*0.2)))+U357*$B$16/($B$16-$AI$14)*(EXP(-$AI$14*(($B$17+$AI$4)*0.2))-EXP(-$B$16*(($B$17+$AI$4)*0.2)))</f>
        <v/>
      </c>
      <c r="X357" s="17">
        <f>R357*EXP(-$B$16*(($B$17+$AI$4)*0.3))+S357*$B$16/($B$16-$AI$12)*(EXP(-$AI$12*(($B$17+$AI$4)*0.3))-EXP(-$B$16*(($B$17+$AI$4)*0.3)))+T357*$B$16/($B$16-$AI$13)*(EXP(-$AI$13*(($B$17+$AI$4)*0.3))-EXP(-$B$16*(($B$17+$AI$4)*0.3)))+U357*$B$16/($B$16-$AI$14)*(EXP(-$AI$14*(($B$17+$AI$4)*0.3))-EXP(-$B$16*(($B$17+$AI$4)*0.3)))</f>
        <v/>
      </c>
      <c r="Y357" s="17">
        <f>R357*EXP(-$B$16*(($B$17+$AI$4)*0.4))+S357*$B$16/($B$16-$AI$12)*(EXP(-$AI$12*(($B$17+$AI$4)*0.4))-EXP(-$B$16*(($B$17+$AI$4)*0.4)))+T357*$B$16/($B$16-$AI$13)*(EXP(-$AI$13*(($B$17+$AI$4)*0.4))-EXP(-$B$16*(($B$17+$AI$4)*0.4)))+U357*$B$16/($B$16-$AI$14)*(EXP(-$AI$14*(($B$17+$AI$4)*0.4))-EXP(-$B$16*(($B$17+$AI$4)*0.4)))</f>
        <v/>
      </c>
      <c r="Z357" s="17">
        <f>R357*EXP(-$B$16*(($B$17+$AI$4)*0.5))+S357*$B$16/($B$16-$AI$12)*(EXP(-$AI$12*(($B$17+$AI$4)*0.5))-EXP(-$B$16*(($B$17+$AI$4)*0.5)))+T357*$B$16/($B$16-$AI$13)*(EXP(-$AI$13*(($B$17+$AI$4)*0.5))-EXP(-$B$16*(($B$17+$AI$4)*0.5)))+U357*$B$16/($B$16-$AI$14)*(EXP(-$AI$14*(($B$17+$AI$4)*0.5))-EXP(-$B$16*(($B$17+$AI$4)*0.5)))</f>
        <v/>
      </c>
      <c r="AA357" s="17">
        <f>R357*EXP(-$B$16*(($B$17+$AI$4)*0.6))+S357*$B$16/($B$16-$AI$12)*(EXP(-$AI$12*(($B$17+$AI$4)*0.6))-EXP(-$B$16*(($B$17+$AI$4)*0.6)))+T357*$B$16/($B$16-$AI$13)*(EXP(-$AI$13*(($B$17+$AI$4)*0.6))-EXP(-$B$16*(($B$17+$AI$4)*0.6)))+U357*$B$16/($B$16-$AI$14)*(EXP(-$AI$14*(($B$17+$AI$4)*0.6))-EXP(-$B$16*(($B$17+$AI$4)*0.6)))</f>
        <v/>
      </c>
      <c r="AB357" s="17">
        <f>R357*EXP(-$B$16*(($B$17+$AI$4)*0.7))+S357*$B$16/($B$16-$AI$12)*(EXP(-$AI$12*(($B$17+$AI$4)*0.7))-EXP(-$B$16*(($B$17+$AI$4)*0.7)))+T357*$B$16/($B$16-$AI$13)*(EXP(-$AI$13*(($B$17+$AI$4)*0.7))-EXP(-$B$16*(($B$17+$AI$4)*0.7)))+U357*$B$16/($B$16-$AI$14)*(EXP(-$AI$14*(($B$17+$AI$4)*0.7))-EXP(-$B$16*(($B$17+$AI$4)*0.7)))</f>
        <v/>
      </c>
      <c r="AC357" s="17">
        <f>R357*EXP(-$B$16*(($B$17+$AI$4)*0.8))+S357*$B$16/($B$16-$AI$12)*(EXP(-$AI$12*(($B$17+$AI$4)*0.8))-EXP(-$B$16*(($B$17+$AI$4)*0.8)))+T357*$B$16/($B$16-$AI$13)*(EXP(-$AI$13*(($B$17+$AI$4)*0.8))-EXP(-$B$16*(($B$17+$AI$4)*0.8)))+U357*$B$16/($B$16-$AI$14)*(EXP(-$AI$14*(($B$17+$AI$4)*0.8))-EXP(-$B$16*(($B$17+$AI$4)*0.8)))</f>
        <v/>
      </c>
      <c r="AD357" s="17">
        <f>R357*EXP(-$B$16*(($B$17+$AI$4)*0.9))+S357*$B$16/($B$16-$AI$12)*(EXP(-$AI$12*(($B$17+$AI$4)*0.9))-EXP(-$B$16*(($B$17+$AI$4)*0.9)))+T357*$B$16/($B$16-$AI$13)*(EXP(-$AI$13*(($B$17+$AI$4)*0.9))-EXP(-$B$16*(($B$17+$AI$4)*0.9)))+U357*$B$16/($B$16-$AI$14)*(EXP(-$AI$14*(($B$17+$AI$4)*0.9))-EXP(-$B$16*(($B$17+$AI$4)*0.9)))</f>
        <v/>
      </c>
      <c r="AE357" s="17">
        <f>R357*EXP(-$B$16*(($B$17+$AI$4)*1.0))+S357*$B$16/($B$16-$AI$12)*(EXP(-$AI$12*(($B$17+$AI$4)*1.0))-EXP(-$B$16*(($B$17+$AI$4)*1.0)))+T357*$B$16/($B$16-$AI$13)*(EXP(-$AI$13*(($B$17+$AI$4)*1.0))-EXP(-$B$16*(($B$17+$AI$4)*1.0)))+U357*$B$16/($B$16-$AI$14)*(EXP(-$AI$14*(($B$17+$AI$4)*1.0))-EXP(-$B$16*(($B$17+$AI$4)*1.0)))</f>
        <v/>
      </c>
      <c r="AF357" s="17">
        <f>MIN((G357-V357)/$AI$48,(G357-W357)/$AI$49,(G357-X357)/$AI$50,(G357-Y357)/$AI$51,(G357-Z357)/$AI$52,(G357-AA357)/$AI$53,(G357-AB357)/$AI$54,(G357-AC357)/$AI$55,(G357-AD357)/$AI$56,(G357-AE357)/$AI$57)</f>
        <v/>
      </c>
    </row>
    <row r="358">
      <c r="E358" s="12">
        <f>E357+$B$11</f>
        <v/>
      </c>
      <c r="F358" s="13">
        <f>E358/60</f>
        <v/>
      </c>
      <c r="G358" s="13">
        <f>IF(F358&gt;=$AI$66,$B$27,IF(F358&gt;=$AI$65,$B$26,IF(F358&gt;=$AI$64,$B$25,IF(F358&gt;=$AI$63,$B$24,IF(F358&gt;=$AI$62,$B$23,IF(F358&gt;=$AI$61,$B$22,$B$21))))))</f>
        <v/>
      </c>
      <c r="H358" s="14">
        <f>MAX(0,MIN($AI$59,IF($B$9="Plasma",(G358-(S358*$AI$18+T358*$AI$19+U358*$AI$20))/$AI$46,AF358)))</f>
        <v/>
      </c>
      <c r="I358" s="15">
        <f>H358/10*3600/$B$11</f>
        <v/>
      </c>
      <c r="J358" s="15">
        <f>J357+H358</f>
        <v/>
      </c>
      <c r="K358" s="14">
        <f>$AI$21*K357+$AI$22*L357+$AI$23*M357+$AI$30*H357</f>
        <v/>
      </c>
      <c r="L358" s="14">
        <f>$AI$24*K357+$AI$25*L357+$AI$26*M357+$AI$31*H357</f>
        <v/>
      </c>
      <c r="M358" s="14">
        <f>$AI$27*K357+$AI$28*L357+$AI$29*M357+$AI$32*H357</f>
        <v/>
      </c>
      <c r="N358" s="16">
        <f>R358*$B$38</f>
        <v/>
      </c>
      <c r="O358" s="14">
        <f>K358/$B$30</f>
        <v/>
      </c>
      <c r="P358" s="14">
        <f>L358/$B$31</f>
        <v/>
      </c>
      <c r="Q358" s="14">
        <f>M358/$B$32</f>
        <v/>
      </c>
      <c r="R358" s="14">
        <f>R357*$AI$42+S357*$AI$43+T357*$AI$44+U357*$AI$45+$AI$47*H357</f>
        <v/>
      </c>
      <c r="S358" s="17">
        <f>$AI$33*K358+$AI$34*L358+$AI$35*M358</f>
        <v/>
      </c>
      <c r="T358" s="17">
        <f>$AI$36*K358+$AI$37*L358+$AI$38*M358</f>
        <v/>
      </c>
      <c r="U358" s="17">
        <f>$AI$39*K358+$AI$40*L358+$AI$41*M358</f>
        <v/>
      </c>
      <c r="V358" s="17">
        <f>R358*EXP(-$B$16*(($B$17+$AI$4)*0.1))+S358*$B$16/($B$16-$AI$12)*(EXP(-$AI$12*(($B$17+$AI$4)*0.1))-EXP(-$B$16*(($B$17+$AI$4)*0.1)))+T358*$B$16/($B$16-$AI$13)*(EXP(-$AI$13*(($B$17+$AI$4)*0.1))-EXP(-$B$16*(($B$17+$AI$4)*0.1)))+U358*$B$16/($B$16-$AI$14)*(EXP(-$AI$14*(($B$17+$AI$4)*0.1))-EXP(-$B$16*(($B$17+$AI$4)*0.1)))</f>
        <v/>
      </c>
      <c r="W358" s="17">
        <f>R358*EXP(-$B$16*(($B$17+$AI$4)*0.2))+S358*$B$16/($B$16-$AI$12)*(EXP(-$AI$12*(($B$17+$AI$4)*0.2))-EXP(-$B$16*(($B$17+$AI$4)*0.2)))+T358*$B$16/($B$16-$AI$13)*(EXP(-$AI$13*(($B$17+$AI$4)*0.2))-EXP(-$B$16*(($B$17+$AI$4)*0.2)))+U358*$B$16/($B$16-$AI$14)*(EXP(-$AI$14*(($B$17+$AI$4)*0.2))-EXP(-$B$16*(($B$17+$AI$4)*0.2)))</f>
        <v/>
      </c>
      <c r="X358" s="17">
        <f>R358*EXP(-$B$16*(($B$17+$AI$4)*0.3))+S358*$B$16/($B$16-$AI$12)*(EXP(-$AI$12*(($B$17+$AI$4)*0.3))-EXP(-$B$16*(($B$17+$AI$4)*0.3)))+T358*$B$16/($B$16-$AI$13)*(EXP(-$AI$13*(($B$17+$AI$4)*0.3))-EXP(-$B$16*(($B$17+$AI$4)*0.3)))+U358*$B$16/($B$16-$AI$14)*(EXP(-$AI$14*(($B$17+$AI$4)*0.3))-EXP(-$B$16*(($B$17+$AI$4)*0.3)))</f>
        <v/>
      </c>
      <c r="Y358" s="17">
        <f>R358*EXP(-$B$16*(($B$17+$AI$4)*0.4))+S358*$B$16/($B$16-$AI$12)*(EXP(-$AI$12*(($B$17+$AI$4)*0.4))-EXP(-$B$16*(($B$17+$AI$4)*0.4)))+T358*$B$16/($B$16-$AI$13)*(EXP(-$AI$13*(($B$17+$AI$4)*0.4))-EXP(-$B$16*(($B$17+$AI$4)*0.4)))+U358*$B$16/($B$16-$AI$14)*(EXP(-$AI$14*(($B$17+$AI$4)*0.4))-EXP(-$B$16*(($B$17+$AI$4)*0.4)))</f>
        <v/>
      </c>
      <c r="Z358" s="17">
        <f>R358*EXP(-$B$16*(($B$17+$AI$4)*0.5))+S358*$B$16/($B$16-$AI$12)*(EXP(-$AI$12*(($B$17+$AI$4)*0.5))-EXP(-$B$16*(($B$17+$AI$4)*0.5)))+T358*$B$16/($B$16-$AI$13)*(EXP(-$AI$13*(($B$17+$AI$4)*0.5))-EXP(-$B$16*(($B$17+$AI$4)*0.5)))+U358*$B$16/($B$16-$AI$14)*(EXP(-$AI$14*(($B$17+$AI$4)*0.5))-EXP(-$B$16*(($B$17+$AI$4)*0.5)))</f>
        <v/>
      </c>
      <c r="AA358" s="17">
        <f>R358*EXP(-$B$16*(($B$17+$AI$4)*0.6))+S358*$B$16/($B$16-$AI$12)*(EXP(-$AI$12*(($B$17+$AI$4)*0.6))-EXP(-$B$16*(($B$17+$AI$4)*0.6)))+T358*$B$16/($B$16-$AI$13)*(EXP(-$AI$13*(($B$17+$AI$4)*0.6))-EXP(-$B$16*(($B$17+$AI$4)*0.6)))+U358*$B$16/($B$16-$AI$14)*(EXP(-$AI$14*(($B$17+$AI$4)*0.6))-EXP(-$B$16*(($B$17+$AI$4)*0.6)))</f>
        <v/>
      </c>
      <c r="AB358" s="17">
        <f>R358*EXP(-$B$16*(($B$17+$AI$4)*0.7))+S358*$B$16/($B$16-$AI$12)*(EXP(-$AI$12*(($B$17+$AI$4)*0.7))-EXP(-$B$16*(($B$17+$AI$4)*0.7)))+T358*$B$16/($B$16-$AI$13)*(EXP(-$AI$13*(($B$17+$AI$4)*0.7))-EXP(-$B$16*(($B$17+$AI$4)*0.7)))+U358*$B$16/($B$16-$AI$14)*(EXP(-$AI$14*(($B$17+$AI$4)*0.7))-EXP(-$B$16*(($B$17+$AI$4)*0.7)))</f>
        <v/>
      </c>
      <c r="AC358" s="17">
        <f>R358*EXP(-$B$16*(($B$17+$AI$4)*0.8))+S358*$B$16/($B$16-$AI$12)*(EXP(-$AI$12*(($B$17+$AI$4)*0.8))-EXP(-$B$16*(($B$17+$AI$4)*0.8)))+T358*$B$16/($B$16-$AI$13)*(EXP(-$AI$13*(($B$17+$AI$4)*0.8))-EXP(-$B$16*(($B$17+$AI$4)*0.8)))+U358*$B$16/($B$16-$AI$14)*(EXP(-$AI$14*(($B$17+$AI$4)*0.8))-EXP(-$B$16*(($B$17+$AI$4)*0.8)))</f>
        <v/>
      </c>
      <c r="AD358" s="17">
        <f>R358*EXP(-$B$16*(($B$17+$AI$4)*0.9))+S358*$B$16/($B$16-$AI$12)*(EXP(-$AI$12*(($B$17+$AI$4)*0.9))-EXP(-$B$16*(($B$17+$AI$4)*0.9)))+T358*$B$16/($B$16-$AI$13)*(EXP(-$AI$13*(($B$17+$AI$4)*0.9))-EXP(-$B$16*(($B$17+$AI$4)*0.9)))+U358*$B$16/($B$16-$AI$14)*(EXP(-$AI$14*(($B$17+$AI$4)*0.9))-EXP(-$B$16*(($B$17+$AI$4)*0.9)))</f>
        <v/>
      </c>
      <c r="AE358" s="17">
        <f>R358*EXP(-$B$16*(($B$17+$AI$4)*1.0))+S358*$B$16/($B$16-$AI$12)*(EXP(-$AI$12*(($B$17+$AI$4)*1.0))-EXP(-$B$16*(($B$17+$AI$4)*1.0)))+T358*$B$16/($B$16-$AI$13)*(EXP(-$AI$13*(($B$17+$AI$4)*1.0))-EXP(-$B$16*(($B$17+$AI$4)*1.0)))+U358*$B$16/($B$16-$AI$14)*(EXP(-$AI$14*(($B$17+$AI$4)*1.0))-EXP(-$B$16*(($B$17+$AI$4)*1.0)))</f>
        <v/>
      </c>
      <c r="AF358" s="17">
        <f>MIN((G358-V358)/$AI$48,(G358-W358)/$AI$49,(G358-X358)/$AI$50,(G358-Y358)/$AI$51,(G358-Z358)/$AI$52,(G358-AA358)/$AI$53,(G358-AB358)/$AI$54,(G358-AC358)/$AI$55,(G358-AD358)/$AI$56,(G358-AE358)/$AI$57)</f>
        <v/>
      </c>
    </row>
    <row r="359">
      <c r="E359" s="12">
        <f>E358+$B$11</f>
        <v/>
      </c>
      <c r="F359" s="13">
        <f>E359/60</f>
        <v/>
      </c>
      <c r="G359" s="13">
        <f>IF(F359&gt;=$AI$66,$B$27,IF(F359&gt;=$AI$65,$B$26,IF(F359&gt;=$AI$64,$B$25,IF(F359&gt;=$AI$63,$B$24,IF(F359&gt;=$AI$62,$B$23,IF(F359&gt;=$AI$61,$B$22,$B$21))))))</f>
        <v/>
      </c>
      <c r="H359" s="14">
        <f>MAX(0,MIN($AI$59,IF($B$9="Plasma",(G359-(S359*$AI$18+T359*$AI$19+U359*$AI$20))/$AI$46,AF359)))</f>
        <v/>
      </c>
      <c r="I359" s="15">
        <f>H359/10*3600/$B$11</f>
        <v/>
      </c>
      <c r="J359" s="15">
        <f>J358+H359</f>
        <v/>
      </c>
      <c r="K359" s="14">
        <f>$AI$21*K358+$AI$22*L358+$AI$23*M358+$AI$30*H358</f>
        <v/>
      </c>
      <c r="L359" s="14">
        <f>$AI$24*K358+$AI$25*L358+$AI$26*M358+$AI$31*H358</f>
        <v/>
      </c>
      <c r="M359" s="14">
        <f>$AI$27*K358+$AI$28*L358+$AI$29*M358+$AI$32*H358</f>
        <v/>
      </c>
      <c r="N359" s="16">
        <f>R359*$B$38</f>
        <v/>
      </c>
      <c r="O359" s="14">
        <f>K359/$B$30</f>
        <v/>
      </c>
      <c r="P359" s="14">
        <f>L359/$B$31</f>
        <v/>
      </c>
      <c r="Q359" s="14">
        <f>M359/$B$32</f>
        <v/>
      </c>
      <c r="R359" s="14">
        <f>R358*$AI$42+S358*$AI$43+T358*$AI$44+U358*$AI$45+$AI$47*H358</f>
        <v/>
      </c>
      <c r="S359" s="17">
        <f>$AI$33*K359+$AI$34*L359+$AI$35*M359</f>
        <v/>
      </c>
      <c r="T359" s="17">
        <f>$AI$36*K359+$AI$37*L359+$AI$38*M359</f>
        <v/>
      </c>
      <c r="U359" s="17">
        <f>$AI$39*K359+$AI$40*L359+$AI$41*M359</f>
        <v/>
      </c>
      <c r="V359" s="17">
        <f>R359*EXP(-$B$16*(($B$17+$AI$4)*0.1))+S359*$B$16/($B$16-$AI$12)*(EXP(-$AI$12*(($B$17+$AI$4)*0.1))-EXP(-$B$16*(($B$17+$AI$4)*0.1)))+T359*$B$16/($B$16-$AI$13)*(EXP(-$AI$13*(($B$17+$AI$4)*0.1))-EXP(-$B$16*(($B$17+$AI$4)*0.1)))+U359*$B$16/($B$16-$AI$14)*(EXP(-$AI$14*(($B$17+$AI$4)*0.1))-EXP(-$B$16*(($B$17+$AI$4)*0.1)))</f>
        <v/>
      </c>
      <c r="W359" s="17">
        <f>R359*EXP(-$B$16*(($B$17+$AI$4)*0.2))+S359*$B$16/($B$16-$AI$12)*(EXP(-$AI$12*(($B$17+$AI$4)*0.2))-EXP(-$B$16*(($B$17+$AI$4)*0.2)))+T359*$B$16/($B$16-$AI$13)*(EXP(-$AI$13*(($B$17+$AI$4)*0.2))-EXP(-$B$16*(($B$17+$AI$4)*0.2)))+U359*$B$16/($B$16-$AI$14)*(EXP(-$AI$14*(($B$17+$AI$4)*0.2))-EXP(-$B$16*(($B$17+$AI$4)*0.2)))</f>
        <v/>
      </c>
      <c r="X359" s="17">
        <f>R359*EXP(-$B$16*(($B$17+$AI$4)*0.3))+S359*$B$16/($B$16-$AI$12)*(EXP(-$AI$12*(($B$17+$AI$4)*0.3))-EXP(-$B$16*(($B$17+$AI$4)*0.3)))+T359*$B$16/($B$16-$AI$13)*(EXP(-$AI$13*(($B$17+$AI$4)*0.3))-EXP(-$B$16*(($B$17+$AI$4)*0.3)))+U359*$B$16/($B$16-$AI$14)*(EXP(-$AI$14*(($B$17+$AI$4)*0.3))-EXP(-$B$16*(($B$17+$AI$4)*0.3)))</f>
        <v/>
      </c>
      <c r="Y359" s="17">
        <f>R359*EXP(-$B$16*(($B$17+$AI$4)*0.4))+S359*$B$16/($B$16-$AI$12)*(EXP(-$AI$12*(($B$17+$AI$4)*0.4))-EXP(-$B$16*(($B$17+$AI$4)*0.4)))+T359*$B$16/($B$16-$AI$13)*(EXP(-$AI$13*(($B$17+$AI$4)*0.4))-EXP(-$B$16*(($B$17+$AI$4)*0.4)))+U359*$B$16/($B$16-$AI$14)*(EXP(-$AI$14*(($B$17+$AI$4)*0.4))-EXP(-$B$16*(($B$17+$AI$4)*0.4)))</f>
        <v/>
      </c>
      <c r="Z359" s="17">
        <f>R359*EXP(-$B$16*(($B$17+$AI$4)*0.5))+S359*$B$16/($B$16-$AI$12)*(EXP(-$AI$12*(($B$17+$AI$4)*0.5))-EXP(-$B$16*(($B$17+$AI$4)*0.5)))+T359*$B$16/($B$16-$AI$13)*(EXP(-$AI$13*(($B$17+$AI$4)*0.5))-EXP(-$B$16*(($B$17+$AI$4)*0.5)))+U359*$B$16/($B$16-$AI$14)*(EXP(-$AI$14*(($B$17+$AI$4)*0.5))-EXP(-$B$16*(($B$17+$AI$4)*0.5)))</f>
        <v/>
      </c>
      <c r="AA359" s="17">
        <f>R359*EXP(-$B$16*(($B$17+$AI$4)*0.6))+S359*$B$16/($B$16-$AI$12)*(EXP(-$AI$12*(($B$17+$AI$4)*0.6))-EXP(-$B$16*(($B$17+$AI$4)*0.6)))+T359*$B$16/($B$16-$AI$13)*(EXP(-$AI$13*(($B$17+$AI$4)*0.6))-EXP(-$B$16*(($B$17+$AI$4)*0.6)))+U359*$B$16/($B$16-$AI$14)*(EXP(-$AI$14*(($B$17+$AI$4)*0.6))-EXP(-$B$16*(($B$17+$AI$4)*0.6)))</f>
        <v/>
      </c>
      <c r="AB359" s="17">
        <f>R359*EXP(-$B$16*(($B$17+$AI$4)*0.7))+S359*$B$16/($B$16-$AI$12)*(EXP(-$AI$12*(($B$17+$AI$4)*0.7))-EXP(-$B$16*(($B$17+$AI$4)*0.7)))+T359*$B$16/($B$16-$AI$13)*(EXP(-$AI$13*(($B$17+$AI$4)*0.7))-EXP(-$B$16*(($B$17+$AI$4)*0.7)))+U359*$B$16/($B$16-$AI$14)*(EXP(-$AI$14*(($B$17+$AI$4)*0.7))-EXP(-$B$16*(($B$17+$AI$4)*0.7)))</f>
        <v/>
      </c>
      <c r="AC359" s="17">
        <f>R359*EXP(-$B$16*(($B$17+$AI$4)*0.8))+S359*$B$16/($B$16-$AI$12)*(EXP(-$AI$12*(($B$17+$AI$4)*0.8))-EXP(-$B$16*(($B$17+$AI$4)*0.8)))+T359*$B$16/($B$16-$AI$13)*(EXP(-$AI$13*(($B$17+$AI$4)*0.8))-EXP(-$B$16*(($B$17+$AI$4)*0.8)))+U359*$B$16/($B$16-$AI$14)*(EXP(-$AI$14*(($B$17+$AI$4)*0.8))-EXP(-$B$16*(($B$17+$AI$4)*0.8)))</f>
        <v/>
      </c>
      <c r="AD359" s="17">
        <f>R359*EXP(-$B$16*(($B$17+$AI$4)*0.9))+S359*$B$16/($B$16-$AI$12)*(EXP(-$AI$12*(($B$17+$AI$4)*0.9))-EXP(-$B$16*(($B$17+$AI$4)*0.9)))+T359*$B$16/($B$16-$AI$13)*(EXP(-$AI$13*(($B$17+$AI$4)*0.9))-EXP(-$B$16*(($B$17+$AI$4)*0.9)))+U359*$B$16/($B$16-$AI$14)*(EXP(-$AI$14*(($B$17+$AI$4)*0.9))-EXP(-$B$16*(($B$17+$AI$4)*0.9)))</f>
        <v/>
      </c>
      <c r="AE359" s="17">
        <f>R359*EXP(-$B$16*(($B$17+$AI$4)*1.0))+S359*$B$16/($B$16-$AI$12)*(EXP(-$AI$12*(($B$17+$AI$4)*1.0))-EXP(-$B$16*(($B$17+$AI$4)*1.0)))+T359*$B$16/($B$16-$AI$13)*(EXP(-$AI$13*(($B$17+$AI$4)*1.0))-EXP(-$B$16*(($B$17+$AI$4)*1.0)))+U359*$B$16/($B$16-$AI$14)*(EXP(-$AI$14*(($B$17+$AI$4)*1.0))-EXP(-$B$16*(($B$17+$AI$4)*1.0)))</f>
        <v/>
      </c>
      <c r="AF359" s="17">
        <f>MIN((G359-V359)/$AI$48,(G359-W359)/$AI$49,(G359-X359)/$AI$50,(G359-Y359)/$AI$51,(G359-Z359)/$AI$52,(G359-AA359)/$AI$53,(G359-AB359)/$AI$54,(G359-AC359)/$AI$55,(G359-AD359)/$AI$56,(G359-AE359)/$AI$57)</f>
        <v/>
      </c>
    </row>
    <row r="360">
      <c r="E360" s="12">
        <f>E359+$B$11</f>
        <v/>
      </c>
      <c r="F360" s="13">
        <f>E360/60</f>
        <v/>
      </c>
      <c r="G360" s="13">
        <f>IF(F360&gt;=$AI$66,$B$27,IF(F360&gt;=$AI$65,$B$26,IF(F360&gt;=$AI$64,$B$25,IF(F360&gt;=$AI$63,$B$24,IF(F360&gt;=$AI$62,$B$23,IF(F360&gt;=$AI$61,$B$22,$B$21))))))</f>
        <v/>
      </c>
      <c r="H360" s="14">
        <f>MAX(0,MIN($AI$59,IF($B$9="Plasma",(G360-(S360*$AI$18+T360*$AI$19+U360*$AI$20))/$AI$46,AF360)))</f>
        <v/>
      </c>
      <c r="I360" s="15">
        <f>H360/10*3600/$B$11</f>
        <v/>
      </c>
      <c r="J360" s="15">
        <f>J359+H360</f>
        <v/>
      </c>
      <c r="K360" s="14">
        <f>$AI$21*K359+$AI$22*L359+$AI$23*M359+$AI$30*H359</f>
        <v/>
      </c>
      <c r="L360" s="14">
        <f>$AI$24*K359+$AI$25*L359+$AI$26*M359+$AI$31*H359</f>
        <v/>
      </c>
      <c r="M360" s="14">
        <f>$AI$27*K359+$AI$28*L359+$AI$29*M359+$AI$32*H359</f>
        <v/>
      </c>
      <c r="N360" s="16">
        <f>R360*$B$38</f>
        <v/>
      </c>
      <c r="O360" s="14">
        <f>K360/$B$30</f>
        <v/>
      </c>
      <c r="P360" s="14">
        <f>L360/$B$31</f>
        <v/>
      </c>
      <c r="Q360" s="14">
        <f>M360/$B$32</f>
        <v/>
      </c>
      <c r="R360" s="14">
        <f>R359*$AI$42+S359*$AI$43+T359*$AI$44+U359*$AI$45+$AI$47*H359</f>
        <v/>
      </c>
      <c r="S360" s="17">
        <f>$AI$33*K360+$AI$34*L360+$AI$35*M360</f>
        <v/>
      </c>
      <c r="T360" s="17">
        <f>$AI$36*K360+$AI$37*L360+$AI$38*M360</f>
        <v/>
      </c>
      <c r="U360" s="17">
        <f>$AI$39*K360+$AI$40*L360+$AI$41*M360</f>
        <v/>
      </c>
      <c r="V360" s="17">
        <f>R360*EXP(-$B$16*(($B$17+$AI$4)*0.1))+S360*$B$16/($B$16-$AI$12)*(EXP(-$AI$12*(($B$17+$AI$4)*0.1))-EXP(-$B$16*(($B$17+$AI$4)*0.1)))+T360*$B$16/($B$16-$AI$13)*(EXP(-$AI$13*(($B$17+$AI$4)*0.1))-EXP(-$B$16*(($B$17+$AI$4)*0.1)))+U360*$B$16/($B$16-$AI$14)*(EXP(-$AI$14*(($B$17+$AI$4)*0.1))-EXP(-$B$16*(($B$17+$AI$4)*0.1)))</f>
        <v/>
      </c>
      <c r="W360" s="17">
        <f>R360*EXP(-$B$16*(($B$17+$AI$4)*0.2))+S360*$B$16/($B$16-$AI$12)*(EXP(-$AI$12*(($B$17+$AI$4)*0.2))-EXP(-$B$16*(($B$17+$AI$4)*0.2)))+T360*$B$16/($B$16-$AI$13)*(EXP(-$AI$13*(($B$17+$AI$4)*0.2))-EXP(-$B$16*(($B$17+$AI$4)*0.2)))+U360*$B$16/($B$16-$AI$14)*(EXP(-$AI$14*(($B$17+$AI$4)*0.2))-EXP(-$B$16*(($B$17+$AI$4)*0.2)))</f>
        <v/>
      </c>
      <c r="X360" s="17">
        <f>R360*EXP(-$B$16*(($B$17+$AI$4)*0.3))+S360*$B$16/($B$16-$AI$12)*(EXP(-$AI$12*(($B$17+$AI$4)*0.3))-EXP(-$B$16*(($B$17+$AI$4)*0.3)))+T360*$B$16/($B$16-$AI$13)*(EXP(-$AI$13*(($B$17+$AI$4)*0.3))-EXP(-$B$16*(($B$17+$AI$4)*0.3)))+U360*$B$16/($B$16-$AI$14)*(EXP(-$AI$14*(($B$17+$AI$4)*0.3))-EXP(-$B$16*(($B$17+$AI$4)*0.3)))</f>
        <v/>
      </c>
      <c r="Y360" s="17">
        <f>R360*EXP(-$B$16*(($B$17+$AI$4)*0.4))+S360*$B$16/($B$16-$AI$12)*(EXP(-$AI$12*(($B$17+$AI$4)*0.4))-EXP(-$B$16*(($B$17+$AI$4)*0.4)))+T360*$B$16/($B$16-$AI$13)*(EXP(-$AI$13*(($B$17+$AI$4)*0.4))-EXP(-$B$16*(($B$17+$AI$4)*0.4)))+U360*$B$16/($B$16-$AI$14)*(EXP(-$AI$14*(($B$17+$AI$4)*0.4))-EXP(-$B$16*(($B$17+$AI$4)*0.4)))</f>
        <v/>
      </c>
      <c r="Z360" s="17">
        <f>R360*EXP(-$B$16*(($B$17+$AI$4)*0.5))+S360*$B$16/($B$16-$AI$12)*(EXP(-$AI$12*(($B$17+$AI$4)*0.5))-EXP(-$B$16*(($B$17+$AI$4)*0.5)))+T360*$B$16/($B$16-$AI$13)*(EXP(-$AI$13*(($B$17+$AI$4)*0.5))-EXP(-$B$16*(($B$17+$AI$4)*0.5)))+U360*$B$16/($B$16-$AI$14)*(EXP(-$AI$14*(($B$17+$AI$4)*0.5))-EXP(-$B$16*(($B$17+$AI$4)*0.5)))</f>
        <v/>
      </c>
      <c r="AA360" s="17">
        <f>R360*EXP(-$B$16*(($B$17+$AI$4)*0.6))+S360*$B$16/($B$16-$AI$12)*(EXP(-$AI$12*(($B$17+$AI$4)*0.6))-EXP(-$B$16*(($B$17+$AI$4)*0.6)))+T360*$B$16/($B$16-$AI$13)*(EXP(-$AI$13*(($B$17+$AI$4)*0.6))-EXP(-$B$16*(($B$17+$AI$4)*0.6)))+U360*$B$16/($B$16-$AI$14)*(EXP(-$AI$14*(($B$17+$AI$4)*0.6))-EXP(-$B$16*(($B$17+$AI$4)*0.6)))</f>
        <v/>
      </c>
      <c r="AB360" s="17">
        <f>R360*EXP(-$B$16*(($B$17+$AI$4)*0.7))+S360*$B$16/($B$16-$AI$12)*(EXP(-$AI$12*(($B$17+$AI$4)*0.7))-EXP(-$B$16*(($B$17+$AI$4)*0.7)))+T360*$B$16/($B$16-$AI$13)*(EXP(-$AI$13*(($B$17+$AI$4)*0.7))-EXP(-$B$16*(($B$17+$AI$4)*0.7)))+U360*$B$16/($B$16-$AI$14)*(EXP(-$AI$14*(($B$17+$AI$4)*0.7))-EXP(-$B$16*(($B$17+$AI$4)*0.7)))</f>
        <v/>
      </c>
      <c r="AC360" s="17">
        <f>R360*EXP(-$B$16*(($B$17+$AI$4)*0.8))+S360*$B$16/($B$16-$AI$12)*(EXP(-$AI$12*(($B$17+$AI$4)*0.8))-EXP(-$B$16*(($B$17+$AI$4)*0.8)))+T360*$B$16/($B$16-$AI$13)*(EXP(-$AI$13*(($B$17+$AI$4)*0.8))-EXP(-$B$16*(($B$17+$AI$4)*0.8)))+U360*$B$16/($B$16-$AI$14)*(EXP(-$AI$14*(($B$17+$AI$4)*0.8))-EXP(-$B$16*(($B$17+$AI$4)*0.8)))</f>
        <v/>
      </c>
      <c r="AD360" s="17">
        <f>R360*EXP(-$B$16*(($B$17+$AI$4)*0.9))+S360*$B$16/($B$16-$AI$12)*(EXP(-$AI$12*(($B$17+$AI$4)*0.9))-EXP(-$B$16*(($B$17+$AI$4)*0.9)))+T360*$B$16/($B$16-$AI$13)*(EXP(-$AI$13*(($B$17+$AI$4)*0.9))-EXP(-$B$16*(($B$17+$AI$4)*0.9)))+U360*$B$16/($B$16-$AI$14)*(EXP(-$AI$14*(($B$17+$AI$4)*0.9))-EXP(-$B$16*(($B$17+$AI$4)*0.9)))</f>
        <v/>
      </c>
      <c r="AE360" s="17">
        <f>R360*EXP(-$B$16*(($B$17+$AI$4)*1.0))+S360*$B$16/($B$16-$AI$12)*(EXP(-$AI$12*(($B$17+$AI$4)*1.0))-EXP(-$B$16*(($B$17+$AI$4)*1.0)))+T360*$B$16/($B$16-$AI$13)*(EXP(-$AI$13*(($B$17+$AI$4)*1.0))-EXP(-$B$16*(($B$17+$AI$4)*1.0)))+U360*$B$16/($B$16-$AI$14)*(EXP(-$AI$14*(($B$17+$AI$4)*1.0))-EXP(-$B$16*(($B$17+$AI$4)*1.0)))</f>
        <v/>
      </c>
      <c r="AF360" s="17">
        <f>MIN((G360-V360)/$AI$48,(G360-W360)/$AI$49,(G360-X360)/$AI$50,(G360-Y360)/$AI$51,(G360-Z360)/$AI$52,(G360-AA360)/$AI$53,(G360-AB360)/$AI$54,(G360-AC360)/$AI$55,(G360-AD360)/$AI$56,(G360-AE360)/$AI$57)</f>
        <v/>
      </c>
    </row>
    <row r="361">
      <c r="E361" s="12">
        <f>E360+$B$11</f>
        <v/>
      </c>
      <c r="F361" s="13">
        <f>E361/60</f>
        <v/>
      </c>
      <c r="G361" s="13">
        <f>IF(F361&gt;=$AI$66,$B$27,IF(F361&gt;=$AI$65,$B$26,IF(F361&gt;=$AI$64,$B$25,IF(F361&gt;=$AI$63,$B$24,IF(F361&gt;=$AI$62,$B$23,IF(F361&gt;=$AI$61,$B$22,$B$21))))))</f>
        <v/>
      </c>
      <c r="H361" s="14">
        <f>MAX(0,MIN($AI$59,IF($B$9="Plasma",(G361-(S361*$AI$18+T361*$AI$19+U361*$AI$20))/$AI$46,AF361)))</f>
        <v/>
      </c>
      <c r="I361" s="15">
        <f>H361/10*3600/$B$11</f>
        <v/>
      </c>
      <c r="J361" s="15">
        <f>J360+H361</f>
        <v/>
      </c>
      <c r="K361" s="14">
        <f>$AI$21*K360+$AI$22*L360+$AI$23*M360+$AI$30*H360</f>
        <v/>
      </c>
      <c r="L361" s="14">
        <f>$AI$24*K360+$AI$25*L360+$AI$26*M360+$AI$31*H360</f>
        <v/>
      </c>
      <c r="M361" s="14">
        <f>$AI$27*K360+$AI$28*L360+$AI$29*M360+$AI$32*H360</f>
        <v/>
      </c>
      <c r="N361" s="16">
        <f>R361*$B$38</f>
        <v/>
      </c>
      <c r="O361" s="14">
        <f>K361/$B$30</f>
        <v/>
      </c>
      <c r="P361" s="14">
        <f>L361/$B$31</f>
        <v/>
      </c>
      <c r="Q361" s="14">
        <f>M361/$B$32</f>
        <v/>
      </c>
      <c r="R361" s="14">
        <f>R360*$AI$42+S360*$AI$43+T360*$AI$44+U360*$AI$45+$AI$47*H360</f>
        <v/>
      </c>
      <c r="S361" s="17">
        <f>$AI$33*K361+$AI$34*L361+$AI$35*M361</f>
        <v/>
      </c>
      <c r="T361" s="17">
        <f>$AI$36*K361+$AI$37*L361+$AI$38*M361</f>
        <v/>
      </c>
      <c r="U361" s="17">
        <f>$AI$39*K361+$AI$40*L361+$AI$41*M361</f>
        <v/>
      </c>
      <c r="V361" s="17">
        <f>R361*EXP(-$B$16*(($B$17+$AI$4)*0.1))+S361*$B$16/($B$16-$AI$12)*(EXP(-$AI$12*(($B$17+$AI$4)*0.1))-EXP(-$B$16*(($B$17+$AI$4)*0.1)))+T361*$B$16/($B$16-$AI$13)*(EXP(-$AI$13*(($B$17+$AI$4)*0.1))-EXP(-$B$16*(($B$17+$AI$4)*0.1)))+U361*$B$16/($B$16-$AI$14)*(EXP(-$AI$14*(($B$17+$AI$4)*0.1))-EXP(-$B$16*(($B$17+$AI$4)*0.1)))</f>
        <v/>
      </c>
      <c r="W361" s="17">
        <f>R361*EXP(-$B$16*(($B$17+$AI$4)*0.2))+S361*$B$16/($B$16-$AI$12)*(EXP(-$AI$12*(($B$17+$AI$4)*0.2))-EXP(-$B$16*(($B$17+$AI$4)*0.2)))+T361*$B$16/($B$16-$AI$13)*(EXP(-$AI$13*(($B$17+$AI$4)*0.2))-EXP(-$B$16*(($B$17+$AI$4)*0.2)))+U361*$B$16/($B$16-$AI$14)*(EXP(-$AI$14*(($B$17+$AI$4)*0.2))-EXP(-$B$16*(($B$17+$AI$4)*0.2)))</f>
        <v/>
      </c>
      <c r="X361" s="17">
        <f>R361*EXP(-$B$16*(($B$17+$AI$4)*0.3))+S361*$B$16/($B$16-$AI$12)*(EXP(-$AI$12*(($B$17+$AI$4)*0.3))-EXP(-$B$16*(($B$17+$AI$4)*0.3)))+T361*$B$16/($B$16-$AI$13)*(EXP(-$AI$13*(($B$17+$AI$4)*0.3))-EXP(-$B$16*(($B$17+$AI$4)*0.3)))+U361*$B$16/($B$16-$AI$14)*(EXP(-$AI$14*(($B$17+$AI$4)*0.3))-EXP(-$B$16*(($B$17+$AI$4)*0.3)))</f>
        <v/>
      </c>
      <c r="Y361" s="17">
        <f>R361*EXP(-$B$16*(($B$17+$AI$4)*0.4))+S361*$B$16/($B$16-$AI$12)*(EXP(-$AI$12*(($B$17+$AI$4)*0.4))-EXP(-$B$16*(($B$17+$AI$4)*0.4)))+T361*$B$16/($B$16-$AI$13)*(EXP(-$AI$13*(($B$17+$AI$4)*0.4))-EXP(-$B$16*(($B$17+$AI$4)*0.4)))+U361*$B$16/($B$16-$AI$14)*(EXP(-$AI$14*(($B$17+$AI$4)*0.4))-EXP(-$B$16*(($B$17+$AI$4)*0.4)))</f>
        <v/>
      </c>
      <c r="Z361" s="17">
        <f>R361*EXP(-$B$16*(($B$17+$AI$4)*0.5))+S361*$B$16/($B$16-$AI$12)*(EXP(-$AI$12*(($B$17+$AI$4)*0.5))-EXP(-$B$16*(($B$17+$AI$4)*0.5)))+T361*$B$16/($B$16-$AI$13)*(EXP(-$AI$13*(($B$17+$AI$4)*0.5))-EXP(-$B$16*(($B$17+$AI$4)*0.5)))+U361*$B$16/($B$16-$AI$14)*(EXP(-$AI$14*(($B$17+$AI$4)*0.5))-EXP(-$B$16*(($B$17+$AI$4)*0.5)))</f>
        <v/>
      </c>
      <c r="AA361" s="17">
        <f>R361*EXP(-$B$16*(($B$17+$AI$4)*0.6))+S361*$B$16/($B$16-$AI$12)*(EXP(-$AI$12*(($B$17+$AI$4)*0.6))-EXP(-$B$16*(($B$17+$AI$4)*0.6)))+T361*$B$16/($B$16-$AI$13)*(EXP(-$AI$13*(($B$17+$AI$4)*0.6))-EXP(-$B$16*(($B$17+$AI$4)*0.6)))+U361*$B$16/($B$16-$AI$14)*(EXP(-$AI$14*(($B$17+$AI$4)*0.6))-EXP(-$B$16*(($B$17+$AI$4)*0.6)))</f>
        <v/>
      </c>
      <c r="AB361" s="17">
        <f>R361*EXP(-$B$16*(($B$17+$AI$4)*0.7))+S361*$B$16/($B$16-$AI$12)*(EXP(-$AI$12*(($B$17+$AI$4)*0.7))-EXP(-$B$16*(($B$17+$AI$4)*0.7)))+T361*$B$16/($B$16-$AI$13)*(EXP(-$AI$13*(($B$17+$AI$4)*0.7))-EXP(-$B$16*(($B$17+$AI$4)*0.7)))+U361*$B$16/($B$16-$AI$14)*(EXP(-$AI$14*(($B$17+$AI$4)*0.7))-EXP(-$B$16*(($B$17+$AI$4)*0.7)))</f>
        <v/>
      </c>
      <c r="AC361" s="17">
        <f>R361*EXP(-$B$16*(($B$17+$AI$4)*0.8))+S361*$B$16/($B$16-$AI$12)*(EXP(-$AI$12*(($B$17+$AI$4)*0.8))-EXP(-$B$16*(($B$17+$AI$4)*0.8)))+T361*$B$16/($B$16-$AI$13)*(EXP(-$AI$13*(($B$17+$AI$4)*0.8))-EXP(-$B$16*(($B$17+$AI$4)*0.8)))+U361*$B$16/($B$16-$AI$14)*(EXP(-$AI$14*(($B$17+$AI$4)*0.8))-EXP(-$B$16*(($B$17+$AI$4)*0.8)))</f>
        <v/>
      </c>
      <c r="AD361" s="17">
        <f>R361*EXP(-$B$16*(($B$17+$AI$4)*0.9))+S361*$B$16/($B$16-$AI$12)*(EXP(-$AI$12*(($B$17+$AI$4)*0.9))-EXP(-$B$16*(($B$17+$AI$4)*0.9)))+T361*$B$16/($B$16-$AI$13)*(EXP(-$AI$13*(($B$17+$AI$4)*0.9))-EXP(-$B$16*(($B$17+$AI$4)*0.9)))+U361*$B$16/($B$16-$AI$14)*(EXP(-$AI$14*(($B$17+$AI$4)*0.9))-EXP(-$B$16*(($B$17+$AI$4)*0.9)))</f>
        <v/>
      </c>
      <c r="AE361" s="17">
        <f>R361*EXP(-$B$16*(($B$17+$AI$4)*1.0))+S361*$B$16/($B$16-$AI$12)*(EXP(-$AI$12*(($B$17+$AI$4)*1.0))-EXP(-$B$16*(($B$17+$AI$4)*1.0)))+T361*$B$16/($B$16-$AI$13)*(EXP(-$AI$13*(($B$17+$AI$4)*1.0))-EXP(-$B$16*(($B$17+$AI$4)*1.0)))+U361*$B$16/($B$16-$AI$14)*(EXP(-$AI$14*(($B$17+$AI$4)*1.0))-EXP(-$B$16*(($B$17+$AI$4)*1.0)))</f>
        <v/>
      </c>
      <c r="AF361" s="17">
        <f>MIN((G361-V361)/$AI$48,(G361-W361)/$AI$49,(G361-X361)/$AI$50,(G361-Y361)/$AI$51,(G361-Z361)/$AI$52,(G361-AA361)/$AI$53,(G361-AB361)/$AI$54,(G361-AC361)/$AI$55,(G361-AD361)/$AI$56,(G361-AE361)/$AI$57)</f>
        <v/>
      </c>
    </row>
    <row r="362">
      <c r="E362" s="12">
        <f>E361+$B$11</f>
        <v/>
      </c>
      <c r="F362" s="13">
        <f>E362/60</f>
        <v/>
      </c>
      <c r="G362" s="13">
        <f>IF(F362&gt;=$AI$66,$B$27,IF(F362&gt;=$AI$65,$B$26,IF(F362&gt;=$AI$64,$B$25,IF(F362&gt;=$AI$63,$B$24,IF(F362&gt;=$AI$62,$B$23,IF(F362&gt;=$AI$61,$B$22,$B$21))))))</f>
        <v/>
      </c>
      <c r="H362" s="14">
        <f>MAX(0,MIN($AI$59,IF($B$9="Plasma",(G362-(S362*$AI$18+T362*$AI$19+U362*$AI$20))/$AI$46,AF362)))</f>
        <v/>
      </c>
      <c r="I362" s="15">
        <f>H362/10*3600/$B$11</f>
        <v/>
      </c>
      <c r="J362" s="15">
        <f>J361+H362</f>
        <v/>
      </c>
      <c r="K362" s="14">
        <f>$AI$21*K361+$AI$22*L361+$AI$23*M361+$AI$30*H361</f>
        <v/>
      </c>
      <c r="L362" s="14">
        <f>$AI$24*K361+$AI$25*L361+$AI$26*M361+$AI$31*H361</f>
        <v/>
      </c>
      <c r="M362" s="14">
        <f>$AI$27*K361+$AI$28*L361+$AI$29*M361+$AI$32*H361</f>
        <v/>
      </c>
      <c r="N362" s="16">
        <f>R362*$B$38</f>
        <v/>
      </c>
      <c r="O362" s="14">
        <f>K362/$B$30</f>
        <v/>
      </c>
      <c r="P362" s="14">
        <f>L362/$B$31</f>
        <v/>
      </c>
      <c r="Q362" s="14">
        <f>M362/$B$32</f>
        <v/>
      </c>
      <c r="R362" s="14">
        <f>R361*$AI$42+S361*$AI$43+T361*$AI$44+U361*$AI$45+$AI$47*H361</f>
        <v/>
      </c>
      <c r="S362" s="17">
        <f>$AI$33*K362+$AI$34*L362+$AI$35*M362</f>
        <v/>
      </c>
      <c r="T362" s="17">
        <f>$AI$36*K362+$AI$37*L362+$AI$38*M362</f>
        <v/>
      </c>
      <c r="U362" s="17">
        <f>$AI$39*K362+$AI$40*L362+$AI$41*M362</f>
        <v/>
      </c>
      <c r="V362" s="17">
        <f>R362*EXP(-$B$16*(($B$17+$AI$4)*0.1))+S362*$B$16/($B$16-$AI$12)*(EXP(-$AI$12*(($B$17+$AI$4)*0.1))-EXP(-$B$16*(($B$17+$AI$4)*0.1)))+T362*$B$16/($B$16-$AI$13)*(EXP(-$AI$13*(($B$17+$AI$4)*0.1))-EXP(-$B$16*(($B$17+$AI$4)*0.1)))+U362*$B$16/($B$16-$AI$14)*(EXP(-$AI$14*(($B$17+$AI$4)*0.1))-EXP(-$B$16*(($B$17+$AI$4)*0.1)))</f>
        <v/>
      </c>
      <c r="W362" s="17">
        <f>R362*EXP(-$B$16*(($B$17+$AI$4)*0.2))+S362*$B$16/($B$16-$AI$12)*(EXP(-$AI$12*(($B$17+$AI$4)*0.2))-EXP(-$B$16*(($B$17+$AI$4)*0.2)))+T362*$B$16/($B$16-$AI$13)*(EXP(-$AI$13*(($B$17+$AI$4)*0.2))-EXP(-$B$16*(($B$17+$AI$4)*0.2)))+U362*$B$16/($B$16-$AI$14)*(EXP(-$AI$14*(($B$17+$AI$4)*0.2))-EXP(-$B$16*(($B$17+$AI$4)*0.2)))</f>
        <v/>
      </c>
      <c r="X362" s="17">
        <f>R362*EXP(-$B$16*(($B$17+$AI$4)*0.3))+S362*$B$16/($B$16-$AI$12)*(EXP(-$AI$12*(($B$17+$AI$4)*0.3))-EXP(-$B$16*(($B$17+$AI$4)*0.3)))+T362*$B$16/($B$16-$AI$13)*(EXP(-$AI$13*(($B$17+$AI$4)*0.3))-EXP(-$B$16*(($B$17+$AI$4)*0.3)))+U362*$B$16/($B$16-$AI$14)*(EXP(-$AI$14*(($B$17+$AI$4)*0.3))-EXP(-$B$16*(($B$17+$AI$4)*0.3)))</f>
        <v/>
      </c>
      <c r="Y362" s="17">
        <f>R362*EXP(-$B$16*(($B$17+$AI$4)*0.4))+S362*$B$16/($B$16-$AI$12)*(EXP(-$AI$12*(($B$17+$AI$4)*0.4))-EXP(-$B$16*(($B$17+$AI$4)*0.4)))+T362*$B$16/($B$16-$AI$13)*(EXP(-$AI$13*(($B$17+$AI$4)*0.4))-EXP(-$B$16*(($B$17+$AI$4)*0.4)))+U362*$B$16/($B$16-$AI$14)*(EXP(-$AI$14*(($B$17+$AI$4)*0.4))-EXP(-$B$16*(($B$17+$AI$4)*0.4)))</f>
        <v/>
      </c>
      <c r="Z362" s="17">
        <f>R362*EXP(-$B$16*(($B$17+$AI$4)*0.5))+S362*$B$16/($B$16-$AI$12)*(EXP(-$AI$12*(($B$17+$AI$4)*0.5))-EXP(-$B$16*(($B$17+$AI$4)*0.5)))+T362*$B$16/($B$16-$AI$13)*(EXP(-$AI$13*(($B$17+$AI$4)*0.5))-EXP(-$B$16*(($B$17+$AI$4)*0.5)))+U362*$B$16/($B$16-$AI$14)*(EXP(-$AI$14*(($B$17+$AI$4)*0.5))-EXP(-$B$16*(($B$17+$AI$4)*0.5)))</f>
        <v/>
      </c>
      <c r="AA362" s="17">
        <f>R362*EXP(-$B$16*(($B$17+$AI$4)*0.6))+S362*$B$16/($B$16-$AI$12)*(EXP(-$AI$12*(($B$17+$AI$4)*0.6))-EXP(-$B$16*(($B$17+$AI$4)*0.6)))+T362*$B$16/($B$16-$AI$13)*(EXP(-$AI$13*(($B$17+$AI$4)*0.6))-EXP(-$B$16*(($B$17+$AI$4)*0.6)))+U362*$B$16/($B$16-$AI$14)*(EXP(-$AI$14*(($B$17+$AI$4)*0.6))-EXP(-$B$16*(($B$17+$AI$4)*0.6)))</f>
        <v/>
      </c>
      <c r="AB362" s="17">
        <f>R362*EXP(-$B$16*(($B$17+$AI$4)*0.7))+S362*$B$16/($B$16-$AI$12)*(EXP(-$AI$12*(($B$17+$AI$4)*0.7))-EXP(-$B$16*(($B$17+$AI$4)*0.7)))+T362*$B$16/($B$16-$AI$13)*(EXP(-$AI$13*(($B$17+$AI$4)*0.7))-EXP(-$B$16*(($B$17+$AI$4)*0.7)))+U362*$B$16/($B$16-$AI$14)*(EXP(-$AI$14*(($B$17+$AI$4)*0.7))-EXP(-$B$16*(($B$17+$AI$4)*0.7)))</f>
        <v/>
      </c>
      <c r="AC362" s="17">
        <f>R362*EXP(-$B$16*(($B$17+$AI$4)*0.8))+S362*$B$16/($B$16-$AI$12)*(EXP(-$AI$12*(($B$17+$AI$4)*0.8))-EXP(-$B$16*(($B$17+$AI$4)*0.8)))+T362*$B$16/($B$16-$AI$13)*(EXP(-$AI$13*(($B$17+$AI$4)*0.8))-EXP(-$B$16*(($B$17+$AI$4)*0.8)))+U362*$B$16/($B$16-$AI$14)*(EXP(-$AI$14*(($B$17+$AI$4)*0.8))-EXP(-$B$16*(($B$17+$AI$4)*0.8)))</f>
        <v/>
      </c>
      <c r="AD362" s="17">
        <f>R362*EXP(-$B$16*(($B$17+$AI$4)*0.9))+S362*$B$16/($B$16-$AI$12)*(EXP(-$AI$12*(($B$17+$AI$4)*0.9))-EXP(-$B$16*(($B$17+$AI$4)*0.9)))+T362*$B$16/($B$16-$AI$13)*(EXP(-$AI$13*(($B$17+$AI$4)*0.9))-EXP(-$B$16*(($B$17+$AI$4)*0.9)))+U362*$B$16/($B$16-$AI$14)*(EXP(-$AI$14*(($B$17+$AI$4)*0.9))-EXP(-$B$16*(($B$17+$AI$4)*0.9)))</f>
        <v/>
      </c>
      <c r="AE362" s="17">
        <f>R362*EXP(-$B$16*(($B$17+$AI$4)*1.0))+S362*$B$16/($B$16-$AI$12)*(EXP(-$AI$12*(($B$17+$AI$4)*1.0))-EXP(-$B$16*(($B$17+$AI$4)*1.0)))+T362*$B$16/($B$16-$AI$13)*(EXP(-$AI$13*(($B$17+$AI$4)*1.0))-EXP(-$B$16*(($B$17+$AI$4)*1.0)))+U362*$B$16/($B$16-$AI$14)*(EXP(-$AI$14*(($B$17+$AI$4)*1.0))-EXP(-$B$16*(($B$17+$AI$4)*1.0)))</f>
        <v/>
      </c>
      <c r="AF362" s="17">
        <f>MIN((G362-V362)/$AI$48,(G362-W362)/$AI$49,(G362-X362)/$AI$50,(G362-Y362)/$AI$51,(G362-Z362)/$AI$52,(G362-AA362)/$AI$53,(G362-AB362)/$AI$54,(G362-AC362)/$AI$55,(G362-AD362)/$AI$56,(G362-AE362)/$AI$57)</f>
        <v/>
      </c>
    </row>
    <row r="363">
      <c r="E363" s="12">
        <f>E362+$B$11</f>
        <v/>
      </c>
      <c r="F363" s="13">
        <f>E363/60</f>
        <v/>
      </c>
      <c r="G363" s="13">
        <f>IF(F363&gt;=$AI$66,$B$27,IF(F363&gt;=$AI$65,$B$26,IF(F363&gt;=$AI$64,$B$25,IF(F363&gt;=$AI$63,$B$24,IF(F363&gt;=$AI$62,$B$23,IF(F363&gt;=$AI$61,$B$22,$B$21))))))</f>
        <v/>
      </c>
      <c r="H363" s="14">
        <f>MAX(0,MIN($AI$59,IF($B$9="Plasma",(G363-(S363*$AI$18+T363*$AI$19+U363*$AI$20))/$AI$46,AF363)))</f>
        <v/>
      </c>
      <c r="I363" s="15">
        <f>H363/10*3600/$B$11</f>
        <v/>
      </c>
      <c r="J363" s="15">
        <f>J362+H363</f>
        <v/>
      </c>
      <c r="K363" s="14">
        <f>$AI$21*K362+$AI$22*L362+$AI$23*M362+$AI$30*H362</f>
        <v/>
      </c>
      <c r="L363" s="14">
        <f>$AI$24*K362+$AI$25*L362+$AI$26*M362+$AI$31*H362</f>
        <v/>
      </c>
      <c r="M363" s="14">
        <f>$AI$27*K362+$AI$28*L362+$AI$29*M362+$AI$32*H362</f>
        <v/>
      </c>
      <c r="N363" s="16">
        <f>R363*$B$38</f>
        <v/>
      </c>
      <c r="O363" s="14">
        <f>K363/$B$30</f>
        <v/>
      </c>
      <c r="P363" s="14">
        <f>L363/$B$31</f>
        <v/>
      </c>
      <c r="Q363" s="14">
        <f>M363/$B$32</f>
        <v/>
      </c>
      <c r="R363" s="14">
        <f>R362*$AI$42+S362*$AI$43+T362*$AI$44+U362*$AI$45+$AI$47*H362</f>
        <v/>
      </c>
      <c r="S363" s="17">
        <f>$AI$33*K363+$AI$34*L363+$AI$35*M363</f>
        <v/>
      </c>
      <c r="T363" s="17">
        <f>$AI$36*K363+$AI$37*L363+$AI$38*M363</f>
        <v/>
      </c>
      <c r="U363" s="17">
        <f>$AI$39*K363+$AI$40*L363+$AI$41*M363</f>
        <v/>
      </c>
      <c r="V363" s="17">
        <f>R363*EXP(-$B$16*(($B$17+$AI$4)*0.1))+S363*$B$16/($B$16-$AI$12)*(EXP(-$AI$12*(($B$17+$AI$4)*0.1))-EXP(-$B$16*(($B$17+$AI$4)*0.1)))+T363*$B$16/($B$16-$AI$13)*(EXP(-$AI$13*(($B$17+$AI$4)*0.1))-EXP(-$B$16*(($B$17+$AI$4)*0.1)))+U363*$B$16/($B$16-$AI$14)*(EXP(-$AI$14*(($B$17+$AI$4)*0.1))-EXP(-$B$16*(($B$17+$AI$4)*0.1)))</f>
        <v/>
      </c>
      <c r="W363" s="17">
        <f>R363*EXP(-$B$16*(($B$17+$AI$4)*0.2))+S363*$B$16/($B$16-$AI$12)*(EXP(-$AI$12*(($B$17+$AI$4)*0.2))-EXP(-$B$16*(($B$17+$AI$4)*0.2)))+T363*$B$16/($B$16-$AI$13)*(EXP(-$AI$13*(($B$17+$AI$4)*0.2))-EXP(-$B$16*(($B$17+$AI$4)*0.2)))+U363*$B$16/($B$16-$AI$14)*(EXP(-$AI$14*(($B$17+$AI$4)*0.2))-EXP(-$B$16*(($B$17+$AI$4)*0.2)))</f>
        <v/>
      </c>
      <c r="X363" s="17">
        <f>R363*EXP(-$B$16*(($B$17+$AI$4)*0.3))+S363*$B$16/($B$16-$AI$12)*(EXP(-$AI$12*(($B$17+$AI$4)*0.3))-EXP(-$B$16*(($B$17+$AI$4)*0.3)))+T363*$B$16/($B$16-$AI$13)*(EXP(-$AI$13*(($B$17+$AI$4)*0.3))-EXP(-$B$16*(($B$17+$AI$4)*0.3)))+U363*$B$16/($B$16-$AI$14)*(EXP(-$AI$14*(($B$17+$AI$4)*0.3))-EXP(-$B$16*(($B$17+$AI$4)*0.3)))</f>
        <v/>
      </c>
      <c r="Y363" s="17">
        <f>R363*EXP(-$B$16*(($B$17+$AI$4)*0.4))+S363*$B$16/($B$16-$AI$12)*(EXP(-$AI$12*(($B$17+$AI$4)*0.4))-EXP(-$B$16*(($B$17+$AI$4)*0.4)))+T363*$B$16/($B$16-$AI$13)*(EXP(-$AI$13*(($B$17+$AI$4)*0.4))-EXP(-$B$16*(($B$17+$AI$4)*0.4)))+U363*$B$16/($B$16-$AI$14)*(EXP(-$AI$14*(($B$17+$AI$4)*0.4))-EXP(-$B$16*(($B$17+$AI$4)*0.4)))</f>
        <v/>
      </c>
      <c r="Z363" s="17">
        <f>R363*EXP(-$B$16*(($B$17+$AI$4)*0.5))+S363*$B$16/($B$16-$AI$12)*(EXP(-$AI$12*(($B$17+$AI$4)*0.5))-EXP(-$B$16*(($B$17+$AI$4)*0.5)))+T363*$B$16/($B$16-$AI$13)*(EXP(-$AI$13*(($B$17+$AI$4)*0.5))-EXP(-$B$16*(($B$17+$AI$4)*0.5)))+U363*$B$16/($B$16-$AI$14)*(EXP(-$AI$14*(($B$17+$AI$4)*0.5))-EXP(-$B$16*(($B$17+$AI$4)*0.5)))</f>
        <v/>
      </c>
      <c r="AA363" s="17">
        <f>R363*EXP(-$B$16*(($B$17+$AI$4)*0.6))+S363*$B$16/($B$16-$AI$12)*(EXP(-$AI$12*(($B$17+$AI$4)*0.6))-EXP(-$B$16*(($B$17+$AI$4)*0.6)))+T363*$B$16/($B$16-$AI$13)*(EXP(-$AI$13*(($B$17+$AI$4)*0.6))-EXP(-$B$16*(($B$17+$AI$4)*0.6)))+U363*$B$16/($B$16-$AI$14)*(EXP(-$AI$14*(($B$17+$AI$4)*0.6))-EXP(-$B$16*(($B$17+$AI$4)*0.6)))</f>
        <v/>
      </c>
      <c r="AB363" s="17">
        <f>R363*EXP(-$B$16*(($B$17+$AI$4)*0.7))+S363*$B$16/($B$16-$AI$12)*(EXP(-$AI$12*(($B$17+$AI$4)*0.7))-EXP(-$B$16*(($B$17+$AI$4)*0.7)))+T363*$B$16/($B$16-$AI$13)*(EXP(-$AI$13*(($B$17+$AI$4)*0.7))-EXP(-$B$16*(($B$17+$AI$4)*0.7)))+U363*$B$16/($B$16-$AI$14)*(EXP(-$AI$14*(($B$17+$AI$4)*0.7))-EXP(-$B$16*(($B$17+$AI$4)*0.7)))</f>
        <v/>
      </c>
      <c r="AC363" s="17">
        <f>R363*EXP(-$B$16*(($B$17+$AI$4)*0.8))+S363*$B$16/($B$16-$AI$12)*(EXP(-$AI$12*(($B$17+$AI$4)*0.8))-EXP(-$B$16*(($B$17+$AI$4)*0.8)))+T363*$B$16/($B$16-$AI$13)*(EXP(-$AI$13*(($B$17+$AI$4)*0.8))-EXP(-$B$16*(($B$17+$AI$4)*0.8)))+U363*$B$16/($B$16-$AI$14)*(EXP(-$AI$14*(($B$17+$AI$4)*0.8))-EXP(-$B$16*(($B$17+$AI$4)*0.8)))</f>
        <v/>
      </c>
      <c r="AD363" s="17">
        <f>R363*EXP(-$B$16*(($B$17+$AI$4)*0.9))+S363*$B$16/($B$16-$AI$12)*(EXP(-$AI$12*(($B$17+$AI$4)*0.9))-EXP(-$B$16*(($B$17+$AI$4)*0.9)))+T363*$B$16/($B$16-$AI$13)*(EXP(-$AI$13*(($B$17+$AI$4)*0.9))-EXP(-$B$16*(($B$17+$AI$4)*0.9)))+U363*$B$16/($B$16-$AI$14)*(EXP(-$AI$14*(($B$17+$AI$4)*0.9))-EXP(-$B$16*(($B$17+$AI$4)*0.9)))</f>
        <v/>
      </c>
      <c r="AE363" s="17">
        <f>R363*EXP(-$B$16*(($B$17+$AI$4)*1.0))+S363*$B$16/($B$16-$AI$12)*(EXP(-$AI$12*(($B$17+$AI$4)*1.0))-EXP(-$B$16*(($B$17+$AI$4)*1.0)))+T363*$B$16/($B$16-$AI$13)*(EXP(-$AI$13*(($B$17+$AI$4)*1.0))-EXP(-$B$16*(($B$17+$AI$4)*1.0)))+U363*$B$16/($B$16-$AI$14)*(EXP(-$AI$14*(($B$17+$AI$4)*1.0))-EXP(-$B$16*(($B$17+$AI$4)*1.0)))</f>
        <v/>
      </c>
      <c r="AF363" s="17">
        <f>MIN((G363-V363)/$AI$48,(G363-W363)/$AI$49,(G363-X363)/$AI$50,(G363-Y363)/$AI$51,(G363-Z363)/$AI$52,(G363-AA363)/$AI$53,(G363-AB363)/$AI$54,(G363-AC363)/$AI$55,(G363-AD363)/$AI$56,(G363-AE363)/$AI$57)</f>
        <v/>
      </c>
    </row>
    <row r="364">
      <c r="E364" s="12">
        <f>E363+$B$11</f>
        <v/>
      </c>
      <c r="F364" s="13">
        <f>E364/60</f>
        <v/>
      </c>
      <c r="G364" s="13">
        <f>IF(F364&gt;=$AI$66,$B$27,IF(F364&gt;=$AI$65,$B$26,IF(F364&gt;=$AI$64,$B$25,IF(F364&gt;=$AI$63,$B$24,IF(F364&gt;=$AI$62,$B$23,IF(F364&gt;=$AI$61,$B$22,$B$21))))))</f>
        <v/>
      </c>
      <c r="H364" s="14">
        <f>MAX(0,MIN($AI$59,IF($B$9="Plasma",(G364-(S364*$AI$18+T364*$AI$19+U364*$AI$20))/$AI$46,AF364)))</f>
        <v/>
      </c>
      <c r="I364" s="15">
        <f>H364/10*3600/$B$11</f>
        <v/>
      </c>
      <c r="J364" s="15">
        <f>J363+H364</f>
        <v/>
      </c>
      <c r="K364" s="14">
        <f>$AI$21*K363+$AI$22*L363+$AI$23*M363+$AI$30*H363</f>
        <v/>
      </c>
      <c r="L364" s="14">
        <f>$AI$24*K363+$AI$25*L363+$AI$26*M363+$AI$31*H363</f>
        <v/>
      </c>
      <c r="M364" s="14">
        <f>$AI$27*K363+$AI$28*L363+$AI$29*M363+$AI$32*H363</f>
        <v/>
      </c>
      <c r="N364" s="16">
        <f>R364*$B$38</f>
        <v/>
      </c>
      <c r="O364" s="14">
        <f>K364/$B$30</f>
        <v/>
      </c>
      <c r="P364" s="14">
        <f>L364/$B$31</f>
        <v/>
      </c>
      <c r="Q364" s="14">
        <f>M364/$B$32</f>
        <v/>
      </c>
      <c r="R364" s="14">
        <f>R363*$AI$42+S363*$AI$43+T363*$AI$44+U363*$AI$45+$AI$47*H363</f>
        <v/>
      </c>
      <c r="S364" s="17">
        <f>$AI$33*K364+$AI$34*L364+$AI$35*M364</f>
        <v/>
      </c>
      <c r="T364" s="17">
        <f>$AI$36*K364+$AI$37*L364+$AI$38*M364</f>
        <v/>
      </c>
      <c r="U364" s="17">
        <f>$AI$39*K364+$AI$40*L364+$AI$41*M364</f>
        <v/>
      </c>
      <c r="V364" s="17">
        <f>R364*EXP(-$B$16*(($B$17+$AI$4)*0.1))+S364*$B$16/($B$16-$AI$12)*(EXP(-$AI$12*(($B$17+$AI$4)*0.1))-EXP(-$B$16*(($B$17+$AI$4)*0.1)))+T364*$B$16/($B$16-$AI$13)*(EXP(-$AI$13*(($B$17+$AI$4)*0.1))-EXP(-$B$16*(($B$17+$AI$4)*0.1)))+U364*$B$16/($B$16-$AI$14)*(EXP(-$AI$14*(($B$17+$AI$4)*0.1))-EXP(-$B$16*(($B$17+$AI$4)*0.1)))</f>
        <v/>
      </c>
      <c r="W364" s="17">
        <f>R364*EXP(-$B$16*(($B$17+$AI$4)*0.2))+S364*$B$16/($B$16-$AI$12)*(EXP(-$AI$12*(($B$17+$AI$4)*0.2))-EXP(-$B$16*(($B$17+$AI$4)*0.2)))+T364*$B$16/($B$16-$AI$13)*(EXP(-$AI$13*(($B$17+$AI$4)*0.2))-EXP(-$B$16*(($B$17+$AI$4)*0.2)))+U364*$B$16/($B$16-$AI$14)*(EXP(-$AI$14*(($B$17+$AI$4)*0.2))-EXP(-$B$16*(($B$17+$AI$4)*0.2)))</f>
        <v/>
      </c>
      <c r="X364" s="17">
        <f>R364*EXP(-$B$16*(($B$17+$AI$4)*0.3))+S364*$B$16/($B$16-$AI$12)*(EXP(-$AI$12*(($B$17+$AI$4)*0.3))-EXP(-$B$16*(($B$17+$AI$4)*0.3)))+T364*$B$16/($B$16-$AI$13)*(EXP(-$AI$13*(($B$17+$AI$4)*0.3))-EXP(-$B$16*(($B$17+$AI$4)*0.3)))+U364*$B$16/($B$16-$AI$14)*(EXP(-$AI$14*(($B$17+$AI$4)*0.3))-EXP(-$B$16*(($B$17+$AI$4)*0.3)))</f>
        <v/>
      </c>
      <c r="Y364" s="17">
        <f>R364*EXP(-$B$16*(($B$17+$AI$4)*0.4))+S364*$B$16/($B$16-$AI$12)*(EXP(-$AI$12*(($B$17+$AI$4)*0.4))-EXP(-$B$16*(($B$17+$AI$4)*0.4)))+T364*$B$16/($B$16-$AI$13)*(EXP(-$AI$13*(($B$17+$AI$4)*0.4))-EXP(-$B$16*(($B$17+$AI$4)*0.4)))+U364*$B$16/($B$16-$AI$14)*(EXP(-$AI$14*(($B$17+$AI$4)*0.4))-EXP(-$B$16*(($B$17+$AI$4)*0.4)))</f>
        <v/>
      </c>
      <c r="Z364" s="17">
        <f>R364*EXP(-$B$16*(($B$17+$AI$4)*0.5))+S364*$B$16/($B$16-$AI$12)*(EXP(-$AI$12*(($B$17+$AI$4)*0.5))-EXP(-$B$16*(($B$17+$AI$4)*0.5)))+T364*$B$16/($B$16-$AI$13)*(EXP(-$AI$13*(($B$17+$AI$4)*0.5))-EXP(-$B$16*(($B$17+$AI$4)*0.5)))+U364*$B$16/($B$16-$AI$14)*(EXP(-$AI$14*(($B$17+$AI$4)*0.5))-EXP(-$B$16*(($B$17+$AI$4)*0.5)))</f>
        <v/>
      </c>
      <c r="AA364" s="17">
        <f>R364*EXP(-$B$16*(($B$17+$AI$4)*0.6))+S364*$B$16/($B$16-$AI$12)*(EXP(-$AI$12*(($B$17+$AI$4)*0.6))-EXP(-$B$16*(($B$17+$AI$4)*0.6)))+T364*$B$16/($B$16-$AI$13)*(EXP(-$AI$13*(($B$17+$AI$4)*0.6))-EXP(-$B$16*(($B$17+$AI$4)*0.6)))+U364*$B$16/($B$16-$AI$14)*(EXP(-$AI$14*(($B$17+$AI$4)*0.6))-EXP(-$B$16*(($B$17+$AI$4)*0.6)))</f>
        <v/>
      </c>
      <c r="AB364" s="17">
        <f>R364*EXP(-$B$16*(($B$17+$AI$4)*0.7))+S364*$B$16/($B$16-$AI$12)*(EXP(-$AI$12*(($B$17+$AI$4)*0.7))-EXP(-$B$16*(($B$17+$AI$4)*0.7)))+T364*$B$16/($B$16-$AI$13)*(EXP(-$AI$13*(($B$17+$AI$4)*0.7))-EXP(-$B$16*(($B$17+$AI$4)*0.7)))+U364*$B$16/($B$16-$AI$14)*(EXP(-$AI$14*(($B$17+$AI$4)*0.7))-EXP(-$B$16*(($B$17+$AI$4)*0.7)))</f>
        <v/>
      </c>
      <c r="AC364" s="17">
        <f>R364*EXP(-$B$16*(($B$17+$AI$4)*0.8))+S364*$B$16/($B$16-$AI$12)*(EXP(-$AI$12*(($B$17+$AI$4)*0.8))-EXP(-$B$16*(($B$17+$AI$4)*0.8)))+T364*$B$16/($B$16-$AI$13)*(EXP(-$AI$13*(($B$17+$AI$4)*0.8))-EXP(-$B$16*(($B$17+$AI$4)*0.8)))+U364*$B$16/($B$16-$AI$14)*(EXP(-$AI$14*(($B$17+$AI$4)*0.8))-EXP(-$B$16*(($B$17+$AI$4)*0.8)))</f>
        <v/>
      </c>
      <c r="AD364" s="17">
        <f>R364*EXP(-$B$16*(($B$17+$AI$4)*0.9))+S364*$B$16/($B$16-$AI$12)*(EXP(-$AI$12*(($B$17+$AI$4)*0.9))-EXP(-$B$16*(($B$17+$AI$4)*0.9)))+T364*$B$16/($B$16-$AI$13)*(EXP(-$AI$13*(($B$17+$AI$4)*0.9))-EXP(-$B$16*(($B$17+$AI$4)*0.9)))+U364*$B$16/($B$16-$AI$14)*(EXP(-$AI$14*(($B$17+$AI$4)*0.9))-EXP(-$B$16*(($B$17+$AI$4)*0.9)))</f>
        <v/>
      </c>
      <c r="AE364" s="17">
        <f>R364*EXP(-$B$16*(($B$17+$AI$4)*1.0))+S364*$B$16/($B$16-$AI$12)*(EXP(-$AI$12*(($B$17+$AI$4)*1.0))-EXP(-$B$16*(($B$17+$AI$4)*1.0)))+T364*$B$16/($B$16-$AI$13)*(EXP(-$AI$13*(($B$17+$AI$4)*1.0))-EXP(-$B$16*(($B$17+$AI$4)*1.0)))+U364*$B$16/($B$16-$AI$14)*(EXP(-$AI$14*(($B$17+$AI$4)*1.0))-EXP(-$B$16*(($B$17+$AI$4)*1.0)))</f>
        <v/>
      </c>
      <c r="AF364" s="17">
        <f>MIN((G364-V364)/$AI$48,(G364-W364)/$AI$49,(G364-X364)/$AI$50,(G364-Y364)/$AI$51,(G364-Z364)/$AI$52,(G364-AA364)/$AI$53,(G364-AB364)/$AI$54,(G364-AC364)/$AI$55,(G364-AD364)/$AI$56,(G364-AE364)/$AI$57)</f>
        <v/>
      </c>
    </row>
    <row r="365">
      <c r="E365" s="12">
        <f>E364+$B$11</f>
        <v/>
      </c>
      <c r="F365" s="13">
        <f>E365/60</f>
        <v/>
      </c>
      <c r="G365" s="13">
        <f>IF(F365&gt;=$AI$66,$B$27,IF(F365&gt;=$AI$65,$B$26,IF(F365&gt;=$AI$64,$B$25,IF(F365&gt;=$AI$63,$B$24,IF(F365&gt;=$AI$62,$B$23,IF(F365&gt;=$AI$61,$B$22,$B$21))))))</f>
        <v/>
      </c>
      <c r="H365" s="14">
        <f>MAX(0,MIN($AI$59,IF($B$9="Plasma",(G365-(S365*$AI$18+T365*$AI$19+U365*$AI$20))/$AI$46,AF365)))</f>
        <v/>
      </c>
      <c r="I365" s="15">
        <f>H365/10*3600/$B$11</f>
        <v/>
      </c>
      <c r="J365" s="15">
        <f>J364+H365</f>
        <v/>
      </c>
      <c r="K365" s="14">
        <f>$AI$21*K364+$AI$22*L364+$AI$23*M364+$AI$30*H364</f>
        <v/>
      </c>
      <c r="L365" s="14">
        <f>$AI$24*K364+$AI$25*L364+$AI$26*M364+$AI$31*H364</f>
        <v/>
      </c>
      <c r="M365" s="14">
        <f>$AI$27*K364+$AI$28*L364+$AI$29*M364+$AI$32*H364</f>
        <v/>
      </c>
      <c r="N365" s="16">
        <f>R365*$B$38</f>
        <v/>
      </c>
      <c r="O365" s="14">
        <f>K365/$B$30</f>
        <v/>
      </c>
      <c r="P365" s="14">
        <f>L365/$B$31</f>
        <v/>
      </c>
      <c r="Q365" s="14">
        <f>M365/$B$32</f>
        <v/>
      </c>
      <c r="R365" s="14">
        <f>R364*$AI$42+S364*$AI$43+T364*$AI$44+U364*$AI$45+$AI$47*H364</f>
        <v/>
      </c>
      <c r="S365" s="17">
        <f>$AI$33*K365+$AI$34*L365+$AI$35*M365</f>
        <v/>
      </c>
      <c r="T365" s="17">
        <f>$AI$36*K365+$AI$37*L365+$AI$38*M365</f>
        <v/>
      </c>
      <c r="U365" s="17">
        <f>$AI$39*K365+$AI$40*L365+$AI$41*M365</f>
        <v/>
      </c>
      <c r="V365" s="17">
        <f>R365*EXP(-$B$16*(($B$17+$AI$4)*0.1))+S365*$B$16/($B$16-$AI$12)*(EXP(-$AI$12*(($B$17+$AI$4)*0.1))-EXP(-$B$16*(($B$17+$AI$4)*0.1)))+T365*$B$16/($B$16-$AI$13)*(EXP(-$AI$13*(($B$17+$AI$4)*0.1))-EXP(-$B$16*(($B$17+$AI$4)*0.1)))+U365*$B$16/($B$16-$AI$14)*(EXP(-$AI$14*(($B$17+$AI$4)*0.1))-EXP(-$B$16*(($B$17+$AI$4)*0.1)))</f>
        <v/>
      </c>
      <c r="W365" s="17">
        <f>R365*EXP(-$B$16*(($B$17+$AI$4)*0.2))+S365*$B$16/($B$16-$AI$12)*(EXP(-$AI$12*(($B$17+$AI$4)*0.2))-EXP(-$B$16*(($B$17+$AI$4)*0.2)))+T365*$B$16/($B$16-$AI$13)*(EXP(-$AI$13*(($B$17+$AI$4)*0.2))-EXP(-$B$16*(($B$17+$AI$4)*0.2)))+U365*$B$16/($B$16-$AI$14)*(EXP(-$AI$14*(($B$17+$AI$4)*0.2))-EXP(-$B$16*(($B$17+$AI$4)*0.2)))</f>
        <v/>
      </c>
      <c r="X365" s="17">
        <f>R365*EXP(-$B$16*(($B$17+$AI$4)*0.3))+S365*$B$16/($B$16-$AI$12)*(EXP(-$AI$12*(($B$17+$AI$4)*0.3))-EXP(-$B$16*(($B$17+$AI$4)*0.3)))+T365*$B$16/($B$16-$AI$13)*(EXP(-$AI$13*(($B$17+$AI$4)*0.3))-EXP(-$B$16*(($B$17+$AI$4)*0.3)))+U365*$B$16/($B$16-$AI$14)*(EXP(-$AI$14*(($B$17+$AI$4)*0.3))-EXP(-$B$16*(($B$17+$AI$4)*0.3)))</f>
        <v/>
      </c>
      <c r="Y365" s="17">
        <f>R365*EXP(-$B$16*(($B$17+$AI$4)*0.4))+S365*$B$16/($B$16-$AI$12)*(EXP(-$AI$12*(($B$17+$AI$4)*0.4))-EXP(-$B$16*(($B$17+$AI$4)*0.4)))+T365*$B$16/($B$16-$AI$13)*(EXP(-$AI$13*(($B$17+$AI$4)*0.4))-EXP(-$B$16*(($B$17+$AI$4)*0.4)))+U365*$B$16/($B$16-$AI$14)*(EXP(-$AI$14*(($B$17+$AI$4)*0.4))-EXP(-$B$16*(($B$17+$AI$4)*0.4)))</f>
        <v/>
      </c>
      <c r="Z365" s="17">
        <f>R365*EXP(-$B$16*(($B$17+$AI$4)*0.5))+S365*$B$16/($B$16-$AI$12)*(EXP(-$AI$12*(($B$17+$AI$4)*0.5))-EXP(-$B$16*(($B$17+$AI$4)*0.5)))+T365*$B$16/($B$16-$AI$13)*(EXP(-$AI$13*(($B$17+$AI$4)*0.5))-EXP(-$B$16*(($B$17+$AI$4)*0.5)))+U365*$B$16/($B$16-$AI$14)*(EXP(-$AI$14*(($B$17+$AI$4)*0.5))-EXP(-$B$16*(($B$17+$AI$4)*0.5)))</f>
        <v/>
      </c>
      <c r="AA365" s="17">
        <f>R365*EXP(-$B$16*(($B$17+$AI$4)*0.6))+S365*$B$16/($B$16-$AI$12)*(EXP(-$AI$12*(($B$17+$AI$4)*0.6))-EXP(-$B$16*(($B$17+$AI$4)*0.6)))+T365*$B$16/($B$16-$AI$13)*(EXP(-$AI$13*(($B$17+$AI$4)*0.6))-EXP(-$B$16*(($B$17+$AI$4)*0.6)))+U365*$B$16/($B$16-$AI$14)*(EXP(-$AI$14*(($B$17+$AI$4)*0.6))-EXP(-$B$16*(($B$17+$AI$4)*0.6)))</f>
        <v/>
      </c>
      <c r="AB365" s="17">
        <f>R365*EXP(-$B$16*(($B$17+$AI$4)*0.7))+S365*$B$16/($B$16-$AI$12)*(EXP(-$AI$12*(($B$17+$AI$4)*0.7))-EXP(-$B$16*(($B$17+$AI$4)*0.7)))+T365*$B$16/($B$16-$AI$13)*(EXP(-$AI$13*(($B$17+$AI$4)*0.7))-EXP(-$B$16*(($B$17+$AI$4)*0.7)))+U365*$B$16/($B$16-$AI$14)*(EXP(-$AI$14*(($B$17+$AI$4)*0.7))-EXP(-$B$16*(($B$17+$AI$4)*0.7)))</f>
        <v/>
      </c>
      <c r="AC365" s="17">
        <f>R365*EXP(-$B$16*(($B$17+$AI$4)*0.8))+S365*$B$16/($B$16-$AI$12)*(EXP(-$AI$12*(($B$17+$AI$4)*0.8))-EXP(-$B$16*(($B$17+$AI$4)*0.8)))+T365*$B$16/($B$16-$AI$13)*(EXP(-$AI$13*(($B$17+$AI$4)*0.8))-EXP(-$B$16*(($B$17+$AI$4)*0.8)))+U365*$B$16/($B$16-$AI$14)*(EXP(-$AI$14*(($B$17+$AI$4)*0.8))-EXP(-$B$16*(($B$17+$AI$4)*0.8)))</f>
        <v/>
      </c>
      <c r="AD365" s="17">
        <f>R365*EXP(-$B$16*(($B$17+$AI$4)*0.9))+S365*$B$16/($B$16-$AI$12)*(EXP(-$AI$12*(($B$17+$AI$4)*0.9))-EXP(-$B$16*(($B$17+$AI$4)*0.9)))+T365*$B$16/($B$16-$AI$13)*(EXP(-$AI$13*(($B$17+$AI$4)*0.9))-EXP(-$B$16*(($B$17+$AI$4)*0.9)))+U365*$B$16/($B$16-$AI$14)*(EXP(-$AI$14*(($B$17+$AI$4)*0.9))-EXP(-$B$16*(($B$17+$AI$4)*0.9)))</f>
        <v/>
      </c>
      <c r="AE365" s="17">
        <f>R365*EXP(-$B$16*(($B$17+$AI$4)*1.0))+S365*$B$16/($B$16-$AI$12)*(EXP(-$AI$12*(($B$17+$AI$4)*1.0))-EXP(-$B$16*(($B$17+$AI$4)*1.0)))+T365*$B$16/($B$16-$AI$13)*(EXP(-$AI$13*(($B$17+$AI$4)*1.0))-EXP(-$B$16*(($B$17+$AI$4)*1.0)))+U365*$B$16/($B$16-$AI$14)*(EXP(-$AI$14*(($B$17+$AI$4)*1.0))-EXP(-$B$16*(($B$17+$AI$4)*1.0)))</f>
        <v/>
      </c>
      <c r="AF365" s="17">
        <f>MIN((G365-V365)/$AI$48,(G365-W365)/$AI$49,(G365-X365)/$AI$50,(G365-Y365)/$AI$51,(G365-Z365)/$AI$52,(G365-AA365)/$AI$53,(G365-AB365)/$AI$54,(G365-AC365)/$AI$55,(G365-AD365)/$AI$56,(G365-AE365)/$AI$57)</f>
        <v/>
      </c>
    </row>
  </sheetData>
  <mergeCells count="1">
    <mergeCell ref="A47:C50"/>
  </mergeCells>
  <dataValidations count="4">
    <dataValidation sqref="B8" showDropDown="0" showInputMessage="0" showErrorMessage="0" allowBlank="0" type="list">
      <formula1>"Male,Female"</formula1>
    </dataValidation>
    <dataValidation sqref="B9" showDropDown="0" showInputMessage="0" showErrorMessage="0" allowBlank="0" type="list">
      <formula1>"Effect site,Plasma"</formula1>
    </dataValidation>
    <dataValidation sqref="C15" showDropDown="0" showInputMessage="0" showErrorMessage="0" allowBlank="0" type="list">
      <formula1>"ke0,TTPE"</formula1>
    </dataValidation>
    <dataValidation sqref="A22:A27" showDropDown="0" showInputMessage="0" showErrorMessage="1" allowBlank="1" errorTitle="Too early" error="Target changes must be at or after the TTPE." type="decimal" operator="greaterThanOrEqual">
      <formula1>$B$17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R365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3" customWidth="1" min="4" max="4"/>
    <col width="8" customWidth="1" min="5" max="5"/>
    <col width="9" customWidth="1" min="6" max="6"/>
    <col width="10" customWidth="1" min="7" max="7"/>
    <col width="11" customWidth="1" min="8" max="8"/>
    <col width="12" customWidth="1" min="9" max="9"/>
    <col width="12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12" customWidth="1" min="18" max="18"/>
    <col hidden="1" outlineLevel="1" width="10" customWidth="1" min="19" max="44"/>
  </cols>
  <sheetData>
    <row r="1">
      <c r="A1" s="1" t="inlineStr">
        <is>
          <t>Propofol TCI - Schnider</t>
        </is>
      </c>
    </row>
    <row r="2">
      <c r="A2" s="2" t="inlineStr">
        <is>
          <t>Yellow cells with blue text are inputs - change them. Everything else is calculated.</t>
        </is>
      </c>
    </row>
    <row r="3">
      <c r="E3" s="3" t="inlineStr">
        <is>
          <t>Change the target in the Target schedule (left), not in the table.</t>
        </is>
      </c>
      <c r="R3" s="3" t="inlineStr">
        <is>
          <t>Engine columns hidden to the right →</t>
        </is>
      </c>
      <c r="AH3" s="4" t="inlineStr">
        <is>
          <t>Calculation engine (constants)</t>
        </is>
      </c>
      <c r="AK3" s="4" t="inlineStr">
        <is>
          <t>Solve ke0 from TTPE (entered)</t>
        </is>
      </c>
      <c r="AO3" s="4" t="inlineStr">
        <is>
          <t>Solve TTPE from ke0</t>
        </is>
      </c>
    </row>
    <row r="4" ht="45" customHeight="1">
      <c r="A4" s="5" t="inlineStr">
        <is>
          <t>Patient &amp; TCI settings</t>
        </is>
      </c>
      <c r="B4" s="6" t="n"/>
      <c r="C4" s="6" t="n"/>
      <c r="E4" s="7" t="inlineStr">
        <is>
          <t>Time (s)</t>
        </is>
      </c>
      <c r="F4" s="7" t="inlineStr">
        <is>
          <t>Time (min)</t>
        </is>
      </c>
      <c r="G4" s="7" t="inlineStr">
        <is>
          <t>Target (µg/mL)</t>
        </is>
      </c>
      <c r="H4" s="7" t="inlineStr">
        <is>
          <t>Dose this step (mg)</t>
        </is>
      </c>
      <c r="I4" s="7" t="inlineStr">
        <is>
          <t>Infusion rate (mL/h, 1%)</t>
        </is>
      </c>
      <c r="J4" s="7" t="inlineStr">
        <is>
          <t>Cumulative dose (mg)</t>
        </is>
      </c>
      <c r="K4" s="7" t="inlineStr">
        <is>
          <t>A1 central (mg)</t>
        </is>
      </c>
      <c r="L4" s="7" t="inlineStr">
        <is>
          <t>A2 fast periph (mg)</t>
        </is>
      </c>
      <c r="M4" s="7" t="inlineStr">
        <is>
          <t>A3 slow periph (mg)</t>
        </is>
      </c>
      <c r="N4" s="7" t="inlineStr">
        <is>
          <t>A4 effect site (mg)</t>
        </is>
      </c>
      <c r="O4" s="7" t="inlineStr">
        <is>
          <t>C1 plasma (µg/mL)</t>
        </is>
      </c>
      <c r="P4" s="7" t="inlineStr">
        <is>
          <t>C2 fast periph (µg/mL)</t>
        </is>
      </c>
      <c r="Q4" s="7" t="inlineStr">
        <is>
          <t>C3 slow periph (µg/mL)</t>
        </is>
      </c>
      <c r="R4" s="7" t="inlineStr">
        <is>
          <t>Ce effect site (µg/mL)</t>
        </is>
      </c>
      <c r="S4" s="8" t="inlineStr">
        <is>
          <t>Cp coef λ1</t>
        </is>
      </c>
      <c r="T4" s="8" t="inlineStr">
        <is>
          <t>Cp coef λ2</t>
        </is>
      </c>
      <c r="U4" s="8" t="inlineStr">
        <is>
          <t>Cp coef λ3</t>
        </is>
      </c>
      <c r="V4" s="8" t="inlineStr">
        <is>
          <t>Ce free +1/10 TTPE</t>
        </is>
      </c>
      <c r="W4" s="8" t="inlineStr">
        <is>
          <t>Ce free +2/10 TTPE</t>
        </is>
      </c>
      <c r="X4" s="8" t="inlineStr">
        <is>
          <t>Ce free +3/10 TTPE</t>
        </is>
      </c>
      <c r="Y4" s="8" t="inlineStr">
        <is>
          <t>Ce free +4/10 TTPE</t>
        </is>
      </c>
      <c r="Z4" s="8" t="inlineStr">
        <is>
          <t>Ce free +5/10 TTPE</t>
        </is>
      </c>
      <c r="AA4" s="8" t="inlineStr">
        <is>
          <t>Ce free +6/10 TTPE</t>
        </is>
      </c>
      <c r="AB4" s="8" t="inlineStr">
        <is>
          <t>Ce free +7/10 TTPE</t>
        </is>
      </c>
      <c r="AC4" s="8" t="inlineStr">
        <is>
          <t>Ce free +8/10 TTPE</t>
        </is>
      </c>
      <c r="AD4" s="8" t="inlineStr">
        <is>
          <t>Ce free +9/10 TTPE</t>
        </is>
      </c>
      <c r="AE4" s="8" t="inlineStr">
        <is>
          <t>Ce free +10/10 TTPE</t>
        </is>
      </c>
      <c r="AF4" s="8" t="inlineStr">
        <is>
          <t>Largest dose keeping Ce ≤ target</t>
        </is>
      </c>
      <c r="AH4" s="9" t="inlineStr">
        <is>
          <t>Step (min)</t>
        </is>
      </c>
      <c r="AI4" s="10">
        <f>$B$11/60</f>
        <v/>
      </c>
      <c r="AK4" s="4" t="inlineStr">
        <is>
          <t>ke0 lo</t>
        </is>
      </c>
      <c r="AL4" s="4" t="inlineStr">
        <is>
          <t>ke0 hi</t>
        </is>
      </c>
      <c r="AM4" s="4" t="inlineStr">
        <is>
          <t>ke0 mid</t>
        </is>
      </c>
      <c r="AN4" s="4" t="inlineStr">
        <is>
          <t>slope at TTPE</t>
        </is>
      </c>
      <c r="AO4" s="4" t="inlineStr">
        <is>
          <t>t lo</t>
        </is>
      </c>
      <c r="AP4" s="4" t="inlineStr">
        <is>
          <t>t hi</t>
        </is>
      </c>
      <c r="AQ4" s="4" t="inlineStr">
        <is>
          <t>t mid</t>
        </is>
      </c>
      <c r="AR4" s="4" t="inlineStr">
        <is>
          <t>slope at t</t>
        </is>
      </c>
    </row>
    <row r="5">
      <c r="A5" s="9" t="inlineStr">
        <is>
          <t>Age</t>
        </is>
      </c>
      <c r="B5" s="11" t="n">
        <v>40</v>
      </c>
      <c r="C5" s="9" t="inlineStr">
        <is>
          <t>years</t>
        </is>
      </c>
      <c r="E5" s="12" t="n">
        <v>0</v>
      </c>
      <c r="F5" s="13">
        <f>E5/60</f>
        <v/>
      </c>
      <c r="G5" s="13">
        <f>IF(F5&gt;=$AI$66,$B$26,IF(F5&gt;=$AI$65,$B$25,IF(F5&gt;=$AI$64,$B$24,IF(F5&gt;=$AI$63,$B$23,IF(F5&gt;=$AI$62,$B$22,IF(F5&gt;=$AI$61,$B$21,$B$20))))))</f>
        <v/>
      </c>
      <c r="H5" s="14">
        <f>MAX(0,MIN($AI$59,IF($B$9="Plasma",(G5-(S5*$AI$18+T5*$AI$19+U5*$AI$20))/$AI$46,AF5)))</f>
        <v/>
      </c>
      <c r="I5" s="15">
        <f>H5/10*3600/$B$11</f>
        <v/>
      </c>
      <c r="J5" s="15">
        <f>H5</f>
        <v/>
      </c>
      <c r="K5" s="14" t="n">
        <v>0</v>
      </c>
      <c r="L5" s="14" t="n">
        <v>0</v>
      </c>
      <c r="M5" s="14" t="n">
        <v>0</v>
      </c>
      <c r="N5" s="16">
        <f>R5*$B$41</f>
        <v/>
      </c>
      <c r="O5" s="14">
        <f>K5/$B$30</f>
        <v/>
      </c>
      <c r="P5" s="14">
        <f>L5/$B$31</f>
        <v/>
      </c>
      <c r="Q5" s="14">
        <f>M5/$B$32</f>
        <v/>
      </c>
      <c r="R5" s="14" t="n">
        <v>0</v>
      </c>
      <c r="S5" s="17">
        <f>$AI$33*K5+$AI$34*L5+$AI$35*M5</f>
        <v/>
      </c>
      <c r="T5" s="17">
        <f>$AI$36*K5+$AI$37*L5+$AI$38*M5</f>
        <v/>
      </c>
      <c r="U5" s="17">
        <f>$AI$39*K5+$AI$40*L5+$AI$41*M5</f>
        <v/>
      </c>
      <c r="V5" s="17">
        <f>R5*EXP(-$B$15*(($B$16+$AI$4)*0.1))+S5*$B$15/($B$15-$AI$12)*(EXP(-$AI$12*(($B$16+$AI$4)*0.1))-EXP(-$B$15*(($B$16+$AI$4)*0.1)))+T5*$B$15/($B$15-$AI$13)*(EXP(-$AI$13*(($B$16+$AI$4)*0.1))-EXP(-$B$15*(($B$16+$AI$4)*0.1)))+U5*$B$15/($B$15-$AI$14)*(EXP(-$AI$14*(($B$16+$AI$4)*0.1))-EXP(-$B$15*(($B$16+$AI$4)*0.1)))</f>
        <v/>
      </c>
      <c r="W5" s="17">
        <f>R5*EXP(-$B$15*(($B$16+$AI$4)*0.2))+S5*$B$15/($B$15-$AI$12)*(EXP(-$AI$12*(($B$16+$AI$4)*0.2))-EXP(-$B$15*(($B$16+$AI$4)*0.2)))+T5*$B$15/($B$15-$AI$13)*(EXP(-$AI$13*(($B$16+$AI$4)*0.2))-EXP(-$B$15*(($B$16+$AI$4)*0.2)))+U5*$B$15/($B$15-$AI$14)*(EXP(-$AI$14*(($B$16+$AI$4)*0.2))-EXP(-$B$15*(($B$16+$AI$4)*0.2)))</f>
        <v/>
      </c>
      <c r="X5" s="17">
        <f>R5*EXP(-$B$15*(($B$16+$AI$4)*0.3))+S5*$B$15/($B$15-$AI$12)*(EXP(-$AI$12*(($B$16+$AI$4)*0.3))-EXP(-$B$15*(($B$16+$AI$4)*0.3)))+T5*$B$15/($B$15-$AI$13)*(EXP(-$AI$13*(($B$16+$AI$4)*0.3))-EXP(-$B$15*(($B$16+$AI$4)*0.3)))+U5*$B$15/($B$15-$AI$14)*(EXP(-$AI$14*(($B$16+$AI$4)*0.3))-EXP(-$B$15*(($B$16+$AI$4)*0.3)))</f>
        <v/>
      </c>
      <c r="Y5" s="17">
        <f>R5*EXP(-$B$15*(($B$16+$AI$4)*0.4))+S5*$B$15/($B$15-$AI$12)*(EXP(-$AI$12*(($B$16+$AI$4)*0.4))-EXP(-$B$15*(($B$16+$AI$4)*0.4)))+T5*$B$15/($B$15-$AI$13)*(EXP(-$AI$13*(($B$16+$AI$4)*0.4))-EXP(-$B$15*(($B$16+$AI$4)*0.4)))+U5*$B$15/($B$15-$AI$14)*(EXP(-$AI$14*(($B$16+$AI$4)*0.4))-EXP(-$B$15*(($B$16+$AI$4)*0.4)))</f>
        <v/>
      </c>
      <c r="Z5" s="17">
        <f>R5*EXP(-$B$15*(($B$16+$AI$4)*0.5))+S5*$B$15/($B$15-$AI$12)*(EXP(-$AI$12*(($B$16+$AI$4)*0.5))-EXP(-$B$15*(($B$16+$AI$4)*0.5)))+T5*$B$15/($B$15-$AI$13)*(EXP(-$AI$13*(($B$16+$AI$4)*0.5))-EXP(-$B$15*(($B$16+$AI$4)*0.5)))+U5*$B$15/($B$15-$AI$14)*(EXP(-$AI$14*(($B$16+$AI$4)*0.5))-EXP(-$B$15*(($B$16+$AI$4)*0.5)))</f>
        <v/>
      </c>
      <c r="AA5" s="17">
        <f>R5*EXP(-$B$15*(($B$16+$AI$4)*0.6))+S5*$B$15/($B$15-$AI$12)*(EXP(-$AI$12*(($B$16+$AI$4)*0.6))-EXP(-$B$15*(($B$16+$AI$4)*0.6)))+T5*$B$15/($B$15-$AI$13)*(EXP(-$AI$13*(($B$16+$AI$4)*0.6))-EXP(-$B$15*(($B$16+$AI$4)*0.6)))+U5*$B$15/($B$15-$AI$14)*(EXP(-$AI$14*(($B$16+$AI$4)*0.6))-EXP(-$B$15*(($B$16+$AI$4)*0.6)))</f>
        <v/>
      </c>
      <c r="AB5" s="17">
        <f>R5*EXP(-$B$15*(($B$16+$AI$4)*0.7))+S5*$B$15/($B$15-$AI$12)*(EXP(-$AI$12*(($B$16+$AI$4)*0.7))-EXP(-$B$15*(($B$16+$AI$4)*0.7)))+T5*$B$15/($B$15-$AI$13)*(EXP(-$AI$13*(($B$16+$AI$4)*0.7))-EXP(-$B$15*(($B$16+$AI$4)*0.7)))+U5*$B$15/($B$15-$AI$14)*(EXP(-$AI$14*(($B$16+$AI$4)*0.7))-EXP(-$B$15*(($B$16+$AI$4)*0.7)))</f>
        <v/>
      </c>
      <c r="AC5" s="17">
        <f>R5*EXP(-$B$15*(($B$16+$AI$4)*0.8))+S5*$B$15/($B$15-$AI$12)*(EXP(-$AI$12*(($B$16+$AI$4)*0.8))-EXP(-$B$15*(($B$16+$AI$4)*0.8)))+T5*$B$15/($B$15-$AI$13)*(EXP(-$AI$13*(($B$16+$AI$4)*0.8))-EXP(-$B$15*(($B$16+$AI$4)*0.8)))+U5*$B$15/($B$15-$AI$14)*(EXP(-$AI$14*(($B$16+$AI$4)*0.8))-EXP(-$B$15*(($B$16+$AI$4)*0.8)))</f>
        <v/>
      </c>
      <c r="AD5" s="17">
        <f>R5*EXP(-$B$15*(($B$16+$AI$4)*0.9))+S5*$B$15/($B$15-$AI$12)*(EXP(-$AI$12*(($B$16+$AI$4)*0.9))-EXP(-$B$15*(($B$16+$AI$4)*0.9)))+T5*$B$15/($B$15-$AI$13)*(EXP(-$AI$13*(($B$16+$AI$4)*0.9))-EXP(-$B$15*(($B$16+$AI$4)*0.9)))+U5*$B$15/($B$15-$AI$14)*(EXP(-$AI$14*(($B$16+$AI$4)*0.9))-EXP(-$B$15*(($B$16+$AI$4)*0.9)))</f>
        <v/>
      </c>
      <c r="AE5" s="17">
        <f>R5*EXP(-$B$15*(($B$16+$AI$4)*1.0))+S5*$B$15/($B$15-$AI$12)*(EXP(-$AI$12*(($B$16+$AI$4)*1.0))-EXP(-$B$15*(($B$16+$AI$4)*1.0)))+T5*$B$15/($B$15-$AI$13)*(EXP(-$AI$13*(($B$16+$AI$4)*1.0))-EXP(-$B$15*(($B$16+$AI$4)*1.0)))+U5*$B$15/($B$15-$AI$14)*(EXP(-$AI$14*(($B$16+$AI$4)*1.0))-EXP(-$B$15*(($B$16+$AI$4)*1.0)))</f>
        <v/>
      </c>
      <c r="AF5" s="17">
        <f>MIN((G5-V5)/$AI$48,(G5-W5)/$AI$49,(G5-X5)/$AI$50,(G5-Y5)/$AI$51,(G5-Z5)/$AI$52,(G5-AA5)/$AI$53,(G5-AB5)/$AI$54,(G5-AC5)/$AI$55,(G5-AD5)/$AI$56,(G5-AE5)/$AI$57)</f>
        <v/>
      </c>
      <c r="AH5" s="9" t="inlineStr">
        <is>
          <t>k10+k12+k13</t>
        </is>
      </c>
      <c r="AI5" s="10">
        <f>$B$36+$B$37+$B$39</f>
        <v/>
      </c>
      <c r="AK5" s="9" t="n">
        <v>0.005</v>
      </c>
      <c r="AL5" s="9" t="n">
        <v>50</v>
      </c>
      <c r="AM5" s="16">
        <f>SQRT(AK5*AL5)</f>
        <v/>
      </c>
      <c r="AN5" s="18">
        <f>$AI$33/(AM5-$AI$12)*(AM5*EXP(-AM5*$B$14)-$AI$12*EXP(-$AI$12*$B$14))+$AI$36/(AM5-$AI$13)*(AM5*EXP(-AM5*$B$14)-$AI$13*EXP(-$AI$13*$B$14))+$AI$39/(AM5-$AI$14)*(AM5*EXP(-AM5*$B$14)-$AI$14*EXP(-$AI$14*$B$14))</f>
        <v/>
      </c>
      <c r="AO5" s="9" t="n">
        <v>0.001</v>
      </c>
      <c r="AP5" s="9" t="n">
        <v>60</v>
      </c>
      <c r="AQ5" s="16">
        <f>(AO5+AP5)/2</f>
        <v/>
      </c>
      <c r="AR5" s="18">
        <f>$AI$33/($B$15-$AI$12)*($B$15*EXP(-$B$15*AQ5)-$AI$12*EXP(-$AI$12*AQ5))+$AI$36/($B$15-$AI$13)*($B$15*EXP(-$B$15*AQ5)-$AI$13*EXP(-$AI$13*AQ5))+$AI$39/($B$15-$AI$14)*($B$15*EXP(-$B$15*AQ5)-$AI$14*EXP(-$AI$14*AQ5))</f>
        <v/>
      </c>
    </row>
    <row r="6">
      <c r="A6" s="9" t="inlineStr">
        <is>
          <t>Total body weight</t>
        </is>
      </c>
      <c r="B6" s="19" t="n">
        <v>70</v>
      </c>
      <c r="C6" s="9" t="inlineStr">
        <is>
          <t>kg</t>
        </is>
      </c>
      <c r="E6" s="12">
        <f>E5+$B$11</f>
        <v/>
      </c>
      <c r="F6" s="13">
        <f>E6/60</f>
        <v/>
      </c>
      <c r="G6" s="13">
        <f>IF(F6&gt;=$AI$66,$B$26,IF(F6&gt;=$AI$65,$B$25,IF(F6&gt;=$AI$64,$B$24,IF(F6&gt;=$AI$63,$B$23,IF(F6&gt;=$AI$62,$B$22,IF(F6&gt;=$AI$61,$B$21,$B$20))))))</f>
        <v/>
      </c>
      <c r="H6" s="14">
        <f>MAX(0,MIN($AI$59,IF($B$9="Plasma",(G6-(S6*$AI$18+T6*$AI$19+U6*$AI$20))/$AI$46,AF6)))</f>
        <v/>
      </c>
      <c r="I6" s="15">
        <f>H6/10*3600/$B$11</f>
        <v/>
      </c>
      <c r="J6" s="15">
        <f>J5+H6</f>
        <v/>
      </c>
      <c r="K6" s="14">
        <f>$AI$21*K5+$AI$22*L5+$AI$23*M5+$AI$30*H5</f>
        <v/>
      </c>
      <c r="L6" s="14">
        <f>$AI$24*K5+$AI$25*L5+$AI$26*M5+$AI$31*H5</f>
        <v/>
      </c>
      <c r="M6" s="14">
        <f>$AI$27*K5+$AI$28*L5+$AI$29*M5+$AI$32*H5</f>
        <v/>
      </c>
      <c r="N6" s="16">
        <f>R6*$B$41</f>
        <v/>
      </c>
      <c r="O6" s="14">
        <f>K6/$B$30</f>
        <v/>
      </c>
      <c r="P6" s="14">
        <f>L6/$B$31</f>
        <v/>
      </c>
      <c r="Q6" s="14">
        <f>M6/$B$32</f>
        <v/>
      </c>
      <c r="R6" s="14">
        <f>R5*$AI$42+S5*$AI$43+T5*$AI$44+U5*$AI$45+$AI$47*H5</f>
        <v/>
      </c>
      <c r="S6" s="17">
        <f>$AI$33*K6+$AI$34*L6+$AI$35*M6</f>
        <v/>
      </c>
      <c r="T6" s="17">
        <f>$AI$36*K6+$AI$37*L6+$AI$38*M6</f>
        <v/>
      </c>
      <c r="U6" s="17">
        <f>$AI$39*K6+$AI$40*L6+$AI$41*M6</f>
        <v/>
      </c>
      <c r="V6" s="17">
        <f>R6*EXP(-$B$15*(($B$16+$AI$4)*0.1))+S6*$B$15/($B$15-$AI$12)*(EXP(-$AI$12*(($B$16+$AI$4)*0.1))-EXP(-$B$15*(($B$16+$AI$4)*0.1)))+T6*$B$15/($B$15-$AI$13)*(EXP(-$AI$13*(($B$16+$AI$4)*0.1))-EXP(-$B$15*(($B$16+$AI$4)*0.1)))+U6*$B$15/($B$15-$AI$14)*(EXP(-$AI$14*(($B$16+$AI$4)*0.1))-EXP(-$B$15*(($B$16+$AI$4)*0.1)))</f>
        <v/>
      </c>
      <c r="W6" s="17">
        <f>R6*EXP(-$B$15*(($B$16+$AI$4)*0.2))+S6*$B$15/($B$15-$AI$12)*(EXP(-$AI$12*(($B$16+$AI$4)*0.2))-EXP(-$B$15*(($B$16+$AI$4)*0.2)))+T6*$B$15/($B$15-$AI$13)*(EXP(-$AI$13*(($B$16+$AI$4)*0.2))-EXP(-$B$15*(($B$16+$AI$4)*0.2)))+U6*$B$15/($B$15-$AI$14)*(EXP(-$AI$14*(($B$16+$AI$4)*0.2))-EXP(-$B$15*(($B$16+$AI$4)*0.2)))</f>
        <v/>
      </c>
      <c r="X6" s="17">
        <f>R6*EXP(-$B$15*(($B$16+$AI$4)*0.3))+S6*$B$15/($B$15-$AI$12)*(EXP(-$AI$12*(($B$16+$AI$4)*0.3))-EXP(-$B$15*(($B$16+$AI$4)*0.3)))+T6*$B$15/($B$15-$AI$13)*(EXP(-$AI$13*(($B$16+$AI$4)*0.3))-EXP(-$B$15*(($B$16+$AI$4)*0.3)))+U6*$B$15/($B$15-$AI$14)*(EXP(-$AI$14*(($B$16+$AI$4)*0.3))-EXP(-$B$15*(($B$16+$AI$4)*0.3)))</f>
        <v/>
      </c>
      <c r="Y6" s="17">
        <f>R6*EXP(-$B$15*(($B$16+$AI$4)*0.4))+S6*$B$15/($B$15-$AI$12)*(EXP(-$AI$12*(($B$16+$AI$4)*0.4))-EXP(-$B$15*(($B$16+$AI$4)*0.4)))+T6*$B$15/($B$15-$AI$13)*(EXP(-$AI$13*(($B$16+$AI$4)*0.4))-EXP(-$B$15*(($B$16+$AI$4)*0.4)))+U6*$B$15/($B$15-$AI$14)*(EXP(-$AI$14*(($B$16+$AI$4)*0.4))-EXP(-$B$15*(($B$16+$AI$4)*0.4)))</f>
        <v/>
      </c>
      <c r="Z6" s="17">
        <f>R6*EXP(-$B$15*(($B$16+$AI$4)*0.5))+S6*$B$15/($B$15-$AI$12)*(EXP(-$AI$12*(($B$16+$AI$4)*0.5))-EXP(-$B$15*(($B$16+$AI$4)*0.5)))+T6*$B$15/($B$15-$AI$13)*(EXP(-$AI$13*(($B$16+$AI$4)*0.5))-EXP(-$B$15*(($B$16+$AI$4)*0.5)))+U6*$B$15/($B$15-$AI$14)*(EXP(-$AI$14*(($B$16+$AI$4)*0.5))-EXP(-$B$15*(($B$16+$AI$4)*0.5)))</f>
        <v/>
      </c>
      <c r="AA6" s="17">
        <f>R6*EXP(-$B$15*(($B$16+$AI$4)*0.6))+S6*$B$15/($B$15-$AI$12)*(EXP(-$AI$12*(($B$16+$AI$4)*0.6))-EXP(-$B$15*(($B$16+$AI$4)*0.6)))+T6*$B$15/($B$15-$AI$13)*(EXP(-$AI$13*(($B$16+$AI$4)*0.6))-EXP(-$B$15*(($B$16+$AI$4)*0.6)))+U6*$B$15/($B$15-$AI$14)*(EXP(-$AI$14*(($B$16+$AI$4)*0.6))-EXP(-$B$15*(($B$16+$AI$4)*0.6)))</f>
        <v/>
      </c>
      <c r="AB6" s="17">
        <f>R6*EXP(-$B$15*(($B$16+$AI$4)*0.7))+S6*$B$15/($B$15-$AI$12)*(EXP(-$AI$12*(($B$16+$AI$4)*0.7))-EXP(-$B$15*(($B$16+$AI$4)*0.7)))+T6*$B$15/($B$15-$AI$13)*(EXP(-$AI$13*(($B$16+$AI$4)*0.7))-EXP(-$B$15*(($B$16+$AI$4)*0.7)))+U6*$B$15/($B$15-$AI$14)*(EXP(-$AI$14*(($B$16+$AI$4)*0.7))-EXP(-$B$15*(($B$16+$AI$4)*0.7)))</f>
        <v/>
      </c>
      <c r="AC6" s="17">
        <f>R6*EXP(-$B$15*(($B$16+$AI$4)*0.8))+S6*$B$15/($B$15-$AI$12)*(EXP(-$AI$12*(($B$16+$AI$4)*0.8))-EXP(-$B$15*(($B$16+$AI$4)*0.8)))+T6*$B$15/($B$15-$AI$13)*(EXP(-$AI$13*(($B$16+$AI$4)*0.8))-EXP(-$B$15*(($B$16+$AI$4)*0.8)))+U6*$B$15/($B$15-$AI$14)*(EXP(-$AI$14*(($B$16+$AI$4)*0.8))-EXP(-$B$15*(($B$16+$AI$4)*0.8)))</f>
        <v/>
      </c>
      <c r="AD6" s="17">
        <f>R6*EXP(-$B$15*(($B$16+$AI$4)*0.9))+S6*$B$15/($B$15-$AI$12)*(EXP(-$AI$12*(($B$16+$AI$4)*0.9))-EXP(-$B$15*(($B$16+$AI$4)*0.9)))+T6*$B$15/($B$15-$AI$13)*(EXP(-$AI$13*(($B$16+$AI$4)*0.9))-EXP(-$B$15*(($B$16+$AI$4)*0.9)))+U6*$B$15/($B$15-$AI$14)*(EXP(-$AI$14*(($B$16+$AI$4)*0.9))-EXP(-$B$15*(($B$16+$AI$4)*0.9)))</f>
        <v/>
      </c>
      <c r="AE6" s="17">
        <f>R6*EXP(-$B$15*(($B$16+$AI$4)*1.0))+S6*$B$15/($B$15-$AI$12)*(EXP(-$AI$12*(($B$16+$AI$4)*1.0))-EXP(-$B$15*(($B$16+$AI$4)*1.0)))+T6*$B$15/($B$15-$AI$13)*(EXP(-$AI$13*(($B$16+$AI$4)*1.0))-EXP(-$B$15*(($B$16+$AI$4)*1.0)))+U6*$B$15/($B$15-$AI$14)*(EXP(-$AI$14*(($B$16+$AI$4)*1.0))-EXP(-$B$15*(($B$16+$AI$4)*1.0)))</f>
        <v/>
      </c>
      <c r="AF6" s="17">
        <f>MIN((G6-V6)/$AI$48,(G6-W6)/$AI$49,(G6-X6)/$AI$50,(G6-Y6)/$AI$51,(G6-Z6)/$AI$52,(G6-AA6)/$AI$53,(G6-AB6)/$AI$54,(G6-AC6)/$AI$55,(G6-AD6)/$AI$56,(G6-AE6)/$AI$57)</f>
        <v/>
      </c>
      <c r="AH6" s="9" t="inlineStr">
        <is>
          <t>Sum of rates</t>
        </is>
      </c>
      <c r="AI6" s="10">
        <f>$AI$5+$B$38+$B$40</f>
        <v/>
      </c>
      <c r="AK6" s="9">
        <f>IF(AN5&gt;0,AM5,AK5)</f>
        <v/>
      </c>
      <c r="AL6" s="9">
        <f>IF(AN5&gt;0,AL5,AM5)</f>
        <v/>
      </c>
      <c r="AM6" s="16">
        <f>SQRT(AK6*AL6)</f>
        <v/>
      </c>
      <c r="AN6" s="18">
        <f>$AI$33/(AM6-$AI$12)*(AM6*EXP(-AM6*$B$14)-$AI$12*EXP(-$AI$12*$B$14))+$AI$36/(AM6-$AI$13)*(AM6*EXP(-AM6*$B$14)-$AI$13*EXP(-$AI$13*$B$14))+$AI$39/(AM6-$AI$14)*(AM6*EXP(-AM6*$B$14)-$AI$14*EXP(-$AI$14*$B$14))</f>
        <v/>
      </c>
      <c r="AO6" s="9">
        <f>IF(AR5&gt;0,AQ5,AO5)</f>
        <v/>
      </c>
      <c r="AP6" s="9">
        <f>IF(AR5&gt;0,AP5,AQ5)</f>
        <v/>
      </c>
      <c r="AQ6" s="16">
        <f>(AO6+AP6)/2</f>
        <v/>
      </c>
      <c r="AR6" s="18">
        <f>$AI$33/($B$15-$AI$12)*($B$15*EXP(-$B$15*AQ6)-$AI$12*EXP(-$AI$12*AQ6))+$AI$36/($B$15-$AI$13)*($B$15*EXP(-$B$15*AQ6)-$AI$13*EXP(-$AI$13*AQ6))+$AI$39/($B$15-$AI$14)*($B$15*EXP(-$B$15*AQ6)-$AI$14*EXP(-$AI$14*AQ6))</f>
        <v/>
      </c>
    </row>
    <row r="7">
      <c r="A7" s="9" t="inlineStr">
        <is>
          <t>Height</t>
        </is>
      </c>
      <c r="B7" s="11" t="n">
        <v>170</v>
      </c>
      <c r="C7" s="9" t="inlineStr">
        <is>
          <t>cm</t>
        </is>
      </c>
      <c r="E7" s="12">
        <f>E6+$B$11</f>
        <v/>
      </c>
      <c r="F7" s="13">
        <f>E7/60</f>
        <v/>
      </c>
      <c r="G7" s="13">
        <f>IF(F7&gt;=$AI$66,$B$26,IF(F7&gt;=$AI$65,$B$25,IF(F7&gt;=$AI$64,$B$24,IF(F7&gt;=$AI$63,$B$23,IF(F7&gt;=$AI$62,$B$22,IF(F7&gt;=$AI$61,$B$21,$B$20))))))</f>
        <v/>
      </c>
      <c r="H7" s="14">
        <f>MAX(0,MIN($AI$59,IF($B$9="Plasma",(G7-(S7*$AI$18+T7*$AI$19+U7*$AI$20))/$AI$46,AF7)))</f>
        <v/>
      </c>
      <c r="I7" s="15">
        <f>H7/10*3600/$B$11</f>
        <v/>
      </c>
      <c r="J7" s="15">
        <f>J6+H7</f>
        <v/>
      </c>
      <c r="K7" s="14">
        <f>$AI$21*K6+$AI$22*L6+$AI$23*M6+$AI$30*H6</f>
        <v/>
      </c>
      <c r="L7" s="14">
        <f>$AI$24*K6+$AI$25*L6+$AI$26*M6+$AI$31*H6</f>
        <v/>
      </c>
      <c r="M7" s="14">
        <f>$AI$27*K6+$AI$28*L6+$AI$29*M6+$AI$32*H6</f>
        <v/>
      </c>
      <c r="N7" s="16">
        <f>R7*$B$41</f>
        <v/>
      </c>
      <c r="O7" s="14">
        <f>K7/$B$30</f>
        <v/>
      </c>
      <c r="P7" s="14">
        <f>L7/$B$31</f>
        <v/>
      </c>
      <c r="Q7" s="14">
        <f>M7/$B$32</f>
        <v/>
      </c>
      <c r="R7" s="14">
        <f>R6*$AI$42+S6*$AI$43+T6*$AI$44+U6*$AI$45+$AI$47*H6</f>
        <v/>
      </c>
      <c r="S7" s="17">
        <f>$AI$33*K7+$AI$34*L7+$AI$35*M7</f>
        <v/>
      </c>
      <c r="T7" s="17">
        <f>$AI$36*K7+$AI$37*L7+$AI$38*M7</f>
        <v/>
      </c>
      <c r="U7" s="17">
        <f>$AI$39*K7+$AI$40*L7+$AI$41*M7</f>
        <v/>
      </c>
      <c r="V7" s="17">
        <f>R7*EXP(-$B$15*(($B$16+$AI$4)*0.1))+S7*$B$15/($B$15-$AI$12)*(EXP(-$AI$12*(($B$16+$AI$4)*0.1))-EXP(-$B$15*(($B$16+$AI$4)*0.1)))+T7*$B$15/($B$15-$AI$13)*(EXP(-$AI$13*(($B$16+$AI$4)*0.1))-EXP(-$B$15*(($B$16+$AI$4)*0.1)))+U7*$B$15/($B$15-$AI$14)*(EXP(-$AI$14*(($B$16+$AI$4)*0.1))-EXP(-$B$15*(($B$16+$AI$4)*0.1)))</f>
        <v/>
      </c>
      <c r="W7" s="17">
        <f>R7*EXP(-$B$15*(($B$16+$AI$4)*0.2))+S7*$B$15/($B$15-$AI$12)*(EXP(-$AI$12*(($B$16+$AI$4)*0.2))-EXP(-$B$15*(($B$16+$AI$4)*0.2)))+T7*$B$15/($B$15-$AI$13)*(EXP(-$AI$13*(($B$16+$AI$4)*0.2))-EXP(-$B$15*(($B$16+$AI$4)*0.2)))+U7*$B$15/($B$15-$AI$14)*(EXP(-$AI$14*(($B$16+$AI$4)*0.2))-EXP(-$B$15*(($B$16+$AI$4)*0.2)))</f>
        <v/>
      </c>
      <c r="X7" s="17">
        <f>R7*EXP(-$B$15*(($B$16+$AI$4)*0.3))+S7*$B$15/($B$15-$AI$12)*(EXP(-$AI$12*(($B$16+$AI$4)*0.3))-EXP(-$B$15*(($B$16+$AI$4)*0.3)))+T7*$B$15/($B$15-$AI$13)*(EXP(-$AI$13*(($B$16+$AI$4)*0.3))-EXP(-$B$15*(($B$16+$AI$4)*0.3)))+U7*$B$15/($B$15-$AI$14)*(EXP(-$AI$14*(($B$16+$AI$4)*0.3))-EXP(-$B$15*(($B$16+$AI$4)*0.3)))</f>
        <v/>
      </c>
      <c r="Y7" s="17">
        <f>R7*EXP(-$B$15*(($B$16+$AI$4)*0.4))+S7*$B$15/($B$15-$AI$12)*(EXP(-$AI$12*(($B$16+$AI$4)*0.4))-EXP(-$B$15*(($B$16+$AI$4)*0.4)))+T7*$B$15/($B$15-$AI$13)*(EXP(-$AI$13*(($B$16+$AI$4)*0.4))-EXP(-$B$15*(($B$16+$AI$4)*0.4)))+U7*$B$15/($B$15-$AI$14)*(EXP(-$AI$14*(($B$16+$AI$4)*0.4))-EXP(-$B$15*(($B$16+$AI$4)*0.4)))</f>
        <v/>
      </c>
      <c r="Z7" s="17">
        <f>R7*EXP(-$B$15*(($B$16+$AI$4)*0.5))+S7*$B$15/($B$15-$AI$12)*(EXP(-$AI$12*(($B$16+$AI$4)*0.5))-EXP(-$B$15*(($B$16+$AI$4)*0.5)))+T7*$B$15/($B$15-$AI$13)*(EXP(-$AI$13*(($B$16+$AI$4)*0.5))-EXP(-$B$15*(($B$16+$AI$4)*0.5)))+U7*$B$15/($B$15-$AI$14)*(EXP(-$AI$14*(($B$16+$AI$4)*0.5))-EXP(-$B$15*(($B$16+$AI$4)*0.5)))</f>
        <v/>
      </c>
      <c r="AA7" s="17">
        <f>R7*EXP(-$B$15*(($B$16+$AI$4)*0.6))+S7*$B$15/($B$15-$AI$12)*(EXP(-$AI$12*(($B$16+$AI$4)*0.6))-EXP(-$B$15*(($B$16+$AI$4)*0.6)))+T7*$B$15/($B$15-$AI$13)*(EXP(-$AI$13*(($B$16+$AI$4)*0.6))-EXP(-$B$15*(($B$16+$AI$4)*0.6)))+U7*$B$15/($B$15-$AI$14)*(EXP(-$AI$14*(($B$16+$AI$4)*0.6))-EXP(-$B$15*(($B$16+$AI$4)*0.6)))</f>
        <v/>
      </c>
      <c r="AB7" s="17">
        <f>R7*EXP(-$B$15*(($B$16+$AI$4)*0.7))+S7*$B$15/($B$15-$AI$12)*(EXP(-$AI$12*(($B$16+$AI$4)*0.7))-EXP(-$B$15*(($B$16+$AI$4)*0.7)))+T7*$B$15/($B$15-$AI$13)*(EXP(-$AI$13*(($B$16+$AI$4)*0.7))-EXP(-$B$15*(($B$16+$AI$4)*0.7)))+U7*$B$15/($B$15-$AI$14)*(EXP(-$AI$14*(($B$16+$AI$4)*0.7))-EXP(-$B$15*(($B$16+$AI$4)*0.7)))</f>
        <v/>
      </c>
      <c r="AC7" s="17">
        <f>R7*EXP(-$B$15*(($B$16+$AI$4)*0.8))+S7*$B$15/($B$15-$AI$12)*(EXP(-$AI$12*(($B$16+$AI$4)*0.8))-EXP(-$B$15*(($B$16+$AI$4)*0.8)))+T7*$B$15/($B$15-$AI$13)*(EXP(-$AI$13*(($B$16+$AI$4)*0.8))-EXP(-$B$15*(($B$16+$AI$4)*0.8)))+U7*$B$15/($B$15-$AI$14)*(EXP(-$AI$14*(($B$16+$AI$4)*0.8))-EXP(-$B$15*(($B$16+$AI$4)*0.8)))</f>
        <v/>
      </c>
      <c r="AD7" s="17">
        <f>R7*EXP(-$B$15*(($B$16+$AI$4)*0.9))+S7*$B$15/($B$15-$AI$12)*(EXP(-$AI$12*(($B$16+$AI$4)*0.9))-EXP(-$B$15*(($B$16+$AI$4)*0.9)))+T7*$B$15/($B$15-$AI$13)*(EXP(-$AI$13*(($B$16+$AI$4)*0.9))-EXP(-$B$15*(($B$16+$AI$4)*0.9)))+U7*$B$15/($B$15-$AI$14)*(EXP(-$AI$14*(($B$16+$AI$4)*0.9))-EXP(-$B$15*(($B$16+$AI$4)*0.9)))</f>
        <v/>
      </c>
      <c r="AE7" s="17">
        <f>R7*EXP(-$B$15*(($B$16+$AI$4)*1.0))+S7*$B$15/($B$15-$AI$12)*(EXP(-$AI$12*(($B$16+$AI$4)*1.0))-EXP(-$B$15*(($B$16+$AI$4)*1.0)))+T7*$B$15/($B$15-$AI$13)*(EXP(-$AI$13*(($B$16+$AI$4)*1.0))-EXP(-$B$15*(($B$16+$AI$4)*1.0)))+U7*$B$15/($B$15-$AI$14)*(EXP(-$AI$14*(($B$16+$AI$4)*1.0))-EXP(-$B$15*(($B$16+$AI$4)*1.0)))</f>
        <v/>
      </c>
      <c r="AF7" s="17">
        <f>MIN((G7-V7)/$AI$48,(G7-W7)/$AI$49,(G7-X7)/$AI$50,(G7-Y7)/$AI$51,(G7-Z7)/$AI$52,(G7-AA7)/$AI$53,(G7-AB7)/$AI$54,(G7-AC7)/$AI$55,(G7-AD7)/$AI$56,(G7-AE7)/$AI$57)</f>
        <v/>
      </c>
      <c r="AH7" s="9" t="inlineStr">
        <is>
          <t>Pairwise</t>
        </is>
      </c>
      <c r="AI7" s="10">
        <f>$B$36*$B$38+$B$36*$B$40+$B$37*$B$40+$B$39*$B$38+$B$38*$B$40</f>
        <v/>
      </c>
      <c r="AK7" s="9">
        <f>IF(AN6&gt;0,AM6,AK6)</f>
        <v/>
      </c>
      <c r="AL7" s="9">
        <f>IF(AN6&gt;0,AL6,AM6)</f>
        <v/>
      </c>
      <c r="AM7" s="16">
        <f>SQRT(AK7*AL7)</f>
        <v/>
      </c>
      <c r="AN7" s="18">
        <f>$AI$33/(AM7-$AI$12)*(AM7*EXP(-AM7*$B$14)-$AI$12*EXP(-$AI$12*$B$14))+$AI$36/(AM7-$AI$13)*(AM7*EXP(-AM7*$B$14)-$AI$13*EXP(-$AI$13*$B$14))+$AI$39/(AM7-$AI$14)*(AM7*EXP(-AM7*$B$14)-$AI$14*EXP(-$AI$14*$B$14))</f>
        <v/>
      </c>
      <c r="AO7" s="9">
        <f>IF(AR6&gt;0,AQ6,AO6)</f>
        <v/>
      </c>
      <c r="AP7" s="9">
        <f>IF(AR6&gt;0,AP6,AQ6)</f>
        <v/>
      </c>
      <c r="AQ7" s="16">
        <f>(AO7+AP7)/2</f>
        <v/>
      </c>
      <c r="AR7" s="18">
        <f>$AI$33/($B$15-$AI$12)*($B$15*EXP(-$B$15*AQ7)-$AI$12*EXP(-$AI$12*AQ7))+$AI$36/($B$15-$AI$13)*($B$15*EXP(-$B$15*AQ7)-$AI$13*EXP(-$AI$13*AQ7))+$AI$39/($B$15-$AI$14)*($B$15*EXP(-$B$15*AQ7)-$AI$14*EXP(-$AI$14*AQ7))</f>
        <v/>
      </c>
    </row>
    <row r="8">
      <c r="A8" s="9" t="inlineStr">
        <is>
          <t>Sex</t>
        </is>
      </c>
      <c r="B8" s="20" t="inlineStr">
        <is>
          <t>Male</t>
        </is>
      </c>
      <c r="C8" s="9" t="inlineStr"/>
      <c r="E8" s="12">
        <f>E7+$B$11</f>
        <v/>
      </c>
      <c r="F8" s="13">
        <f>E8/60</f>
        <v/>
      </c>
      <c r="G8" s="13">
        <f>IF(F8&gt;=$AI$66,$B$26,IF(F8&gt;=$AI$65,$B$25,IF(F8&gt;=$AI$64,$B$24,IF(F8&gt;=$AI$63,$B$23,IF(F8&gt;=$AI$62,$B$22,IF(F8&gt;=$AI$61,$B$21,$B$20))))))</f>
        <v/>
      </c>
      <c r="H8" s="14">
        <f>MAX(0,MIN($AI$59,IF($B$9="Plasma",(G8-(S8*$AI$18+T8*$AI$19+U8*$AI$20))/$AI$46,AF8)))</f>
        <v/>
      </c>
      <c r="I8" s="15">
        <f>H8/10*3600/$B$11</f>
        <v/>
      </c>
      <c r="J8" s="15">
        <f>J7+H8</f>
        <v/>
      </c>
      <c r="K8" s="14">
        <f>$AI$21*K7+$AI$22*L7+$AI$23*M7+$AI$30*H7</f>
        <v/>
      </c>
      <c r="L8" s="14">
        <f>$AI$24*K7+$AI$25*L7+$AI$26*M7+$AI$31*H7</f>
        <v/>
      </c>
      <c r="M8" s="14">
        <f>$AI$27*K7+$AI$28*L7+$AI$29*M7+$AI$32*H7</f>
        <v/>
      </c>
      <c r="N8" s="16">
        <f>R8*$B$41</f>
        <v/>
      </c>
      <c r="O8" s="14">
        <f>K8/$B$30</f>
        <v/>
      </c>
      <c r="P8" s="14">
        <f>L8/$B$31</f>
        <v/>
      </c>
      <c r="Q8" s="14">
        <f>M8/$B$32</f>
        <v/>
      </c>
      <c r="R8" s="14">
        <f>R7*$AI$42+S7*$AI$43+T7*$AI$44+U7*$AI$45+$AI$47*H7</f>
        <v/>
      </c>
      <c r="S8" s="17">
        <f>$AI$33*K8+$AI$34*L8+$AI$35*M8</f>
        <v/>
      </c>
      <c r="T8" s="17">
        <f>$AI$36*K8+$AI$37*L8+$AI$38*M8</f>
        <v/>
      </c>
      <c r="U8" s="17">
        <f>$AI$39*K8+$AI$40*L8+$AI$41*M8</f>
        <v/>
      </c>
      <c r="V8" s="17">
        <f>R8*EXP(-$B$15*(($B$16+$AI$4)*0.1))+S8*$B$15/($B$15-$AI$12)*(EXP(-$AI$12*(($B$16+$AI$4)*0.1))-EXP(-$B$15*(($B$16+$AI$4)*0.1)))+T8*$B$15/($B$15-$AI$13)*(EXP(-$AI$13*(($B$16+$AI$4)*0.1))-EXP(-$B$15*(($B$16+$AI$4)*0.1)))+U8*$B$15/($B$15-$AI$14)*(EXP(-$AI$14*(($B$16+$AI$4)*0.1))-EXP(-$B$15*(($B$16+$AI$4)*0.1)))</f>
        <v/>
      </c>
      <c r="W8" s="17">
        <f>R8*EXP(-$B$15*(($B$16+$AI$4)*0.2))+S8*$B$15/($B$15-$AI$12)*(EXP(-$AI$12*(($B$16+$AI$4)*0.2))-EXP(-$B$15*(($B$16+$AI$4)*0.2)))+T8*$B$15/($B$15-$AI$13)*(EXP(-$AI$13*(($B$16+$AI$4)*0.2))-EXP(-$B$15*(($B$16+$AI$4)*0.2)))+U8*$B$15/($B$15-$AI$14)*(EXP(-$AI$14*(($B$16+$AI$4)*0.2))-EXP(-$B$15*(($B$16+$AI$4)*0.2)))</f>
        <v/>
      </c>
      <c r="X8" s="17">
        <f>R8*EXP(-$B$15*(($B$16+$AI$4)*0.3))+S8*$B$15/($B$15-$AI$12)*(EXP(-$AI$12*(($B$16+$AI$4)*0.3))-EXP(-$B$15*(($B$16+$AI$4)*0.3)))+T8*$B$15/($B$15-$AI$13)*(EXP(-$AI$13*(($B$16+$AI$4)*0.3))-EXP(-$B$15*(($B$16+$AI$4)*0.3)))+U8*$B$15/($B$15-$AI$14)*(EXP(-$AI$14*(($B$16+$AI$4)*0.3))-EXP(-$B$15*(($B$16+$AI$4)*0.3)))</f>
        <v/>
      </c>
      <c r="Y8" s="17">
        <f>R8*EXP(-$B$15*(($B$16+$AI$4)*0.4))+S8*$B$15/($B$15-$AI$12)*(EXP(-$AI$12*(($B$16+$AI$4)*0.4))-EXP(-$B$15*(($B$16+$AI$4)*0.4)))+T8*$B$15/($B$15-$AI$13)*(EXP(-$AI$13*(($B$16+$AI$4)*0.4))-EXP(-$B$15*(($B$16+$AI$4)*0.4)))+U8*$B$15/($B$15-$AI$14)*(EXP(-$AI$14*(($B$16+$AI$4)*0.4))-EXP(-$B$15*(($B$16+$AI$4)*0.4)))</f>
        <v/>
      </c>
      <c r="Z8" s="17">
        <f>R8*EXP(-$B$15*(($B$16+$AI$4)*0.5))+S8*$B$15/($B$15-$AI$12)*(EXP(-$AI$12*(($B$16+$AI$4)*0.5))-EXP(-$B$15*(($B$16+$AI$4)*0.5)))+T8*$B$15/($B$15-$AI$13)*(EXP(-$AI$13*(($B$16+$AI$4)*0.5))-EXP(-$B$15*(($B$16+$AI$4)*0.5)))+U8*$B$15/($B$15-$AI$14)*(EXP(-$AI$14*(($B$16+$AI$4)*0.5))-EXP(-$B$15*(($B$16+$AI$4)*0.5)))</f>
        <v/>
      </c>
      <c r="AA8" s="17">
        <f>R8*EXP(-$B$15*(($B$16+$AI$4)*0.6))+S8*$B$15/($B$15-$AI$12)*(EXP(-$AI$12*(($B$16+$AI$4)*0.6))-EXP(-$B$15*(($B$16+$AI$4)*0.6)))+T8*$B$15/($B$15-$AI$13)*(EXP(-$AI$13*(($B$16+$AI$4)*0.6))-EXP(-$B$15*(($B$16+$AI$4)*0.6)))+U8*$B$15/($B$15-$AI$14)*(EXP(-$AI$14*(($B$16+$AI$4)*0.6))-EXP(-$B$15*(($B$16+$AI$4)*0.6)))</f>
        <v/>
      </c>
      <c r="AB8" s="17">
        <f>R8*EXP(-$B$15*(($B$16+$AI$4)*0.7))+S8*$B$15/($B$15-$AI$12)*(EXP(-$AI$12*(($B$16+$AI$4)*0.7))-EXP(-$B$15*(($B$16+$AI$4)*0.7)))+T8*$B$15/($B$15-$AI$13)*(EXP(-$AI$13*(($B$16+$AI$4)*0.7))-EXP(-$B$15*(($B$16+$AI$4)*0.7)))+U8*$B$15/($B$15-$AI$14)*(EXP(-$AI$14*(($B$16+$AI$4)*0.7))-EXP(-$B$15*(($B$16+$AI$4)*0.7)))</f>
        <v/>
      </c>
      <c r="AC8" s="17">
        <f>R8*EXP(-$B$15*(($B$16+$AI$4)*0.8))+S8*$B$15/($B$15-$AI$12)*(EXP(-$AI$12*(($B$16+$AI$4)*0.8))-EXP(-$B$15*(($B$16+$AI$4)*0.8)))+T8*$B$15/($B$15-$AI$13)*(EXP(-$AI$13*(($B$16+$AI$4)*0.8))-EXP(-$B$15*(($B$16+$AI$4)*0.8)))+U8*$B$15/($B$15-$AI$14)*(EXP(-$AI$14*(($B$16+$AI$4)*0.8))-EXP(-$B$15*(($B$16+$AI$4)*0.8)))</f>
        <v/>
      </c>
      <c r="AD8" s="17">
        <f>R8*EXP(-$B$15*(($B$16+$AI$4)*0.9))+S8*$B$15/($B$15-$AI$12)*(EXP(-$AI$12*(($B$16+$AI$4)*0.9))-EXP(-$B$15*(($B$16+$AI$4)*0.9)))+T8*$B$15/($B$15-$AI$13)*(EXP(-$AI$13*(($B$16+$AI$4)*0.9))-EXP(-$B$15*(($B$16+$AI$4)*0.9)))+U8*$B$15/($B$15-$AI$14)*(EXP(-$AI$14*(($B$16+$AI$4)*0.9))-EXP(-$B$15*(($B$16+$AI$4)*0.9)))</f>
        <v/>
      </c>
      <c r="AE8" s="17">
        <f>R8*EXP(-$B$15*(($B$16+$AI$4)*1.0))+S8*$B$15/($B$15-$AI$12)*(EXP(-$AI$12*(($B$16+$AI$4)*1.0))-EXP(-$B$15*(($B$16+$AI$4)*1.0)))+T8*$B$15/($B$15-$AI$13)*(EXP(-$AI$13*(($B$16+$AI$4)*1.0))-EXP(-$B$15*(($B$16+$AI$4)*1.0)))+U8*$B$15/($B$15-$AI$14)*(EXP(-$AI$14*(($B$16+$AI$4)*1.0))-EXP(-$B$15*(($B$16+$AI$4)*1.0)))</f>
        <v/>
      </c>
      <c r="AF8" s="17">
        <f>MIN((G8-V8)/$AI$48,(G8-W8)/$AI$49,(G8-X8)/$AI$50,(G8-Y8)/$AI$51,(G8-Z8)/$AI$52,(G8-AA8)/$AI$53,(G8-AB8)/$AI$54,(G8-AC8)/$AI$55,(G8-AD8)/$AI$56,(G8-AE8)/$AI$57)</f>
        <v/>
      </c>
      <c r="AH8" s="9" t="inlineStr">
        <is>
          <t>Product</t>
        </is>
      </c>
      <c r="AI8" s="10">
        <f>$B$36*$B$38*$B$40</f>
        <v/>
      </c>
      <c r="AK8" s="9">
        <f>IF(AN7&gt;0,AM7,AK7)</f>
        <v/>
      </c>
      <c r="AL8" s="9">
        <f>IF(AN7&gt;0,AL7,AM7)</f>
        <v/>
      </c>
      <c r="AM8" s="16">
        <f>SQRT(AK8*AL8)</f>
        <v/>
      </c>
      <c r="AN8" s="18">
        <f>$AI$33/(AM8-$AI$12)*(AM8*EXP(-AM8*$B$14)-$AI$12*EXP(-$AI$12*$B$14))+$AI$36/(AM8-$AI$13)*(AM8*EXP(-AM8*$B$14)-$AI$13*EXP(-$AI$13*$B$14))+$AI$39/(AM8-$AI$14)*(AM8*EXP(-AM8*$B$14)-$AI$14*EXP(-$AI$14*$B$14))</f>
        <v/>
      </c>
      <c r="AO8" s="9">
        <f>IF(AR7&gt;0,AQ7,AO7)</f>
        <v/>
      </c>
      <c r="AP8" s="9">
        <f>IF(AR7&gt;0,AP7,AQ7)</f>
        <v/>
      </c>
      <c r="AQ8" s="16">
        <f>(AO8+AP8)/2</f>
        <v/>
      </c>
      <c r="AR8" s="18">
        <f>$AI$33/($B$15-$AI$12)*($B$15*EXP(-$B$15*AQ8)-$AI$12*EXP(-$AI$12*AQ8))+$AI$36/($B$15-$AI$13)*($B$15*EXP(-$B$15*AQ8)-$AI$13*EXP(-$AI$13*AQ8))+$AI$39/($B$15-$AI$14)*($B$15*EXP(-$B$15*AQ8)-$AI$14*EXP(-$AI$14*AQ8))</f>
        <v/>
      </c>
    </row>
    <row r="9">
      <c r="A9" s="9" t="inlineStr">
        <is>
          <t>Targeting</t>
        </is>
      </c>
      <c r="B9" s="20" t="inlineStr">
        <is>
          <t>Effect site</t>
        </is>
      </c>
      <c r="C9" s="9" t="inlineStr"/>
      <c r="E9" s="12">
        <f>E8+$B$11</f>
        <v/>
      </c>
      <c r="F9" s="13">
        <f>E9/60</f>
        <v/>
      </c>
      <c r="G9" s="13">
        <f>IF(F9&gt;=$AI$66,$B$26,IF(F9&gt;=$AI$65,$B$25,IF(F9&gt;=$AI$64,$B$24,IF(F9&gt;=$AI$63,$B$23,IF(F9&gt;=$AI$62,$B$22,IF(F9&gt;=$AI$61,$B$21,$B$20))))))</f>
        <v/>
      </c>
      <c r="H9" s="14">
        <f>MAX(0,MIN($AI$59,IF($B$9="Plasma",(G9-(S9*$AI$18+T9*$AI$19+U9*$AI$20))/$AI$46,AF9)))</f>
        <v/>
      </c>
      <c r="I9" s="15">
        <f>H9/10*3600/$B$11</f>
        <v/>
      </c>
      <c r="J9" s="15">
        <f>J8+H9</f>
        <v/>
      </c>
      <c r="K9" s="14">
        <f>$AI$21*K8+$AI$22*L8+$AI$23*M8+$AI$30*H8</f>
        <v/>
      </c>
      <c r="L9" s="14">
        <f>$AI$24*K8+$AI$25*L8+$AI$26*M8+$AI$31*H8</f>
        <v/>
      </c>
      <c r="M9" s="14">
        <f>$AI$27*K8+$AI$28*L8+$AI$29*M8+$AI$32*H8</f>
        <v/>
      </c>
      <c r="N9" s="16">
        <f>R9*$B$41</f>
        <v/>
      </c>
      <c r="O9" s="14">
        <f>K9/$B$30</f>
        <v/>
      </c>
      <c r="P9" s="14">
        <f>L9/$B$31</f>
        <v/>
      </c>
      <c r="Q9" s="14">
        <f>M9/$B$32</f>
        <v/>
      </c>
      <c r="R9" s="14">
        <f>R8*$AI$42+S8*$AI$43+T8*$AI$44+U8*$AI$45+$AI$47*H8</f>
        <v/>
      </c>
      <c r="S9" s="17">
        <f>$AI$33*K9+$AI$34*L9+$AI$35*M9</f>
        <v/>
      </c>
      <c r="T9" s="17">
        <f>$AI$36*K9+$AI$37*L9+$AI$38*M9</f>
        <v/>
      </c>
      <c r="U9" s="17">
        <f>$AI$39*K9+$AI$40*L9+$AI$41*M9</f>
        <v/>
      </c>
      <c r="V9" s="17">
        <f>R9*EXP(-$B$15*(($B$16+$AI$4)*0.1))+S9*$B$15/($B$15-$AI$12)*(EXP(-$AI$12*(($B$16+$AI$4)*0.1))-EXP(-$B$15*(($B$16+$AI$4)*0.1)))+T9*$B$15/($B$15-$AI$13)*(EXP(-$AI$13*(($B$16+$AI$4)*0.1))-EXP(-$B$15*(($B$16+$AI$4)*0.1)))+U9*$B$15/($B$15-$AI$14)*(EXP(-$AI$14*(($B$16+$AI$4)*0.1))-EXP(-$B$15*(($B$16+$AI$4)*0.1)))</f>
        <v/>
      </c>
      <c r="W9" s="17">
        <f>R9*EXP(-$B$15*(($B$16+$AI$4)*0.2))+S9*$B$15/($B$15-$AI$12)*(EXP(-$AI$12*(($B$16+$AI$4)*0.2))-EXP(-$B$15*(($B$16+$AI$4)*0.2)))+T9*$B$15/($B$15-$AI$13)*(EXP(-$AI$13*(($B$16+$AI$4)*0.2))-EXP(-$B$15*(($B$16+$AI$4)*0.2)))+U9*$B$15/($B$15-$AI$14)*(EXP(-$AI$14*(($B$16+$AI$4)*0.2))-EXP(-$B$15*(($B$16+$AI$4)*0.2)))</f>
        <v/>
      </c>
      <c r="X9" s="17">
        <f>R9*EXP(-$B$15*(($B$16+$AI$4)*0.3))+S9*$B$15/($B$15-$AI$12)*(EXP(-$AI$12*(($B$16+$AI$4)*0.3))-EXP(-$B$15*(($B$16+$AI$4)*0.3)))+T9*$B$15/($B$15-$AI$13)*(EXP(-$AI$13*(($B$16+$AI$4)*0.3))-EXP(-$B$15*(($B$16+$AI$4)*0.3)))+U9*$B$15/($B$15-$AI$14)*(EXP(-$AI$14*(($B$16+$AI$4)*0.3))-EXP(-$B$15*(($B$16+$AI$4)*0.3)))</f>
        <v/>
      </c>
      <c r="Y9" s="17">
        <f>R9*EXP(-$B$15*(($B$16+$AI$4)*0.4))+S9*$B$15/($B$15-$AI$12)*(EXP(-$AI$12*(($B$16+$AI$4)*0.4))-EXP(-$B$15*(($B$16+$AI$4)*0.4)))+T9*$B$15/($B$15-$AI$13)*(EXP(-$AI$13*(($B$16+$AI$4)*0.4))-EXP(-$B$15*(($B$16+$AI$4)*0.4)))+U9*$B$15/($B$15-$AI$14)*(EXP(-$AI$14*(($B$16+$AI$4)*0.4))-EXP(-$B$15*(($B$16+$AI$4)*0.4)))</f>
        <v/>
      </c>
      <c r="Z9" s="17">
        <f>R9*EXP(-$B$15*(($B$16+$AI$4)*0.5))+S9*$B$15/($B$15-$AI$12)*(EXP(-$AI$12*(($B$16+$AI$4)*0.5))-EXP(-$B$15*(($B$16+$AI$4)*0.5)))+T9*$B$15/($B$15-$AI$13)*(EXP(-$AI$13*(($B$16+$AI$4)*0.5))-EXP(-$B$15*(($B$16+$AI$4)*0.5)))+U9*$B$15/($B$15-$AI$14)*(EXP(-$AI$14*(($B$16+$AI$4)*0.5))-EXP(-$B$15*(($B$16+$AI$4)*0.5)))</f>
        <v/>
      </c>
      <c r="AA9" s="17">
        <f>R9*EXP(-$B$15*(($B$16+$AI$4)*0.6))+S9*$B$15/($B$15-$AI$12)*(EXP(-$AI$12*(($B$16+$AI$4)*0.6))-EXP(-$B$15*(($B$16+$AI$4)*0.6)))+T9*$B$15/($B$15-$AI$13)*(EXP(-$AI$13*(($B$16+$AI$4)*0.6))-EXP(-$B$15*(($B$16+$AI$4)*0.6)))+U9*$B$15/($B$15-$AI$14)*(EXP(-$AI$14*(($B$16+$AI$4)*0.6))-EXP(-$B$15*(($B$16+$AI$4)*0.6)))</f>
        <v/>
      </c>
      <c r="AB9" s="17">
        <f>R9*EXP(-$B$15*(($B$16+$AI$4)*0.7))+S9*$B$15/($B$15-$AI$12)*(EXP(-$AI$12*(($B$16+$AI$4)*0.7))-EXP(-$B$15*(($B$16+$AI$4)*0.7)))+T9*$B$15/($B$15-$AI$13)*(EXP(-$AI$13*(($B$16+$AI$4)*0.7))-EXP(-$B$15*(($B$16+$AI$4)*0.7)))+U9*$B$15/($B$15-$AI$14)*(EXP(-$AI$14*(($B$16+$AI$4)*0.7))-EXP(-$B$15*(($B$16+$AI$4)*0.7)))</f>
        <v/>
      </c>
      <c r="AC9" s="17">
        <f>R9*EXP(-$B$15*(($B$16+$AI$4)*0.8))+S9*$B$15/($B$15-$AI$12)*(EXP(-$AI$12*(($B$16+$AI$4)*0.8))-EXP(-$B$15*(($B$16+$AI$4)*0.8)))+T9*$B$15/($B$15-$AI$13)*(EXP(-$AI$13*(($B$16+$AI$4)*0.8))-EXP(-$B$15*(($B$16+$AI$4)*0.8)))+U9*$B$15/($B$15-$AI$14)*(EXP(-$AI$14*(($B$16+$AI$4)*0.8))-EXP(-$B$15*(($B$16+$AI$4)*0.8)))</f>
        <v/>
      </c>
      <c r="AD9" s="17">
        <f>R9*EXP(-$B$15*(($B$16+$AI$4)*0.9))+S9*$B$15/($B$15-$AI$12)*(EXP(-$AI$12*(($B$16+$AI$4)*0.9))-EXP(-$B$15*(($B$16+$AI$4)*0.9)))+T9*$B$15/($B$15-$AI$13)*(EXP(-$AI$13*(($B$16+$AI$4)*0.9))-EXP(-$B$15*(($B$16+$AI$4)*0.9)))+U9*$B$15/($B$15-$AI$14)*(EXP(-$AI$14*(($B$16+$AI$4)*0.9))-EXP(-$B$15*(($B$16+$AI$4)*0.9)))</f>
        <v/>
      </c>
      <c r="AE9" s="17">
        <f>R9*EXP(-$B$15*(($B$16+$AI$4)*1.0))+S9*$B$15/($B$15-$AI$12)*(EXP(-$AI$12*(($B$16+$AI$4)*1.0))-EXP(-$B$15*(($B$16+$AI$4)*1.0)))+T9*$B$15/($B$15-$AI$13)*(EXP(-$AI$13*(($B$16+$AI$4)*1.0))-EXP(-$B$15*(($B$16+$AI$4)*1.0)))+U9*$B$15/($B$15-$AI$14)*(EXP(-$AI$14*(($B$16+$AI$4)*1.0))-EXP(-$B$15*(($B$16+$AI$4)*1.0)))</f>
        <v/>
      </c>
      <c r="AF9" s="17">
        <f>MIN((G9-V9)/$AI$48,(G9-W9)/$AI$49,(G9-X9)/$AI$50,(G9-Y9)/$AI$51,(G9-Z9)/$AI$52,(G9-AA9)/$AI$53,(G9-AB9)/$AI$54,(G9-AC9)/$AI$55,(G9-AD9)/$AI$56,(G9-AE9)/$AI$57)</f>
        <v/>
      </c>
      <c r="AH9" s="9" t="inlineStr">
        <is>
          <t>Depressed cubic p</t>
        </is>
      </c>
      <c r="AI9" s="10">
        <f>$AI$7-$AI$6^2/3</f>
        <v/>
      </c>
      <c r="AK9" s="9">
        <f>IF(AN8&gt;0,AM8,AK8)</f>
        <v/>
      </c>
      <c r="AL9" s="9">
        <f>IF(AN8&gt;0,AL8,AM8)</f>
        <v/>
      </c>
      <c r="AM9" s="16">
        <f>SQRT(AK9*AL9)</f>
        <v/>
      </c>
      <c r="AN9" s="18">
        <f>$AI$33/(AM9-$AI$12)*(AM9*EXP(-AM9*$B$14)-$AI$12*EXP(-$AI$12*$B$14))+$AI$36/(AM9-$AI$13)*(AM9*EXP(-AM9*$B$14)-$AI$13*EXP(-$AI$13*$B$14))+$AI$39/(AM9-$AI$14)*(AM9*EXP(-AM9*$B$14)-$AI$14*EXP(-$AI$14*$B$14))</f>
        <v/>
      </c>
      <c r="AO9" s="9">
        <f>IF(AR8&gt;0,AQ8,AO8)</f>
        <v/>
      </c>
      <c r="AP9" s="9">
        <f>IF(AR8&gt;0,AP8,AQ8)</f>
        <v/>
      </c>
      <c r="AQ9" s="16">
        <f>(AO9+AP9)/2</f>
        <v/>
      </c>
      <c r="AR9" s="18">
        <f>$AI$33/($B$15-$AI$12)*($B$15*EXP(-$B$15*AQ9)-$AI$12*EXP(-$AI$12*AQ9))+$AI$36/($B$15-$AI$13)*($B$15*EXP(-$B$15*AQ9)-$AI$13*EXP(-$AI$13*AQ9))+$AI$39/($B$15-$AI$14)*($B$15*EXP(-$B$15*AQ9)-$AI$14*EXP(-$AI$14*AQ9))</f>
        <v/>
      </c>
    </row>
    <row r="10">
      <c r="A10" s="9" t="inlineStr">
        <is>
          <t>Max pump rate (1% propofol)</t>
        </is>
      </c>
      <c r="B10" s="11" t="n">
        <v>1200</v>
      </c>
      <c r="C10" s="9" t="inlineStr">
        <is>
          <t>mL/h</t>
        </is>
      </c>
      <c r="E10" s="12">
        <f>E9+$B$11</f>
        <v/>
      </c>
      <c r="F10" s="13">
        <f>E10/60</f>
        <v/>
      </c>
      <c r="G10" s="13">
        <f>IF(F10&gt;=$AI$66,$B$26,IF(F10&gt;=$AI$65,$B$25,IF(F10&gt;=$AI$64,$B$24,IF(F10&gt;=$AI$63,$B$23,IF(F10&gt;=$AI$62,$B$22,IF(F10&gt;=$AI$61,$B$21,$B$20))))))</f>
        <v/>
      </c>
      <c r="H10" s="14">
        <f>MAX(0,MIN($AI$59,IF($B$9="Plasma",(G10-(S10*$AI$18+T10*$AI$19+U10*$AI$20))/$AI$46,AF10)))</f>
        <v/>
      </c>
      <c r="I10" s="15">
        <f>H10/10*3600/$B$11</f>
        <v/>
      </c>
      <c r="J10" s="15">
        <f>J9+H10</f>
        <v/>
      </c>
      <c r="K10" s="14">
        <f>$AI$21*K9+$AI$22*L9+$AI$23*M9+$AI$30*H9</f>
        <v/>
      </c>
      <c r="L10" s="14">
        <f>$AI$24*K9+$AI$25*L9+$AI$26*M9+$AI$31*H9</f>
        <v/>
      </c>
      <c r="M10" s="14">
        <f>$AI$27*K9+$AI$28*L9+$AI$29*M9+$AI$32*H9</f>
        <v/>
      </c>
      <c r="N10" s="16">
        <f>R10*$B$41</f>
        <v/>
      </c>
      <c r="O10" s="14">
        <f>K10/$B$30</f>
        <v/>
      </c>
      <c r="P10" s="14">
        <f>L10/$B$31</f>
        <v/>
      </c>
      <c r="Q10" s="14">
        <f>M10/$B$32</f>
        <v/>
      </c>
      <c r="R10" s="14">
        <f>R9*$AI$42+S9*$AI$43+T9*$AI$44+U9*$AI$45+$AI$47*H9</f>
        <v/>
      </c>
      <c r="S10" s="17">
        <f>$AI$33*K10+$AI$34*L10+$AI$35*M10</f>
        <v/>
      </c>
      <c r="T10" s="17">
        <f>$AI$36*K10+$AI$37*L10+$AI$38*M10</f>
        <v/>
      </c>
      <c r="U10" s="17">
        <f>$AI$39*K10+$AI$40*L10+$AI$41*M10</f>
        <v/>
      </c>
      <c r="V10" s="17">
        <f>R10*EXP(-$B$15*(($B$16+$AI$4)*0.1))+S10*$B$15/($B$15-$AI$12)*(EXP(-$AI$12*(($B$16+$AI$4)*0.1))-EXP(-$B$15*(($B$16+$AI$4)*0.1)))+T10*$B$15/($B$15-$AI$13)*(EXP(-$AI$13*(($B$16+$AI$4)*0.1))-EXP(-$B$15*(($B$16+$AI$4)*0.1)))+U10*$B$15/($B$15-$AI$14)*(EXP(-$AI$14*(($B$16+$AI$4)*0.1))-EXP(-$B$15*(($B$16+$AI$4)*0.1)))</f>
        <v/>
      </c>
      <c r="W10" s="17">
        <f>R10*EXP(-$B$15*(($B$16+$AI$4)*0.2))+S10*$B$15/($B$15-$AI$12)*(EXP(-$AI$12*(($B$16+$AI$4)*0.2))-EXP(-$B$15*(($B$16+$AI$4)*0.2)))+T10*$B$15/($B$15-$AI$13)*(EXP(-$AI$13*(($B$16+$AI$4)*0.2))-EXP(-$B$15*(($B$16+$AI$4)*0.2)))+U10*$B$15/($B$15-$AI$14)*(EXP(-$AI$14*(($B$16+$AI$4)*0.2))-EXP(-$B$15*(($B$16+$AI$4)*0.2)))</f>
        <v/>
      </c>
      <c r="X10" s="17">
        <f>R10*EXP(-$B$15*(($B$16+$AI$4)*0.3))+S10*$B$15/($B$15-$AI$12)*(EXP(-$AI$12*(($B$16+$AI$4)*0.3))-EXP(-$B$15*(($B$16+$AI$4)*0.3)))+T10*$B$15/($B$15-$AI$13)*(EXP(-$AI$13*(($B$16+$AI$4)*0.3))-EXP(-$B$15*(($B$16+$AI$4)*0.3)))+U10*$B$15/($B$15-$AI$14)*(EXP(-$AI$14*(($B$16+$AI$4)*0.3))-EXP(-$B$15*(($B$16+$AI$4)*0.3)))</f>
        <v/>
      </c>
      <c r="Y10" s="17">
        <f>R10*EXP(-$B$15*(($B$16+$AI$4)*0.4))+S10*$B$15/($B$15-$AI$12)*(EXP(-$AI$12*(($B$16+$AI$4)*0.4))-EXP(-$B$15*(($B$16+$AI$4)*0.4)))+T10*$B$15/($B$15-$AI$13)*(EXP(-$AI$13*(($B$16+$AI$4)*0.4))-EXP(-$B$15*(($B$16+$AI$4)*0.4)))+U10*$B$15/($B$15-$AI$14)*(EXP(-$AI$14*(($B$16+$AI$4)*0.4))-EXP(-$B$15*(($B$16+$AI$4)*0.4)))</f>
        <v/>
      </c>
      <c r="Z10" s="17">
        <f>R10*EXP(-$B$15*(($B$16+$AI$4)*0.5))+S10*$B$15/($B$15-$AI$12)*(EXP(-$AI$12*(($B$16+$AI$4)*0.5))-EXP(-$B$15*(($B$16+$AI$4)*0.5)))+T10*$B$15/($B$15-$AI$13)*(EXP(-$AI$13*(($B$16+$AI$4)*0.5))-EXP(-$B$15*(($B$16+$AI$4)*0.5)))+U10*$B$15/($B$15-$AI$14)*(EXP(-$AI$14*(($B$16+$AI$4)*0.5))-EXP(-$B$15*(($B$16+$AI$4)*0.5)))</f>
        <v/>
      </c>
      <c r="AA10" s="17">
        <f>R10*EXP(-$B$15*(($B$16+$AI$4)*0.6))+S10*$B$15/($B$15-$AI$12)*(EXP(-$AI$12*(($B$16+$AI$4)*0.6))-EXP(-$B$15*(($B$16+$AI$4)*0.6)))+T10*$B$15/($B$15-$AI$13)*(EXP(-$AI$13*(($B$16+$AI$4)*0.6))-EXP(-$B$15*(($B$16+$AI$4)*0.6)))+U10*$B$15/($B$15-$AI$14)*(EXP(-$AI$14*(($B$16+$AI$4)*0.6))-EXP(-$B$15*(($B$16+$AI$4)*0.6)))</f>
        <v/>
      </c>
      <c r="AB10" s="17">
        <f>R10*EXP(-$B$15*(($B$16+$AI$4)*0.7))+S10*$B$15/($B$15-$AI$12)*(EXP(-$AI$12*(($B$16+$AI$4)*0.7))-EXP(-$B$15*(($B$16+$AI$4)*0.7)))+T10*$B$15/($B$15-$AI$13)*(EXP(-$AI$13*(($B$16+$AI$4)*0.7))-EXP(-$B$15*(($B$16+$AI$4)*0.7)))+U10*$B$15/($B$15-$AI$14)*(EXP(-$AI$14*(($B$16+$AI$4)*0.7))-EXP(-$B$15*(($B$16+$AI$4)*0.7)))</f>
        <v/>
      </c>
      <c r="AC10" s="17">
        <f>R10*EXP(-$B$15*(($B$16+$AI$4)*0.8))+S10*$B$15/($B$15-$AI$12)*(EXP(-$AI$12*(($B$16+$AI$4)*0.8))-EXP(-$B$15*(($B$16+$AI$4)*0.8)))+T10*$B$15/($B$15-$AI$13)*(EXP(-$AI$13*(($B$16+$AI$4)*0.8))-EXP(-$B$15*(($B$16+$AI$4)*0.8)))+U10*$B$15/($B$15-$AI$14)*(EXP(-$AI$14*(($B$16+$AI$4)*0.8))-EXP(-$B$15*(($B$16+$AI$4)*0.8)))</f>
        <v/>
      </c>
      <c r="AD10" s="17">
        <f>R10*EXP(-$B$15*(($B$16+$AI$4)*0.9))+S10*$B$15/($B$15-$AI$12)*(EXP(-$AI$12*(($B$16+$AI$4)*0.9))-EXP(-$B$15*(($B$16+$AI$4)*0.9)))+T10*$B$15/($B$15-$AI$13)*(EXP(-$AI$13*(($B$16+$AI$4)*0.9))-EXP(-$B$15*(($B$16+$AI$4)*0.9)))+U10*$B$15/($B$15-$AI$14)*(EXP(-$AI$14*(($B$16+$AI$4)*0.9))-EXP(-$B$15*(($B$16+$AI$4)*0.9)))</f>
        <v/>
      </c>
      <c r="AE10" s="17">
        <f>R10*EXP(-$B$15*(($B$16+$AI$4)*1.0))+S10*$B$15/($B$15-$AI$12)*(EXP(-$AI$12*(($B$16+$AI$4)*1.0))-EXP(-$B$15*(($B$16+$AI$4)*1.0)))+T10*$B$15/($B$15-$AI$13)*(EXP(-$AI$13*(($B$16+$AI$4)*1.0))-EXP(-$B$15*(($B$16+$AI$4)*1.0)))+U10*$B$15/($B$15-$AI$14)*(EXP(-$AI$14*(($B$16+$AI$4)*1.0))-EXP(-$B$15*(($B$16+$AI$4)*1.0)))</f>
        <v/>
      </c>
      <c r="AF10" s="17">
        <f>MIN((G10-V10)/$AI$48,(G10-W10)/$AI$49,(G10-X10)/$AI$50,(G10-Y10)/$AI$51,(G10-Z10)/$AI$52,(G10-AA10)/$AI$53,(G10-AB10)/$AI$54,(G10-AC10)/$AI$55,(G10-AD10)/$AI$56,(G10-AE10)/$AI$57)</f>
        <v/>
      </c>
      <c r="AH10" s="9" t="inlineStr">
        <is>
          <t>Depressed cubic q</t>
        </is>
      </c>
      <c r="AI10" s="10">
        <f>-2*$AI$6^3/27+$AI$7*$AI$6/3-$AI$8</f>
        <v/>
      </c>
      <c r="AK10" s="9">
        <f>IF(AN9&gt;0,AM9,AK9)</f>
        <v/>
      </c>
      <c r="AL10" s="9">
        <f>IF(AN9&gt;0,AL9,AM9)</f>
        <v/>
      </c>
      <c r="AM10" s="16">
        <f>SQRT(AK10*AL10)</f>
        <v/>
      </c>
      <c r="AN10" s="18">
        <f>$AI$33/(AM10-$AI$12)*(AM10*EXP(-AM10*$B$14)-$AI$12*EXP(-$AI$12*$B$14))+$AI$36/(AM10-$AI$13)*(AM10*EXP(-AM10*$B$14)-$AI$13*EXP(-$AI$13*$B$14))+$AI$39/(AM10-$AI$14)*(AM10*EXP(-AM10*$B$14)-$AI$14*EXP(-$AI$14*$B$14))</f>
        <v/>
      </c>
      <c r="AO10" s="9">
        <f>IF(AR9&gt;0,AQ9,AO9)</f>
        <v/>
      </c>
      <c r="AP10" s="9">
        <f>IF(AR9&gt;0,AP9,AQ9)</f>
        <v/>
      </c>
      <c r="AQ10" s="16">
        <f>(AO10+AP10)/2</f>
        <v/>
      </c>
      <c r="AR10" s="18">
        <f>$AI$33/($B$15-$AI$12)*($B$15*EXP(-$B$15*AQ10)-$AI$12*EXP(-$AI$12*AQ10))+$AI$36/($B$15-$AI$13)*($B$15*EXP(-$B$15*AQ10)-$AI$13*EXP(-$AI$13*AQ10))+$AI$39/($B$15-$AI$14)*($B$15*EXP(-$B$15*AQ10)-$AI$14*EXP(-$AI$14*AQ10))</f>
        <v/>
      </c>
    </row>
    <row r="11">
      <c r="A11" s="9" t="inlineStr">
        <is>
          <t>Time step (one table row)</t>
        </is>
      </c>
      <c r="B11" s="9" t="n">
        <v>10</v>
      </c>
      <c r="C11" s="9" t="inlineStr">
        <is>
          <t>s</t>
        </is>
      </c>
      <c r="E11" s="12">
        <f>E10+$B$11</f>
        <v/>
      </c>
      <c r="F11" s="13">
        <f>E11/60</f>
        <v/>
      </c>
      <c r="G11" s="13">
        <f>IF(F11&gt;=$AI$66,$B$26,IF(F11&gt;=$AI$65,$B$25,IF(F11&gt;=$AI$64,$B$24,IF(F11&gt;=$AI$63,$B$23,IF(F11&gt;=$AI$62,$B$22,IF(F11&gt;=$AI$61,$B$21,$B$20))))))</f>
        <v/>
      </c>
      <c r="H11" s="14">
        <f>MAX(0,MIN($AI$59,IF($B$9="Plasma",(G11-(S11*$AI$18+T11*$AI$19+U11*$AI$20))/$AI$46,AF11)))</f>
        <v/>
      </c>
      <c r="I11" s="15">
        <f>H11/10*3600/$B$11</f>
        <v/>
      </c>
      <c r="J11" s="15">
        <f>J10+H11</f>
        <v/>
      </c>
      <c r="K11" s="14">
        <f>$AI$21*K10+$AI$22*L10+$AI$23*M10+$AI$30*H10</f>
        <v/>
      </c>
      <c r="L11" s="14">
        <f>$AI$24*K10+$AI$25*L10+$AI$26*M10+$AI$31*H10</f>
        <v/>
      </c>
      <c r="M11" s="14">
        <f>$AI$27*K10+$AI$28*L10+$AI$29*M10+$AI$32*H10</f>
        <v/>
      </c>
      <c r="N11" s="16">
        <f>R11*$B$41</f>
        <v/>
      </c>
      <c r="O11" s="14">
        <f>K11/$B$30</f>
        <v/>
      </c>
      <c r="P11" s="14">
        <f>L11/$B$31</f>
        <v/>
      </c>
      <c r="Q11" s="14">
        <f>M11/$B$32</f>
        <v/>
      </c>
      <c r="R11" s="14">
        <f>R10*$AI$42+S10*$AI$43+T10*$AI$44+U10*$AI$45+$AI$47*H10</f>
        <v/>
      </c>
      <c r="S11" s="17">
        <f>$AI$33*K11+$AI$34*L11+$AI$35*M11</f>
        <v/>
      </c>
      <c r="T11" s="17">
        <f>$AI$36*K11+$AI$37*L11+$AI$38*M11</f>
        <v/>
      </c>
      <c r="U11" s="17">
        <f>$AI$39*K11+$AI$40*L11+$AI$41*M11</f>
        <v/>
      </c>
      <c r="V11" s="17">
        <f>R11*EXP(-$B$15*(($B$16+$AI$4)*0.1))+S11*$B$15/($B$15-$AI$12)*(EXP(-$AI$12*(($B$16+$AI$4)*0.1))-EXP(-$B$15*(($B$16+$AI$4)*0.1)))+T11*$B$15/($B$15-$AI$13)*(EXP(-$AI$13*(($B$16+$AI$4)*0.1))-EXP(-$B$15*(($B$16+$AI$4)*0.1)))+U11*$B$15/($B$15-$AI$14)*(EXP(-$AI$14*(($B$16+$AI$4)*0.1))-EXP(-$B$15*(($B$16+$AI$4)*0.1)))</f>
        <v/>
      </c>
      <c r="W11" s="17">
        <f>R11*EXP(-$B$15*(($B$16+$AI$4)*0.2))+S11*$B$15/($B$15-$AI$12)*(EXP(-$AI$12*(($B$16+$AI$4)*0.2))-EXP(-$B$15*(($B$16+$AI$4)*0.2)))+T11*$B$15/($B$15-$AI$13)*(EXP(-$AI$13*(($B$16+$AI$4)*0.2))-EXP(-$B$15*(($B$16+$AI$4)*0.2)))+U11*$B$15/($B$15-$AI$14)*(EXP(-$AI$14*(($B$16+$AI$4)*0.2))-EXP(-$B$15*(($B$16+$AI$4)*0.2)))</f>
        <v/>
      </c>
      <c r="X11" s="17">
        <f>R11*EXP(-$B$15*(($B$16+$AI$4)*0.3))+S11*$B$15/($B$15-$AI$12)*(EXP(-$AI$12*(($B$16+$AI$4)*0.3))-EXP(-$B$15*(($B$16+$AI$4)*0.3)))+T11*$B$15/($B$15-$AI$13)*(EXP(-$AI$13*(($B$16+$AI$4)*0.3))-EXP(-$B$15*(($B$16+$AI$4)*0.3)))+U11*$B$15/($B$15-$AI$14)*(EXP(-$AI$14*(($B$16+$AI$4)*0.3))-EXP(-$B$15*(($B$16+$AI$4)*0.3)))</f>
        <v/>
      </c>
      <c r="Y11" s="17">
        <f>R11*EXP(-$B$15*(($B$16+$AI$4)*0.4))+S11*$B$15/($B$15-$AI$12)*(EXP(-$AI$12*(($B$16+$AI$4)*0.4))-EXP(-$B$15*(($B$16+$AI$4)*0.4)))+T11*$B$15/($B$15-$AI$13)*(EXP(-$AI$13*(($B$16+$AI$4)*0.4))-EXP(-$B$15*(($B$16+$AI$4)*0.4)))+U11*$B$15/($B$15-$AI$14)*(EXP(-$AI$14*(($B$16+$AI$4)*0.4))-EXP(-$B$15*(($B$16+$AI$4)*0.4)))</f>
        <v/>
      </c>
      <c r="Z11" s="17">
        <f>R11*EXP(-$B$15*(($B$16+$AI$4)*0.5))+S11*$B$15/($B$15-$AI$12)*(EXP(-$AI$12*(($B$16+$AI$4)*0.5))-EXP(-$B$15*(($B$16+$AI$4)*0.5)))+T11*$B$15/($B$15-$AI$13)*(EXP(-$AI$13*(($B$16+$AI$4)*0.5))-EXP(-$B$15*(($B$16+$AI$4)*0.5)))+U11*$B$15/($B$15-$AI$14)*(EXP(-$AI$14*(($B$16+$AI$4)*0.5))-EXP(-$B$15*(($B$16+$AI$4)*0.5)))</f>
        <v/>
      </c>
      <c r="AA11" s="17">
        <f>R11*EXP(-$B$15*(($B$16+$AI$4)*0.6))+S11*$B$15/($B$15-$AI$12)*(EXP(-$AI$12*(($B$16+$AI$4)*0.6))-EXP(-$B$15*(($B$16+$AI$4)*0.6)))+T11*$B$15/($B$15-$AI$13)*(EXP(-$AI$13*(($B$16+$AI$4)*0.6))-EXP(-$B$15*(($B$16+$AI$4)*0.6)))+U11*$B$15/($B$15-$AI$14)*(EXP(-$AI$14*(($B$16+$AI$4)*0.6))-EXP(-$B$15*(($B$16+$AI$4)*0.6)))</f>
        <v/>
      </c>
      <c r="AB11" s="17">
        <f>R11*EXP(-$B$15*(($B$16+$AI$4)*0.7))+S11*$B$15/($B$15-$AI$12)*(EXP(-$AI$12*(($B$16+$AI$4)*0.7))-EXP(-$B$15*(($B$16+$AI$4)*0.7)))+T11*$B$15/($B$15-$AI$13)*(EXP(-$AI$13*(($B$16+$AI$4)*0.7))-EXP(-$B$15*(($B$16+$AI$4)*0.7)))+U11*$B$15/($B$15-$AI$14)*(EXP(-$AI$14*(($B$16+$AI$4)*0.7))-EXP(-$B$15*(($B$16+$AI$4)*0.7)))</f>
        <v/>
      </c>
      <c r="AC11" s="17">
        <f>R11*EXP(-$B$15*(($B$16+$AI$4)*0.8))+S11*$B$15/($B$15-$AI$12)*(EXP(-$AI$12*(($B$16+$AI$4)*0.8))-EXP(-$B$15*(($B$16+$AI$4)*0.8)))+T11*$B$15/($B$15-$AI$13)*(EXP(-$AI$13*(($B$16+$AI$4)*0.8))-EXP(-$B$15*(($B$16+$AI$4)*0.8)))+U11*$B$15/($B$15-$AI$14)*(EXP(-$AI$14*(($B$16+$AI$4)*0.8))-EXP(-$B$15*(($B$16+$AI$4)*0.8)))</f>
        <v/>
      </c>
      <c r="AD11" s="17">
        <f>R11*EXP(-$B$15*(($B$16+$AI$4)*0.9))+S11*$B$15/($B$15-$AI$12)*(EXP(-$AI$12*(($B$16+$AI$4)*0.9))-EXP(-$B$15*(($B$16+$AI$4)*0.9)))+T11*$B$15/($B$15-$AI$13)*(EXP(-$AI$13*(($B$16+$AI$4)*0.9))-EXP(-$B$15*(($B$16+$AI$4)*0.9)))+U11*$B$15/($B$15-$AI$14)*(EXP(-$AI$14*(($B$16+$AI$4)*0.9))-EXP(-$B$15*(($B$16+$AI$4)*0.9)))</f>
        <v/>
      </c>
      <c r="AE11" s="17">
        <f>R11*EXP(-$B$15*(($B$16+$AI$4)*1.0))+S11*$B$15/($B$15-$AI$12)*(EXP(-$AI$12*(($B$16+$AI$4)*1.0))-EXP(-$B$15*(($B$16+$AI$4)*1.0)))+T11*$B$15/($B$15-$AI$13)*(EXP(-$AI$13*(($B$16+$AI$4)*1.0))-EXP(-$B$15*(($B$16+$AI$4)*1.0)))+U11*$B$15/($B$15-$AI$14)*(EXP(-$AI$14*(($B$16+$AI$4)*1.0))-EXP(-$B$15*(($B$16+$AI$4)*1.0)))</f>
        <v/>
      </c>
      <c r="AF11" s="17">
        <f>MIN((G11-V11)/$AI$48,(G11-W11)/$AI$49,(G11-X11)/$AI$50,(G11-Y11)/$AI$51,(G11-Z11)/$AI$52,(G11-AA11)/$AI$53,(G11-AB11)/$AI$54,(G11-AC11)/$AI$55,(G11-AD11)/$AI$56,(G11-AE11)/$AI$57)</f>
        <v/>
      </c>
      <c r="AH11" s="9" t="inlineStr">
        <is>
          <t>Angle</t>
        </is>
      </c>
      <c r="AI11" s="10">
        <f>ACOS(MAX(-1,MIN(1,3*$AI$10/(2*$AI$9)*SQRT(-3/$AI$9))))/3</f>
        <v/>
      </c>
      <c r="AK11" s="9">
        <f>IF(AN10&gt;0,AM10,AK10)</f>
        <v/>
      </c>
      <c r="AL11" s="9">
        <f>IF(AN10&gt;0,AL10,AM10)</f>
        <v/>
      </c>
      <c r="AM11" s="16">
        <f>SQRT(AK11*AL11)</f>
        <v/>
      </c>
      <c r="AN11" s="18">
        <f>$AI$33/(AM11-$AI$12)*(AM11*EXP(-AM11*$B$14)-$AI$12*EXP(-$AI$12*$B$14))+$AI$36/(AM11-$AI$13)*(AM11*EXP(-AM11*$B$14)-$AI$13*EXP(-$AI$13*$B$14))+$AI$39/(AM11-$AI$14)*(AM11*EXP(-AM11*$B$14)-$AI$14*EXP(-$AI$14*$B$14))</f>
        <v/>
      </c>
      <c r="AO11" s="9">
        <f>IF(AR10&gt;0,AQ10,AO10)</f>
        <v/>
      </c>
      <c r="AP11" s="9">
        <f>IF(AR10&gt;0,AP10,AQ10)</f>
        <v/>
      </c>
      <c r="AQ11" s="16">
        <f>(AO11+AP11)/2</f>
        <v/>
      </c>
      <c r="AR11" s="18">
        <f>$AI$33/($B$15-$AI$12)*($B$15*EXP(-$B$15*AQ11)-$AI$12*EXP(-$AI$12*AQ11))+$AI$36/($B$15-$AI$13)*($B$15*EXP(-$B$15*AQ11)-$AI$13*EXP(-$AI$13*AQ11))+$AI$39/($B$15-$AI$14)*($B$15*EXP(-$B$15*AQ11)-$AI$14*EXP(-$AI$14*AQ11))</f>
        <v/>
      </c>
    </row>
    <row r="12">
      <c r="E12" s="12">
        <f>E11+$B$11</f>
        <v/>
      </c>
      <c r="F12" s="13">
        <f>E12/60</f>
        <v/>
      </c>
      <c r="G12" s="13">
        <f>IF(F12&gt;=$AI$66,$B$26,IF(F12&gt;=$AI$65,$B$25,IF(F12&gt;=$AI$64,$B$24,IF(F12&gt;=$AI$63,$B$23,IF(F12&gt;=$AI$62,$B$22,IF(F12&gt;=$AI$61,$B$21,$B$20))))))</f>
        <v/>
      </c>
      <c r="H12" s="14">
        <f>MAX(0,MIN($AI$59,IF($B$9="Plasma",(G12-(S12*$AI$18+T12*$AI$19+U12*$AI$20))/$AI$46,AF12)))</f>
        <v/>
      </c>
      <c r="I12" s="15">
        <f>H12/10*3600/$B$11</f>
        <v/>
      </c>
      <c r="J12" s="15">
        <f>J11+H12</f>
        <v/>
      </c>
      <c r="K12" s="14">
        <f>$AI$21*K11+$AI$22*L11+$AI$23*M11+$AI$30*H11</f>
        <v/>
      </c>
      <c r="L12" s="14">
        <f>$AI$24*K11+$AI$25*L11+$AI$26*M11+$AI$31*H11</f>
        <v/>
      </c>
      <c r="M12" s="14">
        <f>$AI$27*K11+$AI$28*L11+$AI$29*M11+$AI$32*H11</f>
        <v/>
      </c>
      <c r="N12" s="16">
        <f>R12*$B$41</f>
        <v/>
      </c>
      <c r="O12" s="14">
        <f>K12/$B$30</f>
        <v/>
      </c>
      <c r="P12" s="14">
        <f>L12/$B$31</f>
        <v/>
      </c>
      <c r="Q12" s="14">
        <f>M12/$B$32</f>
        <v/>
      </c>
      <c r="R12" s="14">
        <f>R11*$AI$42+S11*$AI$43+T11*$AI$44+U11*$AI$45+$AI$47*H11</f>
        <v/>
      </c>
      <c r="S12" s="17">
        <f>$AI$33*K12+$AI$34*L12+$AI$35*M12</f>
        <v/>
      </c>
      <c r="T12" s="17">
        <f>$AI$36*K12+$AI$37*L12+$AI$38*M12</f>
        <v/>
      </c>
      <c r="U12" s="17">
        <f>$AI$39*K12+$AI$40*L12+$AI$41*M12</f>
        <v/>
      </c>
      <c r="V12" s="17">
        <f>R12*EXP(-$B$15*(($B$16+$AI$4)*0.1))+S12*$B$15/($B$15-$AI$12)*(EXP(-$AI$12*(($B$16+$AI$4)*0.1))-EXP(-$B$15*(($B$16+$AI$4)*0.1)))+T12*$B$15/($B$15-$AI$13)*(EXP(-$AI$13*(($B$16+$AI$4)*0.1))-EXP(-$B$15*(($B$16+$AI$4)*0.1)))+U12*$B$15/($B$15-$AI$14)*(EXP(-$AI$14*(($B$16+$AI$4)*0.1))-EXP(-$B$15*(($B$16+$AI$4)*0.1)))</f>
        <v/>
      </c>
      <c r="W12" s="17">
        <f>R12*EXP(-$B$15*(($B$16+$AI$4)*0.2))+S12*$B$15/($B$15-$AI$12)*(EXP(-$AI$12*(($B$16+$AI$4)*0.2))-EXP(-$B$15*(($B$16+$AI$4)*0.2)))+T12*$B$15/($B$15-$AI$13)*(EXP(-$AI$13*(($B$16+$AI$4)*0.2))-EXP(-$B$15*(($B$16+$AI$4)*0.2)))+U12*$B$15/($B$15-$AI$14)*(EXP(-$AI$14*(($B$16+$AI$4)*0.2))-EXP(-$B$15*(($B$16+$AI$4)*0.2)))</f>
        <v/>
      </c>
      <c r="X12" s="17">
        <f>R12*EXP(-$B$15*(($B$16+$AI$4)*0.3))+S12*$B$15/($B$15-$AI$12)*(EXP(-$AI$12*(($B$16+$AI$4)*0.3))-EXP(-$B$15*(($B$16+$AI$4)*0.3)))+T12*$B$15/($B$15-$AI$13)*(EXP(-$AI$13*(($B$16+$AI$4)*0.3))-EXP(-$B$15*(($B$16+$AI$4)*0.3)))+U12*$B$15/($B$15-$AI$14)*(EXP(-$AI$14*(($B$16+$AI$4)*0.3))-EXP(-$B$15*(($B$16+$AI$4)*0.3)))</f>
        <v/>
      </c>
      <c r="Y12" s="17">
        <f>R12*EXP(-$B$15*(($B$16+$AI$4)*0.4))+S12*$B$15/($B$15-$AI$12)*(EXP(-$AI$12*(($B$16+$AI$4)*0.4))-EXP(-$B$15*(($B$16+$AI$4)*0.4)))+T12*$B$15/($B$15-$AI$13)*(EXP(-$AI$13*(($B$16+$AI$4)*0.4))-EXP(-$B$15*(($B$16+$AI$4)*0.4)))+U12*$B$15/($B$15-$AI$14)*(EXP(-$AI$14*(($B$16+$AI$4)*0.4))-EXP(-$B$15*(($B$16+$AI$4)*0.4)))</f>
        <v/>
      </c>
      <c r="Z12" s="17">
        <f>R12*EXP(-$B$15*(($B$16+$AI$4)*0.5))+S12*$B$15/($B$15-$AI$12)*(EXP(-$AI$12*(($B$16+$AI$4)*0.5))-EXP(-$B$15*(($B$16+$AI$4)*0.5)))+T12*$B$15/($B$15-$AI$13)*(EXP(-$AI$13*(($B$16+$AI$4)*0.5))-EXP(-$B$15*(($B$16+$AI$4)*0.5)))+U12*$B$15/($B$15-$AI$14)*(EXP(-$AI$14*(($B$16+$AI$4)*0.5))-EXP(-$B$15*(($B$16+$AI$4)*0.5)))</f>
        <v/>
      </c>
      <c r="AA12" s="17">
        <f>R12*EXP(-$B$15*(($B$16+$AI$4)*0.6))+S12*$B$15/($B$15-$AI$12)*(EXP(-$AI$12*(($B$16+$AI$4)*0.6))-EXP(-$B$15*(($B$16+$AI$4)*0.6)))+T12*$B$15/($B$15-$AI$13)*(EXP(-$AI$13*(($B$16+$AI$4)*0.6))-EXP(-$B$15*(($B$16+$AI$4)*0.6)))+U12*$B$15/($B$15-$AI$14)*(EXP(-$AI$14*(($B$16+$AI$4)*0.6))-EXP(-$B$15*(($B$16+$AI$4)*0.6)))</f>
        <v/>
      </c>
      <c r="AB12" s="17">
        <f>R12*EXP(-$B$15*(($B$16+$AI$4)*0.7))+S12*$B$15/($B$15-$AI$12)*(EXP(-$AI$12*(($B$16+$AI$4)*0.7))-EXP(-$B$15*(($B$16+$AI$4)*0.7)))+T12*$B$15/($B$15-$AI$13)*(EXP(-$AI$13*(($B$16+$AI$4)*0.7))-EXP(-$B$15*(($B$16+$AI$4)*0.7)))+U12*$B$15/($B$15-$AI$14)*(EXP(-$AI$14*(($B$16+$AI$4)*0.7))-EXP(-$B$15*(($B$16+$AI$4)*0.7)))</f>
        <v/>
      </c>
      <c r="AC12" s="17">
        <f>R12*EXP(-$B$15*(($B$16+$AI$4)*0.8))+S12*$B$15/($B$15-$AI$12)*(EXP(-$AI$12*(($B$16+$AI$4)*0.8))-EXP(-$B$15*(($B$16+$AI$4)*0.8)))+T12*$B$15/($B$15-$AI$13)*(EXP(-$AI$13*(($B$16+$AI$4)*0.8))-EXP(-$B$15*(($B$16+$AI$4)*0.8)))+U12*$B$15/($B$15-$AI$14)*(EXP(-$AI$14*(($B$16+$AI$4)*0.8))-EXP(-$B$15*(($B$16+$AI$4)*0.8)))</f>
        <v/>
      </c>
      <c r="AD12" s="17">
        <f>R12*EXP(-$B$15*(($B$16+$AI$4)*0.9))+S12*$B$15/($B$15-$AI$12)*(EXP(-$AI$12*(($B$16+$AI$4)*0.9))-EXP(-$B$15*(($B$16+$AI$4)*0.9)))+T12*$B$15/($B$15-$AI$13)*(EXP(-$AI$13*(($B$16+$AI$4)*0.9))-EXP(-$B$15*(($B$16+$AI$4)*0.9)))+U12*$B$15/($B$15-$AI$14)*(EXP(-$AI$14*(($B$16+$AI$4)*0.9))-EXP(-$B$15*(($B$16+$AI$4)*0.9)))</f>
        <v/>
      </c>
      <c r="AE12" s="17">
        <f>R12*EXP(-$B$15*(($B$16+$AI$4)*1.0))+S12*$B$15/($B$15-$AI$12)*(EXP(-$AI$12*(($B$16+$AI$4)*1.0))-EXP(-$B$15*(($B$16+$AI$4)*1.0)))+T12*$B$15/($B$15-$AI$13)*(EXP(-$AI$13*(($B$16+$AI$4)*1.0))-EXP(-$B$15*(($B$16+$AI$4)*1.0)))+U12*$B$15/($B$15-$AI$14)*(EXP(-$AI$14*(($B$16+$AI$4)*1.0))-EXP(-$B$15*(($B$16+$AI$4)*1.0)))</f>
        <v/>
      </c>
      <c r="AF12" s="17">
        <f>MIN((G12-V12)/$AI$48,(G12-W12)/$AI$49,(G12-X12)/$AI$50,(G12-Y12)/$AI$51,(G12-Z12)/$AI$52,(G12-AA12)/$AI$53,(G12-AB12)/$AI$54,(G12-AC12)/$AI$55,(G12-AD12)/$AI$56,(G12-AE12)/$AI$57)</f>
        <v/>
      </c>
      <c r="AH12" s="9" t="inlineStr">
        <is>
          <t>λ1 (/min)</t>
        </is>
      </c>
      <c r="AI12" s="10">
        <f>$AI$6/3+2*SQRT(-$AI$9/3)*COS($AI$11-2*PI()*0/3)</f>
        <v/>
      </c>
      <c r="AK12" s="9">
        <f>IF(AN11&gt;0,AM11,AK11)</f>
        <v/>
      </c>
      <c r="AL12" s="9">
        <f>IF(AN11&gt;0,AL11,AM11)</f>
        <v/>
      </c>
      <c r="AM12" s="16">
        <f>SQRT(AK12*AL12)</f>
        <v/>
      </c>
      <c r="AN12" s="18">
        <f>$AI$33/(AM12-$AI$12)*(AM12*EXP(-AM12*$B$14)-$AI$12*EXP(-$AI$12*$B$14))+$AI$36/(AM12-$AI$13)*(AM12*EXP(-AM12*$B$14)-$AI$13*EXP(-$AI$13*$B$14))+$AI$39/(AM12-$AI$14)*(AM12*EXP(-AM12*$B$14)-$AI$14*EXP(-$AI$14*$B$14))</f>
        <v/>
      </c>
      <c r="AO12" s="9">
        <f>IF(AR11&gt;0,AQ11,AO11)</f>
        <v/>
      </c>
      <c r="AP12" s="9">
        <f>IF(AR11&gt;0,AP11,AQ11)</f>
        <v/>
      </c>
      <c r="AQ12" s="16">
        <f>(AO12+AP12)/2</f>
        <v/>
      </c>
      <c r="AR12" s="18">
        <f>$AI$33/($B$15-$AI$12)*($B$15*EXP(-$B$15*AQ12)-$AI$12*EXP(-$AI$12*AQ12))+$AI$36/($B$15-$AI$13)*($B$15*EXP(-$B$15*AQ12)-$AI$13*EXP(-$AI$13*AQ12))+$AI$39/($B$15-$AI$14)*($B$15*EXP(-$B$15*AQ12)-$AI$14*EXP(-$AI$14*AQ12))</f>
        <v/>
      </c>
    </row>
    <row r="13">
      <c r="A13" s="5" t="inlineStr">
        <is>
          <t>ke0 and time to peak effect (TTPE)</t>
        </is>
      </c>
      <c r="B13" s="6" t="n"/>
      <c r="C13" s="6" t="n"/>
      <c r="E13" s="12">
        <f>E12+$B$11</f>
        <v/>
      </c>
      <c r="F13" s="13">
        <f>E13/60</f>
        <v/>
      </c>
      <c r="G13" s="13">
        <f>IF(F13&gt;=$AI$66,$B$26,IF(F13&gt;=$AI$65,$B$25,IF(F13&gt;=$AI$64,$B$24,IF(F13&gt;=$AI$63,$B$23,IF(F13&gt;=$AI$62,$B$22,IF(F13&gt;=$AI$61,$B$21,$B$20))))))</f>
        <v/>
      </c>
      <c r="H13" s="14">
        <f>MAX(0,MIN($AI$59,IF($B$9="Plasma",(G13-(S13*$AI$18+T13*$AI$19+U13*$AI$20))/$AI$46,AF13)))</f>
        <v/>
      </c>
      <c r="I13" s="15">
        <f>H13/10*3600/$B$11</f>
        <v/>
      </c>
      <c r="J13" s="15">
        <f>J12+H13</f>
        <v/>
      </c>
      <c r="K13" s="14">
        <f>$AI$21*K12+$AI$22*L12+$AI$23*M12+$AI$30*H12</f>
        <v/>
      </c>
      <c r="L13" s="14">
        <f>$AI$24*K12+$AI$25*L12+$AI$26*M12+$AI$31*H12</f>
        <v/>
      </c>
      <c r="M13" s="14">
        <f>$AI$27*K12+$AI$28*L12+$AI$29*M12+$AI$32*H12</f>
        <v/>
      </c>
      <c r="N13" s="16">
        <f>R13*$B$41</f>
        <v/>
      </c>
      <c r="O13" s="14">
        <f>K13/$B$30</f>
        <v/>
      </c>
      <c r="P13" s="14">
        <f>L13/$B$31</f>
        <v/>
      </c>
      <c r="Q13" s="14">
        <f>M13/$B$32</f>
        <v/>
      </c>
      <c r="R13" s="14">
        <f>R12*$AI$42+S12*$AI$43+T12*$AI$44+U12*$AI$45+$AI$47*H12</f>
        <v/>
      </c>
      <c r="S13" s="17">
        <f>$AI$33*K13+$AI$34*L13+$AI$35*M13</f>
        <v/>
      </c>
      <c r="T13" s="17">
        <f>$AI$36*K13+$AI$37*L13+$AI$38*M13</f>
        <v/>
      </c>
      <c r="U13" s="17">
        <f>$AI$39*K13+$AI$40*L13+$AI$41*M13</f>
        <v/>
      </c>
      <c r="V13" s="17">
        <f>R13*EXP(-$B$15*(($B$16+$AI$4)*0.1))+S13*$B$15/($B$15-$AI$12)*(EXP(-$AI$12*(($B$16+$AI$4)*0.1))-EXP(-$B$15*(($B$16+$AI$4)*0.1)))+T13*$B$15/($B$15-$AI$13)*(EXP(-$AI$13*(($B$16+$AI$4)*0.1))-EXP(-$B$15*(($B$16+$AI$4)*0.1)))+U13*$B$15/($B$15-$AI$14)*(EXP(-$AI$14*(($B$16+$AI$4)*0.1))-EXP(-$B$15*(($B$16+$AI$4)*0.1)))</f>
        <v/>
      </c>
      <c r="W13" s="17">
        <f>R13*EXP(-$B$15*(($B$16+$AI$4)*0.2))+S13*$B$15/($B$15-$AI$12)*(EXP(-$AI$12*(($B$16+$AI$4)*0.2))-EXP(-$B$15*(($B$16+$AI$4)*0.2)))+T13*$B$15/($B$15-$AI$13)*(EXP(-$AI$13*(($B$16+$AI$4)*0.2))-EXP(-$B$15*(($B$16+$AI$4)*0.2)))+U13*$B$15/($B$15-$AI$14)*(EXP(-$AI$14*(($B$16+$AI$4)*0.2))-EXP(-$B$15*(($B$16+$AI$4)*0.2)))</f>
        <v/>
      </c>
      <c r="X13" s="17">
        <f>R13*EXP(-$B$15*(($B$16+$AI$4)*0.3))+S13*$B$15/($B$15-$AI$12)*(EXP(-$AI$12*(($B$16+$AI$4)*0.3))-EXP(-$B$15*(($B$16+$AI$4)*0.3)))+T13*$B$15/($B$15-$AI$13)*(EXP(-$AI$13*(($B$16+$AI$4)*0.3))-EXP(-$B$15*(($B$16+$AI$4)*0.3)))+U13*$B$15/($B$15-$AI$14)*(EXP(-$AI$14*(($B$16+$AI$4)*0.3))-EXP(-$B$15*(($B$16+$AI$4)*0.3)))</f>
        <v/>
      </c>
      <c r="Y13" s="17">
        <f>R13*EXP(-$B$15*(($B$16+$AI$4)*0.4))+S13*$B$15/($B$15-$AI$12)*(EXP(-$AI$12*(($B$16+$AI$4)*0.4))-EXP(-$B$15*(($B$16+$AI$4)*0.4)))+T13*$B$15/($B$15-$AI$13)*(EXP(-$AI$13*(($B$16+$AI$4)*0.4))-EXP(-$B$15*(($B$16+$AI$4)*0.4)))+U13*$B$15/($B$15-$AI$14)*(EXP(-$AI$14*(($B$16+$AI$4)*0.4))-EXP(-$B$15*(($B$16+$AI$4)*0.4)))</f>
        <v/>
      </c>
      <c r="Z13" s="17">
        <f>R13*EXP(-$B$15*(($B$16+$AI$4)*0.5))+S13*$B$15/($B$15-$AI$12)*(EXP(-$AI$12*(($B$16+$AI$4)*0.5))-EXP(-$B$15*(($B$16+$AI$4)*0.5)))+T13*$B$15/($B$15-$AI$13)*(EXP(-$AI$13*(($B$16+$AI$4)*0.5))-EXP(-$B$15*(($B$16+$AI$4)*0.5)))+U13*$B$15/($B$15-$AI$14)*(EXP(-$AI$14*(($B$16+$AI$4)*0.5))-EXP(-$B$15*(($B$16+$AI$4)*0.5)))</f>
        <v/>
      </c>
      <c r="AA13" s="17">
        <f>R13*EXP(-$B$15*(($B$16+$AI$4)*0.6))+S13*$B$15/($B$15-$AI$12)*(EXP(-$AI$12*(($B$16+$AI$4)*0.6))-EXP(-$B$15*(($B$16+$AI$4)*0.6)))+T13*$B$15/($B$15-$AI$13)*(EXP(-$AI$13*(($B$16+$AI$4)*0.6))-EXP(-$B$15*(($B$16+$AI$4)*0.6)))+U13*$B$15/($B$15-$AI$14)*(EXP(-$AI$14*(($B$16+$AI$4)*0.6))-EXP(-$B$15*(($B$16+$AI$4)*0.6)))</f>
        <v/>
      </c>
      <c r="AB13" s="17">
        <f>R13*EXP(-$B$15*(($B$16+$AI$4)*0.7))+S13*$B$15/($B$15-$AI$12)*(EXP(-$AI$12*(($B$16+$AI$4)*0.7))-EXP(-$B$15*(($B$16+$AI$4)*0.7)))+T13*$B$15/($B$15-$AI$13)*(EXP(-$AI$13*(($B$16+$AI$4)*0.7))-EXP(-$B$15*(($B$16+$AI$4)*0.7)))+U13*$B$15/($B$15-$AI$14)*(EXP(-$AI$14*(($B$16+$AI$4)*0.7))-EXP(-$B$15*(($B$16+$AI$4)*0.7)))</f>
        <v/>
      </c>
      <c r="AC13" s="17">
        <f>R13*EXP(-$B$15*(($B$16+$AI$4)*0.8))+S13*$B$15/($B$15-$AI$12)*(EXP(-$AI$12*(($B$16+$AI$4)*0.8))-EXP(-$B$15*(($B$16+$AI$4)*0.8)))+T13*$B$15/($B$15-$AI$13)*(EXP(-$AI$13*(($B$16+$AI$4)*0.8))-EXP(-$B$15*(($B$16+$AI$4)*0.8)))+U13*$B$15/($B$15-$AI$14)*(EXP(-$AI$14*(($B$16+$AI$4)*0.8))-EXP(-$B$15*(($B$16+$AI$4)*0.8)))</f>
        <v/>
      </c>
      <c r="AD13" s="17">
        <f>R13*EXP(-$B$15*(($B$16+$AI$4)*0.9))+S13*$B$15/($B$15-$AI$12)*(EXP(-$AI$12*(($B$16+$AI$4)*0.9))-EXP(-$B$15*(($B$16+$AI$4)*0.9)))+T13*$B$15/($B$15-$AI$13)*(EXP(-$AI$13*(($B$16+$AI$4)*0.9))-EXP(-$B$15*(($B$16+$AI$4)*0.9)))+U13*$B$15/($B$15-$AI$14)*(EXP(-$AI$14*(($B$16+$AI$4)*0.9))-EXP(-$B$15*(($B$16+$AI$4)*0.9)))</f>
        <v/>
      </c>
      <c r="AE13" s="17">
        <f>R13*EXP(-$B$15*(($B$16+$AI$4)*1.0))+S13*$B$15/($B$15-$AI$12)*(EXP(-$AI$12*(($B$16+$AI$4)*1.0))-EXP(-$B$15*(($B$16+$AI$4)*1.0)))+T13*$B$15/($B$15-$AI$13)*(EXP(-$AI$13*(($B$16+$AI$4)*1.0))-EXP(-$B$15*(($B$16+$AI$4)*1.0)))+U13*$B$15/($B$15-$AI$14)*(EXP(-$AI$14*(($B$16+$AI$4)*1.0))-EXP(-$B$15*(($B$16+$AI$4)*1.0)))</f>
        <v/>
      </c>
      <c r="AF13" s="17">
        <f>MIN((G13-V13)/$AI$48,(G13-W13)/$AI$49,(G13-X13)/$AI$50,(G13-Y13)/$AI$51,(G13-Z13)/$AI$52,(G13-AA13)/$AI$53,(G13-AB13)/$AI$54,(G13-AC13)/$AI$55,(G13-AD13)/$AI$56,(G13-AE13)/$AI$57)</f>
        <v/>
      </c>
      <c r="AH13" s="9" t="inlineStr">
        <is>
          <t>λ2 (/min)</t>
        </is>
      </c>
      <c r="AI13" s="10">
        <f>$AI$6/3+2*SQRT(-$AI$9/3)*COS($AI$11-2*PI()*1/3)</f>
        <v/>
      </c>
      <c r="AK13" s="9">
        <f>IF(AN12&gt;0,AM12,AK12)</f>
        <v/>
      </c>
      <c r="AL13" s="9">
        <f>IF(AN12&gt;0,AL12,AM12)</f>
        <v/>
      </c>
      <c r="AM13" s="16">
        <f>SQRT(AK13*AL13)</f>
        <v/>
      </c>
      <c r="AN13" s="18">
        <f>$AI$33/(AM13-$AI$12)*(AM13*EXP(-AM13*$B$14)-$AI$12*EXP(-$AI$12*$B$14))+$AI$36/(AM13-$AI$13)*(AM13*EXP(-AM13*$B$14)-$AI$13*EXP(-$AI$13*$B$14))+$AI$39/(AM13-$AI$14)*(AM13*EXP(-AM13*$B$14)-$AI$14*EXP(-$AI$14*$B$14))</f>
        <v/>
      </c>
      <c r="AO13" s="9">
        <f>IF(AR12&gt;0,AQ12,AO12)</f>
        <v/>
      </c>
      <c r="AP13" s="9">
        <f>IF(AR12&gt;0,AP12,AQ12)</f>
        <v/>
      </c>
      <c r="AQ13" s="16">
        <f>(AO13+AP13)/2</f>
        <v/>
      </c>
      <c r="AR13" s="18">
        <f>$AI$33/($B$15-$AI$12)*($B$15*EXP(-$B$15*AQ13)-$AI$12*EXP(-$AI$12*AQ13))+$AI$36/($B$15-$AI$13)*($B$15*EXP(-$B$15*AQ13)-$AI$13*EXP(-$AI$13*AQ13))+$AI$39/($B$15-$AI$14)*($B$15*EXP(-$B$15*AQ13)-$AI$14*EXP(-$AI$14*AQ13))</f>
        <v/>
      </c>
    </row>
    <row r="14">
      <c r="A14" s="9" t="inlineStr">
        <is>
          <t>Enter</t>
        </is>
      </c>
      <c r="B14" s="21" t="n">
        <v>0.462098</v>
      </c>
      <c r="C14" s="20" t="inlineStr">
        <is>
          <t>ke0</t>
        </is>
      </c>
      <c r="E14" s="12">
        <f>E13+$B$11</f>
        <v/>
      </c>
      <c r="F14" s="13">
        <f>E14/60</f>
        <v/>
      </c>
      <c r="G14" s="13">
        <f>IF(F14&gt;=$AI$66,$B$26,IF(F14&gt;=$AI$65,$B$25,IF(F14&gt;=$AI$64,$B$24,IF(F14&gt;=$AI$63,$B$23,IF(F14&gt;=$AI$62,$B$22,IF(F14&gt;=$AI$61,$B$21,$B$20))))))</f>
        <v/>
      </c>
      <c r="H14" s="14">
        <f>MAX(0,MIN($AI$59,IF($B$9="Plasma",(G14-(S14*$AI$18+T14*$AI$19+U14*$AI$20))/$AI$46,AF14)))</f>
        <v/>
      </c>
      <c r="I14" s="15">
        <f>H14/10*3600/$B$11</f>
        <v/>
      </c>
      <c r="J14" s="15">
        <f>J13+H14</f>
        <v/>
      </c>
      <c r="K14" s="14">
        <f>$AI$21*K13+$AI$22*L13+$AI$23*M13+$AI$30*H13</f>
        <v/>
      </c>
      <c r="L14" s="14">
        <f>$AI$24*K13+$AI$25*L13+$AI$26*M13+$AI$31*H13</f>
        <v/>
      </c>
      <c r="M14" s="14">
        <f>$AI$27*K13+$AI$28*L13+$AI$29*M13+$AI$32*H13</f>
        <v/>
      </c>
      <c r="N14" s="16">
        <f>R14*$B$41</f>
        <v/>
      </c>
      <c r="O14" s="14">
        <f>K14/$B$30</f>
        <v/>
      </c>
      <c r="P14" s="14">
        <f>L14/$B$31</f>
        <v/>
      </c>
      <c r="Q14" s="14">
        <f>M14/$B$32</f>
        <v/>
      </c>
      <c r="R14" s="14">
        <f>R13*$AI$42+S13*$AI$43+T13*$AI$44+U13*$AI$45+$AI$47*H13</f>
        <v/>
      </c>
      <c r="S14" s="17">
        <f>$AI$33*K14+$AI$34*L14+$AI$35*M14</f>
        <v/>
      </c>
      <c r="T14" s="17">
        <f>$AI$36*K14+$AI$37*L14+$AI$38*M14</f>
        <v/>
      </c>
      <c r="U14" s="17">
        <f>$AI$39*K14+$AI$40*L14+$AI$41*M14</f>
        <v/>
      </c>
      <c r="V14" s="17">
        <f>R14*EXP(-$B$15*(($B$16+$AI$4)*0.1))+S14*$B$15/($B$15-$AI$12)*(EXP(-$AI$12*(($B$16+$AI$4)*0.1))-EXP(-$B$15*(($B$16+$AI$4)*0.1)))+T14*$B$15/($B$15-$AI$13)*(EXP(-$AI$13*(($B$16+$AI$4)*0.1))-EXP(-$B$15*(($B$16+$AI$4)*0.1)))+U14*$B$15/($B$15-$AI$14)*(EXP(-$AI$14*(($B$16+$AI$4)*0.1))-EXP(-$B$15*(($B$16+$AI$4)*0.1)))</f>
        <v/>
      </c>
      <c r="W14" s="17">
        <f>R14*EXP(-$B$15*(($B$16+$AI$4)*0.2))+S14*$B$15/($B$15-$AI$12)*(EXP(-$AI$12*(($B$16+$AI$4)*0.2))-EXP(-$B$15*(($B$16+$AI$4)*0.2)))+T14*$B$15/($B$15-$AI$13)*(EXP(-$AI$13*(($B$16+$AI$4)*0.2))-EXP(-$B$15*(($B$16+$AI$4)*0.2)))+U14*$B$15/($B$15-$AI$14)*(EXP(-$AI$14*(($B$16+$AI$4)*0.2))-EXP(-$B$15*(($B$16+$AI$4)*0.2)))</f>
        <v/>
      </c>
      <c r="X14" s="17">
        <f>R14*EXP(-$B$15*(($B$16+$AI$4)*0.3))+S14*$B$15/($B$15-$AI$12)*(EXP(-$AI$12*(($B$16+$AI$4)*0.3))-EXP(-$B$15*(($B$16+$AI$4)*0.3)))+T14*$B$15/($B$15-$AI$13)*(EXP(-$AI$13*(($B$16+$AI$4)*0.3))-EXP(-$B$15*(($B$16+$AI$4)*0.3)))+U14*$B$15/($B$15-$AI$14)*(EXP(-$AI$14*(($B$16+$AI$4)*0.3))-EXP(-$B$15*(($B$16+$AI$4)*0.3)))</f>
        <v/>
      </c>
      <c r="Y14" s="17">
        <f>R14*EXP(-$B$15*(($B$16+$AI$4)*0.4))+S14*$B$15/($B$15-$AI$12)*(EXP(-$AI$12*(($B$16+$AI$4)*0.4))-EXP(-$B$15*(($B$16+$AI$4)*0.4)))+T14*$B$15/($B$15-$AI$13)*(EXP(-$AI$13*(($B$16+$AI$4)*0.4))-EXP(-$B$15*(($B$16+$AI$4)*0.4)))+U14*$B$15/($B$15-$AI$14)*(EXP(-$AI$14*(($B$16+$AI$4)*0.4))-EXP(-$B$15*(($B$16+$AI$4)*0.4)))</f>
        <v/>
      </c>
      <c r="Z14" s="17">
        <f>R14*EXP(-$B$15*(($B$16+$AI$4)*0.5))+S14*$B$15/($B$15-$AI$12)*(EXP(-$AI$12*(($B$16+$AI$4)*0.5))-EXP(-$B$15*(($B$16+$AI$4)*0.5)))+T14*$B$15/($B$15-$AI$13)*(EXP(-$AI$13*(($B$16+$AI$4)*0.5))-EXP(-$B$15*(($B$16+$AI$4)*0.5)))+U14*$B$15/($B$15-$AI$14)*(EXP(-$AI$14*(($B$16+$AI$4)*0.5))-EXP(-$B$15*(($B$16+$AI$4)*0.5)))</f>
        <v/>
      </c>
      <c r="AA14" s="17">
        <f>R14*EXP(-$B$15*(($B$16+$AI$4)*0.6))+S14*$B$15/($B$15-$AI$12)*(EXP(-$AI$12*(($B$16+$AI$4)*0.6))-EXP(-$B$15*(($B$16+$AI$4)*0.6)))+T14*$B$15/($B$15-$AI$13)*(EXP(-$AI$13*(($B$16+$AI$4)*0.6))-EXP(-$B$15*(($B$16+$AI$4)*0.6)))+U14*$B$15/($B$15-$AI$14)*(EXP(-$AI$14*(($B$16+$AI$4)*0.6))-EXP(-$B$15*(($B$16+$AI$4)*0.6)))</f>
        <v/>
      </c>
      <c r="AB14" s="17">
        <f>R14*EXP(-$B$15*(($B$16+$AI$4)*0.7))+S14*$B$15/($B$15-$AI$12)*(EXP(-$AI$12*(($B$16+$AI$4)*0.7))-EXP(-$B$15*(($B$16+$AI$4)*0.7)))+T14*$B$15/($B$15-$AI$13)*(EXP(-$AI$13*(($B$16+$AI$4)*0.7))-EXP(-$B$15*(($B$16+$AI$4)*0.7)))+U14*$B$15/($B$15-$AI$14)*(EXP(-$AI$14*(($B$16+$AI$4)*0.7))-EXP(-$B$15*(($B$16+$AI$4)*0.7)))</f>
        <v/>
      </c>
      <c r="AC14" s="17">
        <f>R14*EXP(-$B$15*(($B$16+$AI$4)*0.8))+S14*$B$15/($B$15-$AI$12)*(EXP(-$AI$12*(($B$16+$AI$4)*0.8))-EXP(-$B$15*(($B$16+$AI$4)*0.8)))+T14*$B$15/($B$15-$AI$13)*(EXP(-$AI$13*(($B$16+$AI$4)*0.8))-EXP(-$B$15*(($B$16+$AI$4)*0.8)))+U14*$B$15/($B$15-$AI$14)*(EXP(-$AI$14*(($B$16+$AI$4)*0.8))-EXP(-$B$15*(($B$16+$AI$4)*0.8)))</f>
        <v/>
      </c>
      <c r="AD14" s="17">
        <f>R14*EXP(-$B$15*(($B$16+$AI$4)*0.9))+S14*$B$15/($B$15-$AI$12)*(EXP(-$AI$12*(($B$16+$AI$4)*0.9))-EXP(-$B$15*(($B$16+$AI$4)*0.9)))+T14*$B$15/($B$15-$AI$13)*(EXP(-$AI$13*(($B$16+$AI$4)*0.9))-EXP(-$B$15*(($B$16+$AI$4)*0.9)))+U14*$B$15/($B$15-$AI$14)*(EXP(-$AI$14*(($B$16+$AI$4)*0.9))-EXP(-$B$15*(($B$16+$AI$4)*0.9)))</f>
        <v/>
      </c>
      <c r="AE14" s="17">
        <f>R14*EXP(-$B$15*(($B$16+$AI$4)*1.0))+S14*$B$15/($B$15-$AI$12)*(EXP(-$AI$12*(($B$16+$AI$4)*1.0))-EXP(-$B$15*(($B$16+$AI$4)*1.0)))+T14*$B$15/($B$15-$AI$13)*(EXP(-$AI$13*(($B$16+$AI$4)*1.0))-EXP(-$B$15*(($B$16+$AI$4)*1.0)))+U14*$B$15/($B$15-$AI$14)*(EXP(-$AI$14*(($B$16+$AI$4)*1.0))-EXP(-$B$15*(($B$16+$AI$4)*1.0)))</f>
        <v/>
      </c>
      <c r="AF14" s="17">
        <f>MIN((G14-V14)/$AI$48,(G14-W14)/$AI$49,(G14-X14)/$AI$50,(G14-Y14)/$AI$51,(G14-Z14)/$AI$52,(G14-AA14)/$AI$53,(G14-AB14)/$AI$54,(G14-AC14)/$AI$55,(G14-AD14)/$AI$56,(G14-AE14)/$AI$57)</f>
        <v/>
      </c>
      <c r="AH14" s="9" t="inlineStr">
        <is>
          <t>λ3 (/min)</t>
        </is>
      </c>
      <c r="AI14" s="10">
        <f>$AI$6/3+2*SQRT(-$AI$9/3)*COS($AI$11-2*PI()*2/3)</f>
        <v/>
      </c>
      <c r="AK14" s="9">
        <f>IF(AN13&gt;0,AM13,AK13)</f>
        <v/>
      </c>
      <c r="AL14" s="9">
        <f>IF(AN13&gt;0,AL13,AM13)</f>
        <v/>
      </c>
      <c r="AM14" s="16">
        <f>SQRT(AK14*AL14)</f>
        <v/>
      </c>
      <c r="AN14" s="18">
        <f>$AI$33/(AM14-$AI$12)*(AM14*EXP(-AM14*$B$14)-$AI$12*EXP(-$AI$12*$B$14))+$AI$36/(AM14-$AI$13)*(AM14*EXP(-AM14*$B$14)-$AI$13*EXP(-$AI$13*$B$14))+$AI$39/(AM14-$AI$14)*(AM14*EXP(-AM14*$B$14)-$AI$14*EXP(-$AI$14*$B$14))</f>
        <v/>
      </c>
      <c r="AO14" s="9">
        <f>IF(AR13&gt;0,AQ13,AO13)</f>
        <v/>
      </c>
      <c r="AP14" s="9">
        <f>IF(AR13&gt;0,AP13,AQ13)</f>
        <v/>
      </c>
      <c r="AQ14" s="16">
        <f>(AO14+AP14)/2</f>
        <v/>
      </c>
      <c r="AR14" s="18">
        <f>$AI$33/($B$15-$AI$12)*($B$15*EXP(-$B$15*AQ14)-$AI$12*EXP(-$AI$12*AQ14))+$AI$36/($B$15-$AI$13)*($B$15*EXP(-$B$15*AQ14)-$AI$13*EXP(-$AI$13*AQ14))+$AI$39/($B$15-$AI$14)*($B$15*EXP(-$B$15*AQ14)-$AI$14*EXP(-$AI$14*AQ14))</f>
        <v/>
      </c>
    </row>
    <row r="15">
      <c r="A15" s="4" t="inlineStr">
        <is>
          <t>ke0</t>
        </is>
      </c>
      <c r="B15" s="22">
        <f>IF($C$14="TTPE",AM54,$B$14)</f>
        <v/>
      </c>
      <c r="C15" s="9" t="inlineStr">
        <is>
          <t>/min</t>
        </is>
      </c>
      <c r="E15" s="12">
        <f>E14+$B$11</f>
        <v/>
      </c>
      <c r="F15" s="13">
        <f>E15/60</f>
        <v/>
      </c>
      <c r="G15" s="13">
        <f>IF(F15&gt;=$AI$66,$B$26,IF(F15&gt;=$AI$65,$B$25,IF(F15&gt;=$AI$64,$B$24,IF(F15&gt;=$AI$63,$B$23,IF(F15&gt;=$AI$62,$B$22,IF(F15&gt;=$AI$61,$B$21,$B$20))))))</f>
        <v/>
      </c>
      <c r="H15" s="14">
        <f>MAX(0,MIN($AI$59,IF($B$9="Plasma",(G15-(S15*$AI$18+T15*$AI$19+U15*$AI$20))/$AI$46,AF15)))</f>
        <v/>
      </c>
      <c r="I15" s="15">
        <f>H15/10*3600/$B$11</f>
        <v/>
      </c>
      <c r="J15" s="15">
        <f>J14+H15</f>
        <v/>
      </c>
      <c r="K15" s="14">
        <f>$AI$21*K14+$AI$22*L14+$AI$23*M14+$AI$30*H14</f>
        <v/>
      </c>
      <c r="L15" s="14">
        <f>$AI$24*K14+$AI$25*L14+$AI$26*M14+$AI$31*H14</f>
        <v/>
      </c>
      <c r="M15" s="14">
        <f>$AI$27*K14+$AI$28*L14+$AI$29*M14+$AI$32*H14</f>
        <v/>
      </c>
      <c r="N15" s="16">
        <f>R15*$B$41</f>
        <v/>
      </c>
      <c r="O15" s="14">
        <f>K15/$B$30</f>
        <v/>
      </c>
      <c r="P15" s="14">
        <f>L15/$B$31</f>
        <v/>
      </c>
      <c r="Q15" s="14">
        <f>M15/$B$32</f>
        <v/>
      </c>
      <c r="R15" s="14">
        <f>R14*$AI$42+S14*$AI$43+T14*$AI$44+U14*$AI$45+$AI$47*H14</f>
        <v/>
      </c>
      <c r="S15" s="17">
        <f>$AI$33*K15+$AI$34*L15+$AI$35*M15</f>
        <v/>
      </c>
      <c r="T15" s="17">
        <f>$AI$36*K15+$AI$37*L15+$AI$38*M15</f>
        <v/>
      </c>
      <c r="U15" s="17">
        <f>$AI$39*K15+$AI$40*L15+$AI$41*M15</f>
        <v/>
      </c>
      <c r="V15" s="17">
        <f>R15*EXP(-$B$15*(($B$16+$AI$4)*0.1))+S15*$B$15/($B$15-$AI$12)*(EXP(-$AI$12*(($B$16+$AI$4)*0.1))-EXP(-$B$15*(($B$16+$AI$4)*0.1)))+T15*$B$15/($B$15-$AI$13)*(EXP(-$AI$13*(($B$16+$AI$4)*0.1))-EXP(-$B$15*(($B$16+$AI$4)*0.1)))+U15*$B$15/($B$15-$AI$14)*(EXP(-$AI$14*(($B$16+$AI$4)*0.1))-EXP(-$B$15*(($B$16+$AI$4)*0.1)))</f>
        <v/>
      </c>
      <c r="W15" s="17">
        <f>R15*EXP(-$B$15*(($B$16+$AI$4)*0.2))+S15*$B$15/($B$15-$AI$12)*(EXP(-$AI$12*(($B$16+$AI$4)*0.2))-EXP(-$B$15*(($B$16+$AI$4)*0.2)))+T15*$B$15/($B$15-$AI$13)*(EXP(-$AI$13*(($B$16+$AI$4)*0.2))-EXP(-$B$15*(($B$16+$AI$4)*0.2)))+U15*$B$15/($B$15-$AI$14)*(EXP(-$AI$14*(($B$16+$AI$4)*0.2))-EXP(-$B$15*(($B$16+$AI$4)*0.2)))</f>
        <v/>
      </c>
      <c r="X15" s="17">
        <f>R15*EXP(-$B$15*(($B$16+$AI$4)*0.3))+S15*$B$15/($B$15-$AI$12)*(EXP(-$AI$12*(($B$16+$AI$4)*0.3))-EXP(-$B$15*(($B$16+$AI$4)*0.3)))+T15*$B$15/($B$15-$AI$13)*(EXP(-$AI$13*(($B$16+$AI$4)*0.3))-EXP(-$B$15*(($B$16+$AI$4)*0.3)))+U15*$B$15/($B$15-$AI$14)*(EXP(-$AI$14*(($B$16+$AI$4)*0.3))-EXP(-$B$15*(($B$16+$AI$4)*0.3)))</f>
        <v/>
      </c>
      <c r="Y15" s="17">
        <f>R15*EXP(-$B$15*(($B$16+$AI$4)*0.4))+S15*$B$15/($B$15-$AI$12)*(EXP(-$AI$12*(($B$16+$AI$4)*0.4))-EXP(-$B$15*(($B$16+$AI$4)*0.4)))+T15*$B$15/($B$15-$AI$13)*(EXP(-$AI$13*(($B$16+$AI$4)*0.4))-EXP(-$B$15*(($B$16+$AI$4)*0.4)))+U15*$B$15/($B$15-$AI$14)*(EXP(-$AI$14*(($B$16+$AI$4)*0.4))-EXP(-$B$15*(($B$16+$AI$4)*0.4)))</f>
        <v/>
      </c>
      <c r="Z15" s="17">
        <f>R15*EXP(-$B$15*(($B$16+$AI$4)*0.5))+S15*$B$15/($B$15-$AI$12)*(EXP(-$AI$12*(($B$16+$AI$4)*0.5))-EXP(-$B$15*(($B$16+$AI$4)*0.5)))+T15*$B$15/($B$15-$AI$13)*(EXP(-$AI$13*(($B$16+$AI$4)*0.5))-EXP(-$B$15*(($B$16+$AI$4)*0.5)))+U15*$B$15/($B$15-$AI$14)*(EXP(-$AI$14*(($B$16+$AI$4)*0.5))-EXP(-$B$15*(($B$16+$AI$4)*0.5)))</f>
        <v/>
      </c>
      <c r="AA15" s="17">
        <f>R15*EXP(-$B$15*(($B$16+$AI$4)*0.6))+S15*$B$15/($B$15-$AI$12)*(EXP(-$AI$12*(($B$16+$AI$4)*0.6))-EXP(-$B$15*(($B$16+$AI$4)*0.6)))+T15*$B$15/($B$15-$AI$13)*(EXP(-$AI$13*(($B$16+$AI$4)*0.6))-EXP(-$B$15*(($B$16+$AI$4)*0.6)))+U15*$B$15/($B$15-$AI$14)*(EXP(-$AI$14*(($B$16+$AI$4)*0.6))-EXP(-$B$15*(($B$16+$AI$4)*0.6)))</f>
        <v/>
      </c>
      <c r="AB15" s="17">
        <f>R15*EXP(-$B$15*(($B$16+$AI$4)*0.7))+S15*$B$15/($B$15-$AI$12)*(EXP(-$AI$12*(($B$16+$AI$4)*0.7))-EXP(-$B$15*(($B$16+$AI$4)*0.7)))+T15*$B$15/($B$15-$AI$13)*(EXP(-$AI$13*(($B$16+$AI$4)*0.7))-EXP(-$B$15*(($B$16+$AI$4)*0.7)))+U15*$B$15/($B$15-$AI$14)*(EXP(-$AI$14*(($B$16+$AI$4)*0.7))-EXP(-$B$15*(($B$16+$AI$4)*0.7)))</f>
        <v/>
      </c>
      <c r="AC15" s="17">
        <f>R15*EXP(-$B$15*(($B$16+$AI$4)*0.8))+S15*$B$15/($B$15-$AI$12)*(EXP(-$AI$12*(($B$16+$AI$4)*0.8))-EXP(-$B$15*(($B$16+$AI$4)*0.8)))+T15*$B$15/($B$15-$AI$13)*(EXP(-$AI$13*(($B$16+$AI$4)*0.8))-EXP(-$B$15*(($B$16+$AI$4)*0.8)))+U15*$B$15/($B$15-$AI$14)*(EXP(-$AI$14*(($B$16+$AI$4)*0.8))-EXP(-$B$15*(($B$16+$AI$4)*0.8)))</f>
        <v/>
      </c>
      <c r="AD15" s="17">
        <f>R15*EXP(-$B$15*(($B$16+$AI$4)*0.9))+S15*$B$15/($B$15-$AI$12)*(EXP(-$AI$12*(($B$16+$AI$4)*0.9))-EXP(-$B$15*(($B$16+$AI$4)*0.9)))+T15*$B$15/($B$15-$AI$13)*(EXP(-$AI$13*(($B$16+$AI$4)*0.9))-EXP(-$B$15*(($B$16+$AI$4)*0.9)))+U15*$B$15/($B$15-$AI$14)*(EXP(-$AI$14*(($B$16+$AI$4)*0.9))-EXP(-$B$15*(($B$16+$AI$4)*0.9)))</f>
        <v/>
      </c>
      <c r="AE15" s="17">
        <f>R15*EXP(-$B$15*(($B$16+$AI$4)*1.0))+S15*$B$15/($B$15-$AI$12)*(EXP(-$AI$12*(($B$16+$AI$4)*1.0))-EXP(-$B$15*(($B$16+$AI$4)*1.0)))+T15*$B$15/($B$15-$AI$13)*(EXP(-$AI$13*(($B$16+$AI$4)*1.0))-EXP(-$B$15*(($B$16+$AI$4)*1.0)))+U15*$B$15/($B$15-$AI$14)*(EXP(-$AI$14*(($B$16+$AI$4)*1.0))-EXP(-$B$15*(($B$16+$AI$4)*1.0)))</f>
        <v/>
      </c>
      <c r="AF15" s="17">
        <f>MIN((G15-V15)/$AI$48,(G15-W15)/$AI$49,(G15-X15)/$AI$50,(G15-Y15)/$AI$51,(G15-Z15)/$AI$52,(G15-AA15)/$AI$53,(G15-AB15)/$AI$54,(G15-AC15)/$AI$55,(G15-AD15)/$AI$56,(G15-AE15)/$AI$57)</f>
        <v/>
      </c>
      <c r="AH15" s="9" t="inlineStr">
        <is>
          <t>D1</t>
        </is>
      </c>
      <c r="AI15" s="10">
        <f>($AI$13-$AI$12)*($AI$14-$AI$12)</f>
        <v/>
      </c>
      <c r="AK15" s="9">
        <f>IF(AN14&gt;0,AM14,AK14)</f>
        <v/>
      </c>
      <c r="AL15" s="9">
        <f>IF(AN14&gt;0,AL14,AM14)</f>
        <v/>
      </c>
      <c r="AM15" s="16">
        <f>SQRT(AK15*AL15)</f>
        <v/>
      </c>
      <c r="AN15" s="18">
        <f>$AI$33/(AM15-$AI$12)*(AM15*EXP(-AM15*$B$14)-$AI$12*EXP(-$AI$12*$B$14))+$AI$36/(AM15-$AI$13)*(AM15*EXP(-AM15*$B$14)-$AI$13*EXP(-$AI$13*$B$14))+$AI$39/(AM15-$AI$14)*(AM15*EXP(-AM15*$B$14)-$AI$14*EXP(-$AI$14*$B$14))</f>
        <v/>
      </c>
      <c r="AO15" s="9">
        <f>IF(AR14&gt;0,AQ14,AO14)</f>
        <v/>
      </c>
      <c r="AP15" s="9">
        <f>IF(AR14&gt;0,AP14,AQ14)</f>
        <v/>
      </c>
      <c r="AQ15" s="16">
        <f>(AO15+AP15)/2</f>
        <v/>
      </c>
      <c r="AR15" s="18">
        <f>$AI$33/($B$15-$AI$12)*($B$15*EXP(-$B$15*AQ15)-$AI$12*EXP(-$AI$12*AQ15))+$AI$36/($B$15-$AI$13)*($B$15*EXP(-$B$15*AQ15)-$AI$13*EXP(-$AI$13*AQ15))+$AI$39/($B$15-$AI$14)*($B$15*EXP(-$B$15*AQ15)-$AI$14*EXP(-$AI$14*AQ15))</f>
        <v/>
      </c>
    </row>
    <row r="16">
      <c r="A16" s="4" t="inlineStr">
        <is>
          <t>TTPE</t>
        </is>
      </c>
      <c r="B16" s="23">
        <f>IF($C$14="TTPE",$B$14,AQ54)</f>
        <v/>
      </c>
      <c r="C16" s="9" t="inlineStr">
        <is>
          <t>min</t>
        </is>
      </c>
      <c r="E16" s="12">
        <f>E15+$B$11</f>
        <v/>
      </c>
      <c r="F16" s="13">
        <f>E16/60</f>
        <v/>
      </c>
      <c r="G16" s="13">
        <f>IF(F16&gt;=$AI$66,$B$26,IF(F16&gt;=$AI$65,$B$25,IF(F16&gt;=$AI$64,$B$24,IF(F16&gt;=$AI$63,$B$23,IF(F16&gt;=$AI$62,$B$22,IF(F16&gt;=$AI$61,$B$21,$B$20))))))</f>
        <v/>
      </c>
      <c r="H16" s="14">
        <f>MAX(0,MIN($AI$59,IF($B$9="Plasma",(G16-(S16*$AI$18+T16*$AI$19+U16*$AI$20))/$AI$46,AF16)))</f>
        <v/>
      </c>
      <c r="I16" s="15">
        <f>H16/10*3600/$B$11</f>
        <v/>
      </c>
      <c r="J16" s="15">
        <f>J15+H16</f>
        <v/>
      </c>
      <c r="K16" s="14">
        <f>$AI$21*K15+$AI$22*L15+$AI$23*M15+$AI$30*H15</f>
        <v/>
      </c>
      <c r="L16" s="14">
        <f>$AI$24*K15+$AI$25*L15+$AI$26*M15+$AI$31*H15</f>
        <v/>
      </c>
      <c r="M16" s="14">
        <f>$AI$27*K15+$AI$28*L15+$AI$29*M15+$AI$32*H15</f>
        <v/>
      </c>
      <c r="N16" s="16">
        <f>R16*$B$41</f>
        <v/>
      </c>
      <c r="O16" s="14">
        <f>K16/$B$30</f>
        <v/>
      </c>
      <c r="P16" s="14">
        <f>L16/$B$31</f>
        <v/>
      </c>
      <c r="Q16" s="14">
        <f>M16/$B$32</f>
        <v/>
      </c>
      <c r="R16" s="14">
        <f>R15*$AI$42+S15*$AI$43+T15*$AI$44+U15*$AI$45+$AI$47*H15</f>
        <v/>
      </c>
      <c r="S16" s="17">
        <f>$AI$33*K16+$AI$34*L16+$AI$35*M16</f>
        <v/>
      </c>
      <c r="T16" s="17">
        <f>$AI$36*K16+$AI$37*L16+$AI$38*M16</f>
        <v/>
      </c>
      <c r="U16" s="17">
        <f>$AI$39*K16+$AI$40*L16+$AI$41*M16</f>
        <v/>
      </c>
      <c r="V16" s="17">
        <f>R16*EXP(-$B$15*(($B$16+$AI$4)*0.1))+S16*$B$15/($B$15-$AI$12)*(EXP(-$AI$12*(($B$16+$AI$4)*0.1))-EXP(-$B$15*(($B$16+$AI$4)*0.1)))+T16*$B$15/($B$15-$AI$13)*(EXP(-$AI$13*(($B$16+$AI$4)*0.1))-EXP(-$B$15*(($B$16+$AI$4)*0.1)))+U16*$B$15/($B$15-$AI$14)*(EXP(-$AI$14*(($B$16+$AI$4)*0.1))-EXP(-$B$15*(($B$16+$AI$4)*0.1)))</f>
        <v/>
      </c>
      <c r="W16" s="17">
        <f>R16*EXP(-$B$15*(($B$16+$AI$4)*0.2))+S16*$B$15/($B$15-$AI$12)*(EXP(-$AI$12*(($B$16+$AI$4)*0.2))-EXP(-$B$15*(($B$16+$AI$4)*0.2)))+T16*$B$15/($B$15-$AI$13)*(EXP(-$AI$13*(($B$16+$AI$4)*0.2))-EXP(-$B$15*(($B$16+$AI$4)*0.2)))+U16*$B$15/($B$15-$AI$14)*(EXP(-$AI$14*(($B$16+$AI$4)*0.2))-EXP(-$B$15*(($B$16+$AI$4)*0.2)))</f>
        <v/>
      </c>
      <c r="X16" s="17">
        <f>R16*EXP(-$B$15*(($B$16+$AI$4)*0.3))+S16*$B$15/($B$15-$AI$12)*(EXP(-$AI$12*(($B$16+$AI$4)*0.3))-EXP(-$B$15*(($B$16+$AI$4)*0.3)))+T16*$B$15/($B$15-$AI$13)*(EXP(-$AI$13*(($B$16+$AI$4)*0.3))-EXP(-$B$15*(($B$16+$AI$4)*0.3)))+U16*$B$15/($B$15-$AI$14)*(EXP(-$AI$14*(($B$16+$AI$4)*0.3))-EXP(-$B$15*(($B$16+$AI$4)*0.3)))</f>
        <v/>
      </c>
      <c r="Y16" s="17">
        <f>R16*EXP(-$B$15*(($B$16+$AI$4)*0.4))+S16*$B$15/($B$15-$AI$12)*(EXP(-$AI$12*(($B$16+$AI$4)*0.4))-EXP(-$B$15*(($B$16+$AI$4)*0.4)))+T16*$B$15/($B$15-$AI$13)*(EXP(-$AI$13*(($B$16+$AI$4)*0.4))-EXP(-$B$15*(($B$16+$AI$4)*0.4)))+U16*$B$15/($B$15-$AI$14)*(EXP(-$AI$14*(($B$16+$AI$4)*0.4))-EXP(-$B$15*(($B$16+$AI$4)*0.4)))</f>
        <v/>
      </c>
      <c r="Z16" s="17">
        <f>R16*EXP(-$B$15*(($B$16+$AI$4)*0.5))+S16*$B$15/($B$15-$AI$12)*(EXP(-$AI$12*(($B$16+$AI$4)*0.5))-EXP(-$B$15*(($B$16+$AI$4)*0.5)))+T16*$B$15/($B$15-$AI$13)*(EXP(-$AI$13*(($B$16+$AI$4)*0.5))-EXP(-$B$15*(($B$16+$AI$4)*0.5)))+U16*$B$15/($B$15-$AI$14)*(EXP(-$AI$14*(($B$16+$AI$4)*0.5))-EXP(-$B$15*(($B$16+$AI$4)*0.5)))</f>
        <v/>
      </c>
      <c r="AA16" s="17">
        <f>R16*EXP(-$B$15*(($B$16+$AI$4)*0.6))+S16*$B$15/($B$15-$AI$12)*(EXP(-$AI$12*(($B$16+$AI$4)*0.6))-EXP(-$B$15*(($B$16+$AI$4)*0.6)))+T16*$B$15/($B$15-$AI$13)*(EXP(-$AI$13*(($B$16+$AI$4)*0.6))-EXP(-$B$15*(($B$16+$AI$4)*0.6)))+U16*$B$15/($B$15-$AI$14)*(EXP(-$AI$14*(($B$16+$AI$4)*0.6))-EXP(-$B$15*(($B$16+$AI$4)*0.6)))</f>
        <v/>
      </c>
      <c r="AB16" s="17">
        <f>R16*EXP(-$B$15*(($B$16+$AI$4)*0.7))+S16*$B$15/($B$15-$AI$12)*(EXP(-$AI$12*(($B$16+$AI$4)*0.7))-EXP(-$B$15*(($B$16+$AI$4)*0.7)))+T16*$B$15/($B$15-$AI$13)*(EXP(-$AI$13*(($B$16+$AI$4)*0.7))-EXP(-$B$15*(($B$16+$AI$4)*0.7)))+U16*$B$15/($B$15-$AI$14)*(EXP(-$AI$14*(($B$16+$AI$4)*0.7))-EXP(-$B$15*(($B$16+$AI$4)*0.7)))</f>
        <v/>
      </c>
      <c r="AC16" s="17">
        <f>R16*EXP(-$B$15*(($B$16+$AI$4)*0.8))+S16*$B$15/($B$15-$AI$12)*(EXP(-$AI$12*(($B$16+$AI$4)*0.8))-EXP(-$B$15*(($B$16+$AI$4)*0.8)))+T16*$B$15/($B$15-$AI$13)*(EXP(-$AI$13*(($B$16+$AI$4)*0.8))-EXP(-$B$15*(($B$16+$AI$4)*0.8)))+U16*$B$15/($B$15-$AI$14)*(EXP(-$AI$14*(($B$16+$AI$4)*0.8))-EXP(-$B$15*(($B$16+$AI$4)*0.8)))</f>
        <v/>
      </c>
      <c r="AD16" s="17">
        <f>R16*EXP(-$B$15*(($B$16+$AI$4)*0.9))+S16*$B$15/($B$15-$AI$12)*(EXP(-$AI$12*(($B$16+$AI$4)*0.9))-EXP(-$B$15*(($B$16+$AI$4)*0.9)))+T16*$B$15/($B$15-$AI$13)*(EXP(-$AI$13*(($B$16+$AI$4)*0.9))-EXP(-$B$15*(($B$16+$AI$4)*0.9)))+U16*$B$15/($B$15-$AI$14)*(EXP(-$AI$14*(($B$16+$AI$4)*0.9))-EXP(-$B$15*(($B$16+$AI$4)*0.9)))</f>
        <v/>
      </c>
      <c r="AE16" s="17">
        <f>R16*EXP(-$B$15*(($B$16+$AI$4)*1.0))+S16*$B$15/($B$15-$AI$12)*(EXP(-$AI$12*(($B$16+$AI$4)*1.0))-EXP(-$B$15*(($B$16+$AI$4)*1.0)))+T16*$B$15/($B$15-$AI$13)*(EXP(-$AI$13*(($B$16+$AI$4)*1.0))-EXP(-$B$15*(($B$16+$AI$4)*1.0)))+U16*$B$15/($B$15-$AI$14)*(EXP(-$AI$14*(($B$16+$AI$4)*1.0))-EXP(-$B$15*(($B$16+$AI$4)*1.0)))</f>
        <v/>
      </c>
      <c r="AF16" s="17">
        <f>MIN((G16-V16)/$AI$48,(G16-W16)/$AI$49,(G16-X16)/$AI$50,(G16-Y16)/$AI$51,(G16-Z16)/$AI$52,(G16-AA16)/$AI$53,(G16-AB16)/$AI$54,(G16-AC16)/$AI$55,(G16-AD16)/$AI$56,(G16-AE16)/$AI$57)</f>
        <v/>
      </c>
      <c r="AH16" s="9" t="inlineStr">
        <is>
          <t>D2</t>
        </is>
      </c>
      <c r="AI16" s="10">
        <f>($AI$12-$AI$13)*($AI$14-$AI$13)</f>
        <v/>
      </c>
      <c r="AK16" s="9">
        <f>IF(AN15&gt;0,AM15,AK15)</f>
        <v/>
      </c>
      <c r="AL16" s="9">
        <f>IF(AN15&gt;0,AL15,AM15)</f>
        <v/>
      </c>
      <c r="AM16" s="16">
        <f>SQRT(AK16*AL16)</f>
        <v/>
      </c>
      <c r="AN16" s="18">
        <f>$AI$33/(AM16-$AI$12)*(AM16*EXP(-AM16*$B$14)-$AI$12*EXP(-$AI$12*$B$14))+$AI$36/(AM16-$AI$13)*(AM16*EXP(-AM16*$B$14)-$AI$13*EXP(-$AI$13*$B$14))+$AI$39/(AM16-$AI$14)*(AM16*EXP(-AM16*$B$14)-$AI$14*EXP(-$AI$14*$B$14))</f>
        <v/>
      </c>
      <c r="AO16" s="9">
        <f>IF(AR15&gt;0,AQ15,AO15)</f>
        <v/>
      </c>
      <c r="AP16" s="9">
        <f>IF(AR15&gt;0,AP15,AQ15)</f>
        <v/>
      </c>
      <c r="AQ16" s="16">
        <f>(AO16+AP16)/2</f>
        <v/>
      </c>
      <c r="AR16" s="18">
        <f>$AI$33/($B$15-$AI$12)*($B$15*EXP(-$B$15*AQ16)-$AI$12*EXP(-$AI$12*AQ16))+$AI$36/($B$15-$AI$13)*($B$15*EXP(-$B$15*AQ16)-$AI$13*EXP(-$AI$13*AQ16))+$AI$39/($B$15-$AI$14)*($B$15*EXP(-$B$15*AQ16)-$AI$14*EXP(-$AI$14*AQ16))</f>
        <v/>
      </c>
    </row>
    <row r="17">
      <c r="E17" s="12">
        <f>E16+$B$11</f>
        <v/>
      </c>
      <c r="F17" s="13">
        <f>E17/60</f>
        <v/>
      </c>
      <c r="G17" s="13">
        <f>IF(F17&gt;=$AI$66,$B$26,IF(F17&gt;=$AI$65,$B$25,IF(F17&gt;=$AI$64,$B$24,IF(F17&gt;=$AI$63,$B$23,IF(F17&gt;=$AI$62,$B$22,IF(F17&gt;=$AI$61,$B$21,$B$20))))))</f>
        <v/>
      </c>
      <c r="H17" s="14">
        <f>MAX(0,MIN($AI$59,IF($B$9="Plasma",(G17-(S17*$AI$18+T17*$AI$19+U17*$AI$20))/$AI$46,AF17)))</f>
        <v/>
      </c>
      <c r="I17" s="15">
        <f>H17/10*3600/$B$11</f>
        <v/>
      </c>
      <c r="J17" s="15">
        <f>J16+H17</f>
        <v/>
      </c>
      <c r="K17" s="14">
        <f>$AI$21*K16+$AI$22*L16+$AI$23*M16+$AI$30*H16</f>
        <v/>
      </c>
      <c r="L17" s="14">
        <f>$AI$24*K16+$AI$25*L16+$AI$26*M16+$AI$31*H16</f>
        <v/>
      </c>
      <c r="M17" s="14">
        <f>$AI$27*K16+$AI$28*L16+$AI$29*M16+$AI$32*H16</f>
        <v/>
      </c>
      <c r="N17" s="16">
        <f>R17*$B$41</f>
        <v/>
      </c>
      <c r="O17" s="14">
        <f>K17/$B$30</f>
        <v/>
      </c>
      <c r="P17" s="14">
        <f>L17/$B$31</f>
        <v/>
      </c>
      <c r="Q17" s="14">
        <f>M17/$B$32</f>
        <v/>
      </c>
      <c r="R17" s="14">
        <f>R16*$AI$42+S16*$AI$43+T16*$AI$44+U16*$AI$45+$AI$47*H16</f>
        <v/>
      </c>
      <c r="S17" s="17">
        <f>$AI$33*K17+$AI$34*L17+$AI$35*M17</f>
        <v/>
      </c>
      <c r="T17" s="17">
        <f>$AI$36*K17+$AI$37*L17+$AI$38*M17</f>
        <v/>
      </c>
      <c r="U17" s="17">
        <f>$AI$39*K17+$AI$40*L17+$AI$41*M17</f>
        <v/>
      </c>
      <c r="V17" s="17">
        <f>R17*EXP(-$B$15*(($B$16+$AI$4)*0.1))+S17*$B$15/($B$15-$AI$12)*(EXP(-$AI$12*(($B$16+$AI$4)*0.1))-EXP(-$B$15*(($B$16+$AI$4)*0.1)))+T17*$B$15/($B$15-$AI$13)*(EXP(-$AI$13*(($B$16+$AI$4)*0.1))-EXP(-$B$15*(($B$16+$AI$4)*0.1)))+U17*$B$15/($B$15-$AI$14)*(EXP(-$AI$14*(($B$16+$AI$4)*0.1))-EXP(-$B$15*(($B$16+$AI$4)*0.1)))</f>
        <v/>
      </c>
      <c r="W17" s="17">
        <f>R17*EXP(-$B$15*(($B$16+$AI$4)*0.2))+S17*$B$15/($B$15-$AI$12)*(EXP(-$AI$12*(($B$16+$AI$4)*0.2))-EXP(-$B$15*(($B$16+$AI$4)*0.2)))+T17*$B$15/($B$15-$AI$13)*(EXP(-$AI$13*(($B$16+$AI$4)*0.2))-EXP(-$B$15*(($B$16+$AI$4)*0.2)))+U17*$B$15/($B$15-$AI$14)*(EXP(-$AI$14*(($B$16+$AI$4)*0.2))-EXP(-$B$15*(($B$16+$AI$4)*0.2)))</f>
        <v/>
      </c>
      <c r="X17" s="17">
        <f>R17*EXP(-$B$15*(($B$16+$AI$4)*0.3))+S17*$B$15/($B$15-$AI$12)*(EXP(-$AI$12*(($B$16+$AI$4)*0.3))-EXP(-$B$15*(($B$16+$AI$4)*0.3)))+T17*$B$15/($B$15-$AI$13)*(EXP(-$AI$13*(($B$16+$AI$4)*0.3))-EXP(-$B$15*(($B$16+$AI$4)*0.3)))+U17*$B$15/($B$15-$AI$14)*(EXP(-$AI$14*(($B$16+$AI$4)*0.3))-EXP(-$B$15*(($B$16+$AI$4)*0.3)))</f>
        <v/>
      </c>
      <c r="Y17" s="17">
        <f>R17*EXP(-$B$15*(($B$16+$AI$4)*0.4))+S17*$B$15/($B$15-$AI$12)*(EXP(-$AI$12*(($B$16+$AI$4)*0.4))-EXP(-$B$15*(($B$16+$AI$4)*0.4)))+T17*$B$15/($B$15-$AI$13)*(EXP(-$AI$13*(($B$16+$AI$4)*0.4))-EXP(-$B$15*(($B$16+$AI$4)*0.4)))+U17*$B$15/($B$15-$AI$14)*(EXP(-$AI$14*(($B$16+$AI$4)*0.4))-EXP(-$B$15*(($B$16+$AI$4)*0.4)))</f>
        <v/>
      </c>
      <c r="Z17" s="17">
        <f>R17*EXP(-$B$15*(($B$16+$AI$4)*0.5))+S17*$B$15/($B$15-$AI$12)*(EXP(-$AI$12*(($B$16+$AI$4)*0.5))-EXP(-$B$15*(($B$16+$AI$4)*0.5)))+T17*$B$15/($B$15-$AI$13)*(EXP(-$AI$13*(($B$16+$AI$4)*0.5))-EXP(-$B$15*(($B$16+$AI$4)*0.5)))+U17*$B$15/($B$15-$AI$14)*(EXP(-$AI$14*(($B$16+$AI$4)*0.5))-EXP(-$B$15*(($B$16+$AI$4)*0.5)))</f>
        <v/>
      </c>
      <c r="AA17" s="17">
        <f>R17*EXP(-$B$15*(($B$16+$AI$4)*0.6))+S17*$B$15/($B$15-$AI$12)*(EXP(-$AI$12*(($B$16+$AI$4)*0.6))-EXP(-$B$15*(($B$16+$AI$4)*0.6)))+T17*$B$15/($B$15-$AI$13)*(EXP(-$AI$13*(($B$16+$AI$4)*0.6))-EXP(-$B$15*(($B$16+$AI$4)*0.6)))+U17*$B$15/($B$15-$AI$14)*(EXP(-$AI$14*(($B$16+$AI$4)*0.6))-EXP(-$B$15*(($B$16+$AI$4)*0.6)))</f>
        <v/>
      </c>
      <c r="AB17" s="17">
        <f>R17*EXP(-$B$15*(($B$16+$AI$4)*0.7))+S17*$B$15/($B$15-$AI$12)*(EXP(-$AI$12*(($B$16+$AI$4)*0.7))-EXP(-$B$15*(($B$16+$AI$4)*0.7)))+T17*$B$15/($B$15-$AI$13)*(EXP(-$AI$13*(($B$16+$AI$4)*0.7))-EXP(-$B$15*(($B$16+$AI$4)*0.7)))+U17*$B$15/($B$15-$AI$14)*(EXP(-$AI$14*(($B$16+$AI$4)*0.7))-EXP(-$B$15*(($B$16+$AI$4)*0.7)))</f>
        <v/>
      </c>
      <c r="AC17" s="17">
        <f>R17*EXP(-$B$15*(($B$16+$AI$4)*0.8))+S17*$B$15/($B$15-$AI$12)*(EXP(-$AI$12*(($B$16+$AI$4)*0.8))-EXP(-$B$15*(($B$16+$AI$4)*0.8)))+T17*$B$15/($B$15-$AI$13)*(EXP(-$AI$13*(($B$16+$AI$4)*0.8))-EXP(-$B$15*(($B$16+$AI$4)*0.8)))+U17*$B$15/($B$15-$AI$14)*(EXP(-$AI$14*(($B$16+$AI$4)*0.8))-EXP(-$B$15*(($B$16+$AI$4)*0.8)))</f>
        <v/>
      </c>
      <c r="AD17" s="17">
        <f>R17*EXP(-$B$15*(($B$16+$AI$4)*0.9))+S17*$B$15/($B$15-$AI$12)*(EXP(-$AI$12*(($B$16+$AI$4)*0.9))-EXP(-$B$15*(($B$16+$AI$4)*0.9)))+T17*$B$15/($B$15-$AI$13)*(EXP(-$AI$13*(($B$16+$AI$4)*0.9))-EXP(-$B$15*(($B$16+$AI$4)*0.9)))+U17*$B$15/($B$15-$AI$14)*(EXP(-$AI$14*(($B$16+$AI$4)*0.9))-EXP(-$B$15*(($B$16+$AI$4)*0.9)))</f>
        <v/>
      </c>
      <c r="AE17" s="17">
        <f>R17*EXP(-$B$15*(($B$16+$AI$4)*1.0))+S17*$B$15/($B$15-$AI$12)*(EXP(-$AI$12*(($B$16+$AI$4)*1.0))-EXP(-$B$15*(($B$16+$AI$4)*1.0)))+T17*$B$15/($B$15-$AI$13)*(EXP(-$AI$13*(($B$16+$AI$4)*1.0))-EXP(-$B$15*(($B$16+$AI$4)*1.0)))+U17*$B$15/($B$15-$AI$14)*(EXP(-$AI$14*(($B$16+$AI$4)*1.0))-EXP(-$B$15*(($B$16+$AI$4)*1.0)))</f>
        <v/>
      </c>
      <c r="AF17" s="17">
        <f>MIN((G17-V17)/$AI$48,(G17-W17)/$AI$49,(G17-X17)/$AI$50,(G17-Y17)/$AI$51,(G17-Z17)/$AI$52,(G17-AA17)/$AI$53,(G17-AB17)/$AI$54,(G17-AC17)/$AI$55,(G17-AD17)/$AI$56,(G17-AE17)/$AI$57)</f>
        <v/>
      </c>
      <c r="AH17" s="9" t="inlineStr">
        <is>
          <t>D3</t>
        </is>
      </c>
      <c r="AI17" s="10">
        <f>($AI$12-$AI$14)*($AI$13-$AI$14)</f>
        <v/>
      </c>
      <c r="AK17" s="9">
        <f>IF(AN16&gt;0,AM16,AK16)</f>
        <v/>
      </c>
      <c r="AL17" s="9">
        <f>IF(AN16&gt;0,AL16,AM16)</f>
        <v/>
      </c>
      <c r="AM17" s="16">
        <f>SQRT(AK17*AL17)</f>
        <v/>
      </c>
      <c r="AN17" s="18">
        <f>$AI$33/(AM17-$AI$12)*(AM17*EXP(-AM17*$B$14)-$AI$12*EXP(-$AI$12*$B$14))+$AI$36/(AM17-$AI$13)*(AM17*EXP(-AM17*$B$14)-$AI$13*EXP(-$AI$13*$B$14))+$AI$39/(AM17-$AI$14)*(AM17*EXP(-AM17*$B$14)-$AI$14*EXP(-$AI$14*$B$14))</f>
        <v/>
      </c>
      <c r="AO17" s="9">
        <f>IF(AR16&gt;0,AQ16,AO16)</f>
        <v/>
      </c>
      <c r="AP17" s="9">
        <f>IF(AR16&gt;0,AP16,AQ16)</f>
        <v/>
      </c>
      <c r="AQ17" s="16">
        <f>(AO17+AP17)/2</f>
        <v/>
      </c>
      <c r="AR17" s="18">
        <f>$AI$33/($B$15-$AI$12)*($B$15*EXP(-$B$15*AQ17)-$AI$12*EXP(-$AI$12*AQ17))+$AI$36/($B$15-$AI$13)*($B$15*EXP(-$B$15*AQ17)-$AI$13*EXP(-$AI$13*AQ17))+$AI$39/($B$15-$AI$14)*($B$15*EXP(-$B$15*AQ17)-$AI$14*EXP(-$AI$14*AQ17))</f>
        <v/>
      </c>
    </row>
    <row r="18">
      <c r="A18" s="5" t="inlineStr">
        <is>
          <t>Target schedule</t>
        </is>
      </c>
      <c r="B18" s="6" t="n"/>
      <c r="C18" s="6" t="n"/>
      <c r="E18" s="12">
        <f>E17+$B$11</f>
        <v/>
      </c>
      <c r="F18" s="13">
        <f>E18/60</f>
        <v/>
      </c>
      <c r="G18" s="13">
        <f>IF(F18&gt;=$AI$66,$B$26,IF(F18&gt;=$AI$65,$B$25,IF(F18&gt;=$AI$64,$B$24,IF(F18&gt;=$AI$63,$B$23,IF(F18&gt;=$AI$62,$B$22,IF(F18&gt;=$AI$61,$B$21,$B$20))))))</f>
        <v/>
      </c>
      <c r="H18" s="14">
        <f>MAX(0,MIN($AI$59,IF($B$9="Plasma",(G18-(S18*$AI$18+T18*$AI$19+U18*$AI$20))/$AI$46,AF18)))</f>
        <v/>
      </c>
      <c r="I18" s="15">
        <f>H18/10*3600/$B$11</f>
        <v/>
      </c>
      <c r="J18" s="15">
        <f>J17+H18</f>
        <v/>
      </c>
      <c r="K18" s="14">
        <f>$AI$21*K17+$AI$22*L17+$AI$23*M17+$AI$30*H17</f>
        <v/>
      </c>
      <c r="L18" s="14">
        <f>$AI$24*K17+$AI$25*L17+$AI$26*M17+$AI$31*H17</f>
        <v/>
      </c>
      <c r="M18" s="14">
        <f>$AI$27*K17+$AI$28*L17+$AI$29*M17+$AI$32*H17</f>
        <v/>
      </c>
      <c r="N18" s="16">
        <f>R18*$B$41</f>
        <v/>
      </c>
      <c r="O18" s="14">
        <f>K18/$B$30</f>
        <v/>
      </c>
      <c r="P18" s="14">
        <f>L18/$B$31</f>
        <v/>
      </c>
      <c r="Q18" s="14">
        <f>M18/$B$32</f>
        <v/>
      </c>
      <c r="R18" s="14">
        <f>R17*$AI$42+S17*$AI$43+T17*$AI$44+U17*$AI$45+$AI$47*H17</f>
        <v/>
      </c>
      <c r="S18" s="17">
        <f>$AI$33*K18+$AI$34*L18+$AI$35*M18</f>
        <v/>
      </c>
      <c r="T18" s="17">
        <f>$AI$36*K18+$AI$37*L18+$AI$38*M18</f>
        <v/>
      </c>
      <c r="U18" s="17">
        <f>$AI$39*K18+$AI$40*L18+$AI$41*M18</f>
        <v/>
      </c>
      <c r="V18" s="17">
        <f>R18*EXP(-$B$15*(($B$16+$AI$4)*0.1))+S18*$B$15/($B$15-$AI$12)*(EXP(-$AI$12*(($B$16+$AI$4)*0.1))-EXP(-$B$15*(($B$16+$AI$4)*0.1)))+T18*$B$15/($B$15-$AI$13)*(EXP(-$AI$13*(($B$16+$AI$4)*0.1))-EXP(-$B$15*(($B$16+$AI$4)*0.1)))+U18*$B$15/($B$15-$AI$14)*(EXP(-$AI$14*(($B$16+$AI$4)*0.1))-EXP(-$B$15*(($B$16+$AI$4)*0.1)))</f>
        <v/>
      </c>
      <c r="W18" s="17">
        <f>R18*EXP(-$B$15*(($B$16+$AI$4)*0.2))+S18*$B$15/($B$15-$AI$12)*(EXP(-$AI$12*(($B$16+$AI$4)*0.2))-EXP(-$B$15*(($B$16+$AI$4)*0.2)))+T18*$B$15/($B$15-$AI$13)*(EXP(-$AI$13*(($B$16+$AI$4)*0.2))-EXP(-$B$15*(($B$16+$AI$4)*0.2)))+U18*$B$15/($B$15-$AI$14)*(EXP(-$AI$14*(($B$16+$AI$4)*0.2))-EXP(-$B$15*(($B$16+$AI$4)*0.2)))</f>
        <v/>
      </c>
      <c r="X18" s="17">
        <f>R18*EXP(-$B$15*(($B$16+$AI$4)*0.3))+S18*$B$15/($B$15-$AI$12)*(EXP(-$AI$12*(($B$16+$AI$4)*0.3))-EXP(-$B$15*(($B$16+$AI$4)*0.3)))+T18*$B$15/($B$15-$AI$13)*(EXP(-$AI$13*(($B$16+$AI$4)*0.3))-EXP(-$B$15*(($B$16+$AI$4)*0.3)))+U18*$B$15/($B$15-$AI$14)*(EXP(-$AI$14*(($B$16+$AI$4)*0.3))-EXP(-$B$15*(($B$16+$AI$4)*0.3)))</f>
        <v/>
      </c>
      <c r="Y18" s="17">
        <f>R18*EXP(-$B$15*(($B$16+$AI$4)*0.4))+S18*$B$15/($B$15-$AI$12)*(EXP(-$AI$12*(($B$16+$AI$4)*0.4))-EXP(-$B$15*(($B$16+$AI$4)*0.4)))+T18*$B$15/($B$15-$AI$13)*(EXP(-$AI$13*(($B$16+$AI$4)*0.4))-EXP(-$B$15*(($B$16+$AI$4)*0.4)))+U18*$B$15/($B$15-$AI$14)*(EXP(-$AI$14*(($B$16+$AI$4)*0.4))-EXP(-$B$15*(($B$16+$AI$4)*0.4)))</f>
        <v/>
      </c>
      <c r="Z18" s="17">
        <f>R18*EXP(-$B$15*(($B$16+$AI$4)*0.5))+S18*$B$15/($B$15-$AI$12)*(EXP(-$AI$12*(($B$16+$AI$4)*0.5))-EXP(-$B$15*(($B$16+$AI$4)*0.5)))+T18*$B$15/($B$15-$AI$13)*(EXP(-$AI$13*(($B$16+$AI$4)*0.5))-EXP(-$B$15*(($B$16+$AI$4)*0.5)))+U18*$B$15/($B$15-$AI$14)*(EXP(-$AI$14*(($B$16+$AI$4)*0.5))-EXP(-$B$15*(($B$16+$AI$4)*0.5)))</f>
        <v/>
      </c>
      <c r="AA18" s="17">
        <f>R18*EXP(-$B$15*(($B$16+$AI$4)*0.6))+S18*$B$15/($B$15-$AI$12)*(EXP(-$AI$12*(($B$16+$AI$4)*0.6))-EXP(-$B$15*(($B$16+$AI$4)*0.6)))+T18*$B$15/($B$15-$AI$13)*(EXP(-$AI$13*(($B$16+$AI$4)*0.6))-EXP(-$B$15*(($B$16+$AI$4)*0.6)))+U18*$B$15/($B$15-$AI$14)*(EXP(-$AI$14*(($B$16+$AI$4)*0.6))-EXP(-$B$15*(($B$16+$AI$4)*0.6)))</f>
        <v/>
      </c>
      <c r="AB18" s="17">
        <f>R18*EXP(-$B$15*(($B$16+$AI$4)*0.7))+S18*$B$15/($B$15-$AI$12)*(EXP(-$AI$12*(($B$16+$AI$4)*0.7))-EXP(-$B$15*(($B$16+$AI$4)*0.7)))+T18*$B$15/($B$15-$AI$13)*(EXP(-$AI$13*(($B$16+$AI$4)*0.7))-EXP(-$B$15*(($B$16+$AI$4)*0.7)))+U18*$B$15/($B$15-$AI$14)*(EXP(-$AI$14*(($B$16+$AI$4)*0.7))-EXP(-$B$15*(($B$16+$AI$4)*0.7)))</f>
        <v/>
      </c>
      <c r="AC18" s="17">
        <f>R18*EXP(-$B$15*(($B$16+$AI$4)*0.8))+S18*$B$15/($B$15-$AI$12)*(EXP(-$AI$12*(($B$16+$AI$4)*0.8))-EXP(-$B$15*(($B$16+$AI$4)*0.8)))+T18*$B$15/($B$15-$AI$13)*(EXP(-$AI$13*(($B$16+$AI$4)*0.8))-EXP(-$B$15*(($B$16+$AI$4)*0.8)))+U18*$B$15/($B$15-$AI$14)*(EXP(-$AI$14*(($B$16+$AI$4)*0.8))-EXP(-$B$15*(($B$16+$AI$4)*0.8)))</f>
        <v/>
      </c>
      <c r="AD18" s="17">
        <f>R18*EXP(-$B$15*(($B$16+$AI$4)*0.9))+S18*$B$15/($B$15-$AI$12)*(EXP(-$AI$12*(($B$16+$AI$4)*0.9))-EXP(-$B$15*(($B$16+$AI$4)*0.9)))+T18*$B$15/($B$15-$AI$13)*(EXP(-$AI$13*(($B$16+$AI$4)*0.9))-EXP(-$B$15*(($B$16+$AI$4)*0.9)))+U18*$B$15/($B$15-$AI$14)*(EXP(-$AI$14*(($B$16+$AI$4)*0.9))-EXP(-$B$15*(($B$16+$AI$4)*0.9)))</f>
        <v/>
      </c>
      <c r="AE18" s="17">
        <f>R18*EXP(-$B$15*(($B$16+$AI$4)*1.0))+S18*$B$15/($B$15-$AI$12)*(EXP(-$AI$12*(($B$16+$AI$4)*1.0))-EXP(-$B$15*(($B$16+$AI$4)*1.0)))+T18*$B$15/($B$15-$AI$13)*(EXP(-$AI$13*(($B$16+$AI$4)*1.0))-EXP(-$B$15*(($B$16+$AI$4)*1.0)))+U18*$B$15/($B$15-$AI$14)*(EXP(-$AI$14*(($B$16+$AI$4)*1.0))-EXP(-$B$15*(($B$16+$AI$4)*1.0)))</f>
        <v/>
      </c>
      <c r="AF18" s="17">
        <f>MIN((G18-V18)/$AI$48,(G18-W18)/$AI$49,(G18-X18)/$AI$50,(G18-Y18)/$AI$51,(G18-Z18)/$AI$52,(G18-AA18)/$AI$53,(G18-AB18)/$AI$54,(G18-AC18)/$AI$55,(G18-AD18)/$AI$56,(G18-AE18)/$AI$57)</f>
        <v/>
      </c>
      <c r="AH18" s="9" t="inlineStr">
        <is>
          <t>exp(-λ1·dt)</t>
        </is>
      </c>
      <c r="AI18" s="10">
        <f>EXP(-$AI$12*$AI$4)</f>
        <v/>
      </c>
      <c r="AK18" s="9">
        <f>IF(AN17&gt;0,AM17,AK17)</f>
        <v/>
      </c>
      <c r="AL18" s="9">
        <f>IF(AN17&gt;0,AL17,AM17)</f>
        <v/>
      </c>
      <c r="AM18" s="16">
        <f>SQRT(AK18*AL18)</f>
        <v/>
      </c>
      <c r="AN18" s="18">
        <f>$AI$33/(AM18-$AI$12)*(AM18*EXP(-AM18*$B$14)-$AI$12*EXP(-$AI$12*$B$14))+$AI$36/(AM18-$AI$13)*(AM18*EXP(-AM18*$B$14)-$AI$13*EXP(-$AI$13*$B$14))+$AI$39/(AM18-$AI$14)*(AM18*EXP(-AM18*$B$14)-$AI$14*EXP(-$AI$14*$B$14))</f>
        <v/>
      </c>
      <c r="AO18" s="9">
        <f>IF(AR17&gt;0,AQ17,AO17)</f>
        <v/>
      </c>
      <c r="AP18" s="9">
        <f>IF(AR17&gt;0,AP17,AQ17)</f>
        <v/>
      </c>
      <c r="AQ18" s="16">
        <f>(AO18+AP18)/2</f>
        <v/>
      </c>
      <c r="AR18" s="18">
        <f>$AI$33/($B$15-$AI$12)*($B$15*EXP(-$B$15*AQ18)-$AI$12*EXP(-$AI$12*AQ18))+$AI$36/($B$15-$AI$13)*($B$15*EXP(-$B$15*AQ18)-$AI$13*EXP(-$AI$13*AQ18))+$AI$39/($B$15-$AI$14)*($B$15*EXP(-$B$15*AQ18)-$AI$14*EXP(-$AI$14*AQ18))</f>
        <v/>
      </c>
    </row>
    <row r="19">
      <c r="A19" s="4" t="inlineStr">
        <is>
          <t>From time (min)</t>
        </is>
      </c>
      <c r="B19" s="4" t="inlineStr">
        <is>
          <t>Target</t>
        </is>
      </c>
      <c r="C19" s="4" t="inlineStr">
        <is>
          <t>µg/mL</t>
        </is>
      </c>
      <c r="E19" s="12">
        <f>E18+$B$11</f>
        <v/>
      </c>
      <c r="F19" s="13">
        <f>E19/60</f>
        <v/>
      </c>
      <c r="G19" s="13">
        <f>IF(F19&gt;=$AI$66,$B$26,IF(F19&gt;=$AI$65,$B$25,IF(F19&gt;=$AI$64,$B$24,IF(F19&gt;=$AI$63,$B$23,IF(F19&gt;=$AI$62,$B$22,IF(F19&gt;=$AI$61,$B$21,$B$20))))))</f>
        <v/>
      </c>
      <c r="H19" s="14">
        <f>MAX(0,MIN($AI$59,IF($B$9="Plasma",(G19-(S19*$AI$18+T19*$AI$19+U19*$AI$20))/$AI$46,AF19)))</f>
        <v/>
      </c>
      <c r="I19" s="15">
        <f>H19/10*3600/$B$11</f>
        <v/>
      </c>
      <c r="J19" s="15">
        <f>J18+H19</f>
        <v/>
      </c>
      <c r="K19" s="14">
        <f>$AI$21*K18+$AI$22*L18+$AI$23*M18+$AI$30*H18</f>
        <v/>
      </c>
      <c r="L19" s="14">
        <f>$AI$24*K18+$AI$25*L18+$AI$26*M18+$AI$31*H18</f>
        <v/>
      </c>
      <c r="M19" s="14">
        <f>$AI$27*K18+$AI$28*L18+$AI$29*M18+$AI$32*H18</f>
        <v/>
      </c>
      <c r="N19" s="16">
        <f>R19*$B$41</f>
        <v/>
      </c>
      <c r="O19" s="14">
        <f>K19/$B$30</f>
        <v/>
      </c>
      <c r="P19" s="14">
        <f>L19/$B$31</f>
        <v/>
      </c>
      <c r="Q19" s="14">
        <f>M19/$B$32</f>
        <v/>
      </c>
      <c r="R19" s="14">
        <f>R18*$AI$42+S18*$AI$43+T18*$AI$44+U18*$AI$45+$AI$47*H18</f>
        <v/>
      </c>
      <c r="S19" s="17">
        <f>$AI$33*K19+$AI$34*L19+$AI$35*M19</f>
        <v/>
      </c>
      <c r="T19" s="17">
        <f>$AI$36*K19+$AI$37*L19+$AI$38*M19</f>
        <v/>
      </c>
      <c r="U19" s="17">
        <f>$AI$39*K19+$AI$40*L19+$AI$41*M19</f>
        <v/>
      </c>
      <c r="V19" s="17">
        <f>R19*EXP(-$B$15*(($B$16+$AI$4)*0.1))+S19*$B$15/($B$15-$AI$12)*(EXP(-$AI$12*(($B$16+$AI$4)*0.1))-EXP(-$B$15*(($B$16+$AI$4)*0.1)))+T19*$B$15/($B$15-$AI$13)*(EXP(-$AI$13*(($B$16+$AI$4)*0.1))-EXP(-$B$15*(($B$16+$AI$4)*0.1)))+U19*$B$15/($B$15-$AI$14)*(EXP(-$AI$14*(($B$16+$AI$4)*0.1))-EXP(-$B$15*(($B$16+$AI$4)*0.1)))</f>
        <v/>
      </c>
      <c r="W19" s="17">
        <f>R19*EXP(-$B$15*(($B$16+$AI$4)*0.2))+S19*$B$15/($B$15-$AI$12)*(EXP(-$AI$12*(($B$16+$AI$4)*0.2))-EXP(-$B$15*(($B$16+$AI$4)*0.2)))+T19*$B$15/($B$15-$AI$13)*(EXP(-$AI$13*(($B$16+$AI$4)*0.2))-EXP(-$B$15*(($B$16+$AI$4)*0.2)))+U19*$B$15/($B$15-$AI$14)*(EXP(-$AI$14*(($B$16+$AI$4)*0.2))-EXP(-$B$15*(($B$16+$AI$4)*0.2)))</f>
        <v/>
      </c>
      <c r="X19" s="17">
        <f>R19*EXP(-$B$15*(($B$16+$AI$4)*0.3))+S19*$B$15/($B$15-$AI$12)*(EXP(-$AI$12*(($B$16+$AI$4)*0.3))-EXP(-$B$15*(($B$16+$AI$4)*0.3)))+T19*$B$15/($B$15-$AI$13)*(EXP(-$AI$13*(($B$16+$AI$4)*0.3))-EXP(-$B$15*(($B$16+$AI$4)*0.3)))+U19*$B$15/($B$15-$AI$14)*(EXP(-$AI$14*(($B$16+$AI$4)*0.3))-EXP(-$B$15*(($B$16+$AI$4)*0.3)))</f>
        <v/>
      </c>
      <c r="Y19" s="17">
        <f>R19*EXP(-$B$15*(($B$16+$AI$4)*0.4))+S19*$B$15/($B$15-$AI$12)*(EXP(-$AI$12*(($B$16+$AI$4)*0.4))-EXP(-$B$15*(($B$16+$AI$4)*0.4)))+T19*$B$15/($B$15-$AI$13)*(EXP(-$AI$13*(($B$16+$AI$4)*0.4))-EXP(-$B$15*(($B$16+$AI$4)*0.4)))+U19*$B$15/($B$15-$AI$14)*(EXP(-$AI$14*(($B$16+$AI$4)*0.4))-EXP(-$B$15*(($B$16+$AI$4)*0.4)))</f>
        <v/>
      </c>
      <c r="Z19" s="17">
        <f>R19*EXP(-$B$15*(($B$16+$AI$4)*0.5))+S19*$B$15/($B$15-$AI$12)*(EXP(-$AI$12*(($B$16+$AI$4)*0.5))-EXP(-$B$15*(($B$16+$AI$4)*0.5)))+T19*$B$15/($B$15-$AI$13)*(EXP(-$AI$13*(($B$16+$AI$4)*0.5))-EXP(-$B$15*(($B$16+$AI$4)*0.5)))+U19*$B$15/($B$15-$AI$14)*(EXP(-$AI$14*(($B$16+$AI$4)*0.5))-EXP(-$B$15*(($B$16+$AI$4)*0.5)))</f>
        <v/>
      </c>
      <c r="AA19" s="17">
        <f>R19*EXP(-$B$15*(($B$16+$AI$4)*0.6))+S19*$B$15/($B$15-$AI$12)*(EXP(-$AI$12*(($B$16+$AI$4)*0.6))-EXP(-$B$15*(($B$16+$AI$4)*0.6)))+T19*$B$15/($B$15-$AI$13)*(EXP(-$AI$13*(($B$16+$AI$4)*0.6))-EXP(-$B$15*(($B$16+$AI$4)*0.6)))+U19*$B$15/($B$15-$AI$14)*(EXP(-$AI$14*(($B$16+$AI$4)*0.6))-EXP(-$B$15*(($B$16+$AI$4)*0.6)))</f>
        <v/>
      </c>
      <c r="AB19" s="17">
        <f>R19*EXP(-$B$15*(($B$16+$AI$4)*0.7))+S19*$B$15/($B$15-$AI$12)*(EXP(-$AI$12*(($B$16+$AI$4)*0.7))-EXP(-$B$15*(($B$16+$AI$4)*0.7)))+T19*$B$15/($B$15-$AI$13)*(EXP(-$AI$13*(($B$16+$AI$4)*0.7))-EXP(-$B$15*(($B$16+$AI$4)*0.7)))+U19*$B$15/($B$15-$AI$14)*(EXP(-$AI$14*(($B$16+$AI$4)*0.7))-EXP(-$B$15*(($B$16+$AI$4)*0.7)))</f>
        <v/>
      </c>
      <c r="AC19" s="17">
        <f>R19*EXP(-$B$15*(($B$16+$AI$4)*0.8))+S19*$B$15/($B$15-$AI$12)*(EXP(-$AI$12*(($B$16+$AI$4)*0.8))-EXP(-$B$15*(($B$16+$AI$4)*0.8)))+T19*$B$15/($B$15-$AI$13)*(EXP(-$AI$13*(($B$16+$AI$4)*0.8))-EXP(-$B$15*(($B$16+$AI$4)*0.8)))+U19*$B$15/($B$15-$AI$14)*(EXP(-$AI$14*(($B$16+$AI$4)*0.8))-EXP(-$B$15*(($B$16+$AI$4)*0.8)))</f>
        <v/>
      </c>
      <c r="AD19" s="17">
        <f>R19*EXP(-$B$15*(($B$16+$AI$4)*0.9))+S19*$B$15/($B$15-$AI$12)*(EXP(-$AI$12*(($B$16+$AI$4)*0.9))-EXP(-$B$15*(($B$16+$AI$4)*0.9)))+T19*$B$15/($B$15-$AI$13)*(EXP(-$AI$13*(($B$16+$AI$4)*0.9))-EXP(-$B$15*(($B$16+$AI$4)*0.9)))+U19*$B$15/($B$15-$AI$14)*(EXP(-$AI$14*(($B$16+$AI$4)*0.9))-EXP(-$B$15*(($B$16+$AI$4)*0.9)))</f>
        <v/>
      </c>
      <c r="AE19" s="17">
        <f>R19*EXP(-$B$15*(($B$16+$AI$4)*1.0))+S19*$B$15/($B$15-$AI$12)*(EXP(-$AI$12*(($B$16+$AI$4)*1.0))-EXP(-$B$15*(($B$16+$AI$4)*1.0)))+T19*$B$15/($B$15-$AI$13)*(EXP(-$AI$13*(($B$16+$AI$4)*1.0))-EXP(-$B$15*(($B$16+$AI$4)*1.0)))+U19*$B$15/($B$15-$AI$14)*(EXP(-$AI$14*(($B$16+$AI$4)*1.0))-EXP(-$B$15*(($B$16+$AI$4)*1.0)))</f>
        <v/>
      </c>
      <c r="AF19" s="17">
        <f>MIN((G19-V19)/$AI$48,(G19-W19)/$AI$49,(G19-X19)/$AI$50,(G19-Y19)/$AI$51,(G19-Z19)/$AI$52,(G19-AA19)/$AI$53,(G19-AB19)/$AI$54,(G19-AC19)/$AI$55,(G19-AD19)/$AI$56,(G19-AE19)/$AI$57)</f>
        <v/>
      </c>
      <c r="AH19" s="9" t="inlineStr">
        <is>
          <t>exp(-λ2·dt)</t>
        </is>
      </c>
      <c r="AI19" s="10">
        <f>EXP(-$AI$13*$AI$4)</f>
        <v/>
      </c>
      <c r="AK19" s="9">
        <f>IF(AN18&gt;0,AM18,AK18)</f>
        <v/>
      </c>
      <c r="AL19" s="9">
        <f>IF(AN18&gt;0,AL18,AM18)</f>
        <v/>
      </c>
      <c r="AM19" s="16">
        <f>SQRT(AK19*AL19)</f>
        <v/>
      </c>
      <c r="AN19" s="18">
        <f>$AI$33/(AM19-$AI$12)*(AM19*EXP(-AM19*$B$14)-$AI$12*EXP(-$AI$12*$B$14))+$AI$36/(AM19-$AI$13)*(AM19*EXP(-AM19*$B$14)-$AI$13*EXP(-$AI$13*$B$14))+$AI$39/(AM19-$AI$14)*(AM19*EXP(-AM19*$B$14)-$AI$14*EXP(-$AI$14*$B$14))</f>
        <v/>
      </c>
      <c r="AO19" s="9">
        <f>IF(AR18&gt;0,AQ18,AO18)</f>
        <v/>
      </c>
      <c r="AP19" s="9">
        <f>IF(AR18&gt;0,AP18,AQ18)</f>
        <v/>
      </c>
      <c r="AQ19" s="16">
        <f>(AO19+AP19)/2</f>
        <v/>
      </c>
      <c r="AR19" s="18">
        <f>$AI$33/($B$15-$AI$12)*($B$15*EXP(-$B$15*AQ19)-$AI$12*EXP(-$AI$12*AQ19))+$AI$36/($B$15-$AI$13)*($B$15*EXP(-$B$15*AQ19)-$AI$13*EXP(-$AI$13*AQ19))+$AI$39/($B$15-$AI$14)*($B$15*EXP(-$B$15*AQ19)-$AI$14*EXP(-$AI$14*AQ19))</f>
        <v/>
      </c>
    </row>
    <row r="20">
      <c r="A20" s="13" t="n">
        <v>0</v>
      </c>
      <c r="B20" s="24" t="n">
        <v>4</v>
      </c>
      <c r="E20" s="12">
        <f>E19+$B$11</f>
        <v/>
      </c>
      <c r="F20" s="13">
        <f>E20/60</f>
        <v/>
      </c>
      <c r="G20" s="13">
        <f>IF(F20&gt;=$AI$66,$B$26,IF(F20&gt;=$AI$65,$B$25,IF(F20&gt;=$AI$64,$B$24,IF(F20&gt;=$AI$63,$B$23,IF(F20&gt;=$AI$62,$B$22,IF(F20&gt;=$AI$61,$B$21,$B$20))))))</f>
        <v/>
      </c>
      <c r="H20" s="14">
        <f>MAX(0,MIN($AI$59,IF($B$9="Plasma",(G20-(S20*$AI$18+T20*$AI$19+U20*$AI$20))/$AI$46,AF20)))</f>
        <v/>
      </c>
      <c r="I20" s="15">
        <f>H20/10*3600/$B$11</f>
        <v/>
      </c>
      <c r="J20" s="15">
        <f>J19+H20</f>
        <v/>
      </c>
      <c r="K20" s="14">
        <f>$AI$21*K19+$AI$22*L19+$AI$23*M19+$AI$30*H19</f>
        <v/>
      </c>
      <c r="L20" s="14">
        <f>$AI$24*K19+$AI$25*L19+$AI$26*M19+$AI$31*H19</f>
        <v/>
      </c>
      <c r="M20" s="14">
        <f>$AI$27*K19+$AI$28*L19+$AI$29*M19+$AI$32*H19</f>
        <v/>
      </c>
      <c r="N20" s="16">
        <f>R20*$B$41</f>
        <v/>
      </c>
      <c r="O20" s="14">
        <f>K20/$B$30</f>
        <v/>
      </c>
      <c r="P20" s="14">
        <f>L20/$B$31</f>
        <v/>
      </c>
      <c r="Q20" s="14">
        <f>M20/$B$32</f>
        <v/>
      </c>
      <c r="R20" s="14">
        <f>R19*$AI$42+S19*$AI$43+T19*$AI$44+U19*$AI$45+$AI$47*H19</f>
        <v/>
      </c>
      <c r="S20" s="17">
        <f>$AI$33*K20+$AI$34*L20+$AI$35*M20</f>
        <v/>
      </c>
      <c r="T20" s="17">
        <f>$AI$36*K20+$AI$37*L20+$AI$38*M20</f>
        <v/>
      </c>
      <c r="U20" s="17">
        <f>$AI$39*K20+$AI$40*L20+$AI$41*M20</f>
        <v/>
      </c>
      <c r="V20" s="17">
        <f>R20*EXP(-$B$15*(($B$16+$AI$4)*0.1))+S20*$B$15/($B$15-$AI$12)*(EXP(-$AI$12*(($B$16+$AI$4)*0.1))-EXP(-$B$15*(($B$16+$AI$4)*0.1)))+T20*$B$15/($B$15-$AI$13)*(EXP(-$AI$13*(($B$16+$AI$4)*0.1))-EXP(-$B$15*(($B$16+$AI$4)*0.1)))+U20*$B$15/($B$15-$AI$14)*(EXP(-$AI$14*(($B$16+$AI$4)*0.1))-EXP(-$B$15*(($B$16+$AI$4)*0.1)))</f>
        <v/>
      </c>
      <c r="W20" s="17">
        <f>R20*EXP(-$B$15*(($B$16+$AI$4)*0.2))+S20*$B$15/($B$15-$AI$12)*(EXP(-$AI$12*(($B$16+$AI$4)*0.2))-EXP(-$B$15*(($B$16+$AI$4)*0.2)))+T20*$B$15/($B$15-$AI$13)*(EXP(-$AI$13*(($B$16+$AI$4)*0.2))-EXP(-$B$15*(($B$16+$AI$4)*0.2)))+U20*$B$15/($B$15-$AI$14)*(EXP(-$AI$14*(($B$16+$AI$4)*0.2))-EXP(-$B$15*(($B$16+$AI$4)*0.2)))</f>
        <v/>
      </c>
      <c r="X20" s="17">
        <f>R20*EXP(-$B$15*(($B$16+$AI$4)*0.3))+S20*$B$15/($B$15-$AI$12)*(EXP(-$AI$12*(($B$16+$AI$4)*0.3))-EXP(-$B$15*(($B$16+$AI$4)*0.3)))+T20*$B$15/($B$15-$AI$13)*(EXP(-$AI$13*(($B$16+$AI$4)*0.3))-EXP(-$B$15*(($B$16+$AI$4)*0.3)))+U20*$B$15/($B$15-$AI$14)*(EXP(-$AI$14*(($B$16+$AI$4)*0.3))-EXP(-$B$15*(($B$16+$AI$4)*0.3)))</f>
        <v/>
      </c>
      <c r="Y20" s="17">
        <f>R20*EXP(-$B$15*(($B$16+$AI$4)*0.4))+S20*$B$15/($B$15-$AI$12)*(EXP(-$AI$12*(($B$16+$AI$4)*0.4))-EXP(-$B$15*(($B$16+$AI$4)*0.4)))+T20*$B$15/($B$15-$AI$13)*(EXP(-$AI$13*(($B$16+$AI$4)*0.4))-EXP(-$B$15*(($B$16+$AI$4)*0.4)))+U20*$B$15/($B$15-$AI$14)*(EXP(-$AI$14*(($B$16+$AI$4)*0.4))-EXP(-$B$15*(($B$16+$AI$4)*0.4)))</f>
        <v/>
      </c>
      <c r="Z20" s="17">
        <f>R20*EXP(-$B$15*(($B$16+$AI$4)*0.5))+S20*$B$15/($B$15-$AI$12)*(EXP(-$AI$12*(($B$16+$AI$4)*0.5))-EXP(-$B$15*(($B$16+$AI$4)*0.5)))+T20*$B$15/($B$15-$AI$13)*(EXP(-$AI$13*(($B$16+$AI$4)*0.5))-EXP(-$B$15*(($B$16+$AI$4)*0.5)))+U20*$B$15/($B$15-$AI$14)*(EXP(-$AI$14*(($B$16+$AI$4)*0.5))-EXP(-$B$15*(($B$16+$AI$4)*0.5)))</f>
        <v/>
      </c>
      <c r="AA20" s="17">
        <f>R20*EXP(-$B$15*(($B$16+$AI$4)*0.6))+S20*$B$15/($B$15-$AI$12)*(EXP(-$AI$12*(($B$16+$AI$4)*0.6))-EXP(-$B$15*(($B$16+$AI$4)*0.6)))+T20*$B$15/($B$15-$AI$13)*(EXP(-$AI$13*(($B$16+$AI$4)*0.6))-EXP(-$B$15*(($B$16+$AI$4)*0.6)))+U20*$B$15/($B$15-$AI$14)*(EXP(-$AI$14*(($B$16+$AI$4)*0.6))-EXP(-$B$15*(($B$16+$AI$4)*0.6)))</f>
        <v/>
      </c>
      <c r="AB20" s="17">
        <f>R20*EXP(-$B$15*(($B$16+$AI$4)*0.7))+S20*$B$15/($B$15-$AI$12)*(EXP(-$AI$12*(($B$16+$AI$4)*0.7))-EXP(-$B$15*(($B$16+$AI$4)*0.7)))+T20*$B$15/($B$15-$AI$13)*(EXP(-$AI$13*(($B$16+$AI$4)*0.7))-EXP(-$B$15*(($B$16+$AI$4)*0.7)))+U20*$B$15/($B$15-$AI$14)*(EXP(-$AI$14*(($B$16+$AI$4)*0.7))-EXP(-$B$15*(($B$16+$AI$4)*0.7)))</f>
        <v/>
      </c>
      <c r="AC20" s="17">
        <f>R20*EXP(-$B$15*(($B$16+$AI$4)*0.8))+S20*$B$15/($B$15-$AI$12)*(EXP(-$AI$12*(($B$16+$AI$4)*0.8))-EXP(-$B$15*(($B$16+$AI$4)*0.8)))+T20*$B$15/($B$15-$AI$13)*(EXP(-$AI$13*(($B$16+$AI$4)*0.8))-EXP(-$B$15*(($B$16+$AI$4)*0.8)))+U20*$B$15/($B$15-$AI$14)*(EXP(-$AI$14*(($B$16+$AI$4)*0.8))-EXP(-$B$15*(($B$16+$AI$4)*0.8)))</f>
        <v/>
      </c>
      <c r="AD20" s="17">
        <f>R20*EXP(-$B$15*(($B$16+$AI$4)*0.9))+S20*$B$15/($B$15-$AI$12)*(EXP(-$AI$12*(($B$16+$AI$4)*0.9))-EXP(-$B$15*(($B$16+$AI$4)*0.9)))+T20*$B$15/($B$15-$AI$13)*(EXP(-$AI$13*(($B$16+$AI$4)*0.9))-EXP(-$B$15*(($B$16+$AI$4)*0.9)))+U20*$B$15/($B$15-$AI$14)*(EXP(-$AI$14*(($B$16+$AI$4)*0.9))-EXP(-$B$15*(($B$16+$AI$4)*0.9)))</f>
        <v/>
      </c>
      <c r="AE20" s="17">
        <f>R20*EXP(-$B$15*(($B$16+$AI$4)*1.0))+S20*$B$15/($B$15-$AI$12)*(EXP(-$AI$12*(($B$16+$AI$4)*1.0))-EXP(-$B$15*(($B$16+$AI$4)*1.0)))+T20*$B$15/($B$15-$AI$13)*(EXP(-$AI$13*(($B$16+$AI$4)*1.0))-EXP(-$B$15*(($B$16+$AI$4)*1.0)))+U20*$B$15/($B$15-$AI$14)*(EXP(-$AI$14*(($B$16+$AI$4)*1.0))-EXP(-$B$15*(($B$16+$AI$4)*1.0)))</f>
        <v/>
      </c>
      <c r="AF20" s="17">
        <f>MIN((G20-V20)/$AI$48,(G20-W20)/$AI$49,(G20-X20)/$AI$50,(G20-Y20)/$AI$51,(G20-Z20)/$AI$52,(G20-AA20)/$AI$53,(G20-AB20)/$AI$54,(G20-AC20)/$AI$55,(G20-AD20)/$AI$56,(G20-AE20)/$AI$57)</f>
        <v/>
      </c>
      <c r="AH20" s="9" t="inlineStr">
        <is>
          <t>exp(-λ3·dt)</t>
        </is>
      </c>
      <c r="AI20" s="10">
        <f>EXP(-$AI$14*$AI$4)</f>
        <v/>
      </c>
      <c r="AK20" s="9">
        <f>IF(AN19&gt;0,AM19,AK19)</f>
        <v/>
      </c>
      <c r="AL20" s="9">
        <f>IF(AN19&gt;0,AL19,AM19)</f>
        <v/>
      </c>
      <c r="AM20" s="16">
        <f>SQRT(AK20*AL20)</f>
        <v/>
      </c>
      <c r="AN20" s="18">
        <f>$AI$33/(AM20-$AI$12)*(AM20*EXP(-AM20*$B$14)-$AI$12*EXP(-$AI$12*$B$14))+$AI$36/(AM20-$AI$13)*(AM20*EXP(-AM20*$B$14)-$AI$13*EXP(-$AI$13*$B$14))+$AI$39/(AM20-$AI$14)*(AM20*EXP(-AM20*$B$14)-$AI$14*EXP(-$AI$14*$B$14))</f>
        <v/>
      </c>
      <c r="AO20" s="9">
        <f>IF(AR19&gt;0,AQ19,AO19)</f>
        <v/>
      </c>
      <c r="AP20" s="9">
        <f>IF(AR19&gt;0,AP19,AQ19)</f>
        <v/>
      </c>
      <c r="AQ20" s="16">
        <f>(AO20+AP20)/2</f>
        <v/>
      </c>
      <c r="AR20" s="18">
        <f>$AI$33/($B$15-$AI$12)*($B$15*EXP(-$B$15*AQ20)-$AI$12*EXP(-$AI$12*AQ20))+$AI$36/($B$15-$AI$13)*($B$15*EXP(-$B$15*AQ20)-$AI$13*EXP(-$AI$13*AQ20))+$AI$39/($B$15-$AI$14)*($B$15*EXP(-$B$15*AQ20)-$AI$14*EXP(-$AI$14*AQ20))</f>
        <v/>
      </c>
    </row>
    <row r="21">
      <c r="A21" s="24" t="n">
        <v>10</v>
      </c>
      <c r="B21" s="24" t="n">
        <v>3</v>
      </c>
      <c r="C21" s="25">
        <f>IF(ISNUMBER($A$21),IF($AI$61=1E9,"ignored",IF($A$21&lt;=$A$20,"order!","")),"")</f>
        <v/>
      </c>
      <c r="E21" s="12">
        <f>E20+$B$11</f>
        <v/>
      </c>
      <c r="F21" s="13">
        <f>E21/60</f>
        <v/>
      </c>
      <c r="G21" s="13">
        <f>IF(F21&gt;=$AI$66,$B$26,IF(F21&gt;=$AI$65,$B$25,IF(F21&gt;=$AI$64,$B$24,IF(F21&gt;=$AI$63,$B$23,IF(F21&gt;=$AI$62,$B$22,IF(F21&gt;=$AI$61,$B$21,$B$20))))))</f>
        <v/>
      </c>
      <c r="H21" s="14">
        <f>MAX(0,MIN($AI$59,IF($B$9="Plasma",(G21-(S21*$AI$18+T21*$AI$19+U21*$AI$20))/$AI$46,AF21)))</f>
        <v/>
      </c>
      <c r="I21" s="15">
        <f>H21/10*3600/$B$11</f>
        <v/>
      </c>
      <c r="J21" s="15">
        <f>J20+H21</f>
        <v/>
      </c>
      <c r="K21" s="14">
        <f>$AI$21*K20+$AI$22*L20+$AI$23*M20+$AI$30*H20</f>
        <v/>
      </c>
      <c r="L21" s="14">
        <f>$AI$24*K20+$AI$25*L20+$AI$26*M20+$AI$31*H20</f>
        <v/>
      </c>
      <c r="M21" s="14">
        <f>$AI$27*K20+$AI$28*L20+$AI$29*M20+$AI$32*H20</f>
        <v/>
      </c>
      <c r="N21" s="16">
        <f>R21*$B$41</f>
        <v/>
      </c>
      <c r="O21" s="14">
        <f>K21/$B$30</f>
        <v/>
      </c>
      <c r="P21" s="14">
        <f>L21/$B$31</f>
        <v/>
      </c>
      <c r="Q21" s="14">
        <f>M21/$B$32</f>
        <v/>
      </c>
      <c r="R21" s="14">
        <f>R20*$AI$42+S20*$AI$43+T20*$AI$44+U20*$AI$45+$AI$47*H20</f>
        <v/>
      </c>
      <c r="S21" s="17">
        <f>$AI$33*K21+$AI$34*L21+$AI$35*M21</f>
        <v/>
      </c>
      <c r="T21" s="17">
        <f>$AI$36*K21+$AI$37*L21+$AI$38*M21</f>
        <v/>
      </c>
      <c r="U21" s="17">
        <f>$AI$39*K21+$AI$40*L21+$AI$41*M21</f>
        <v/>
      </c>
      <c r="V21" s="17">
        <f>R21*EXP(-$B$15*(($B$16+$AI$4)*0.1))+S21*$B$15/($B$15-$AI$12)*(EXP(-$AI$12*(($B$16+$AI$4)*0.1))-EXP(-$B$15*(($B$16+$AI$4)*0.1)))+T21*$B$15/($B$15-$AI$13)*(EXP(-$AI$13*(($B$16+$AI$4)*0.1))-EXP(-$B$15*(($B$16+$AI$4)*0.1)))+U21*$B$15/($B$15-$AI$14)*(EXP(-$AI$14*(($B$16+$AI$4)*0.1))-EXP(-$B$15*(($B$16+$AI$4)*0.1)))</f>
        <v/>
      </c>
      <c r="W21" s="17">
        <f>R21*EXP(-$B$15*(($B$16+$AI$4)*0.2))+S21*$B$15/($B$15-$AI$12)*(EXP(-$AI$12*(($B$16+$AI$4)*0.2))-EXP(-$B$15*(($B$16+$AI$4)*0.2)))+T21*$B$15/($B$15-$AI$13)*(EXP(-$AI$13*(($B$16+$AI$4)*0.2))-EXP(-$B$15*(($B$16+$AI$4)*0.2)))+U21*$B$15/($B$15-$AI$14)*(EXP(-$AI$14*(($B$16+$AI$4)*0.2))-EXP(-$B$15*(($B$16+$AI$4)*0.2)))</f>
        <v/>
      </c>
      <c r="X21" s="17">
        <f>R21*EXP(-$B$15*(($B$16+$AI$4)*0.3))+S21*$B$15/($B$15-$AI$12)*(EXP(-$AI$12*(($B$16+$AI$4)*0.3))-EXP(-$B$15*(($B$16+$AI$4)*0.3)))+T21*$B$15/($B$15-$AI$13)*(EXP(-$AI$13*(($B$16+$AI$4)*0.3))-EXP(-$B$15*(($B$16+$AI$4)*0.3)))+U21*$B$15/($B$15-$AI$14)*(EXP(-$AI$14*(($B$16+$AI$4)*0.3))-EXP(-$B$15*(($B$16+$AI$4)*0.3)))</f>
        <v/>
      </c>
      <c r="Y21" s="17">
        <f>R21*EXP(-$B$15*(($B$16+$AI$4)*0.4))+S21*$B$15/($B$15-$AI$12)*(EXP(-$AI$12*(($B$16+$AI$4)*0.4))-EXP(-$B$15*(($B$16+$AI$4)*0.4)))+T21*$B$15/($B$15-$AI$13)*(EXP(-$AI$13*(($B$16+$AI$4)*0.4))-EXP(-$B$15*(($B$16+$AI$4)*0.4)))+U21*$B$15/($B$15-$AI$14)*(EXP(-$AI$14*(($B$16+$AI$4)*0.4))-EXP(-$B$15*(($B$16+$AI$4)*0.4)))</f>
        <v/>
      </c>
      <c r="Z21" s="17">
        <f>R21*EXP(-$B$15*(($B$16+$AI$4)*0.5))+S21*$B$15/($B$15-$AI$12)*(EXP(-$AI$12*(($B$16+$AI$4)*0.5))-EXP(-$B$15*(($B$16+$AI$4)*0.5)))+T21*$B$15/($B$15-$AI$13)*(EXP(-$AI$13*(($B$16+$AI$4)*0.5))-EXP(-$B$15*(($B$16+$AI$4)*0.5)))+U21*$B$15/($B$15-$AI$14)*(EXP(-$AI$14*(($B$16+$AI$4)*0.5))-EXP(-$B$15*(($B$16+$AI$4)*0.5)))</f>
        <v/>
      </c>
      <c r="AA21" s="17">
        <f>R21*EXP(-$B$15*(($B$16+$AI$4)*0.6))+S21*$B$15/($B$15-$AI$12)*(EXP(-$AI$12*(($B$16+$AI$4)*0.6))-EXP(-$B$15*(($B$16+$AI$4)*0.6)))+T21*$B$15/($B$15-$AI$13)*(EXP(-$AI$13*(($B$16+$AI$4)*0.6))-EXP(-$B$15*(($B$16+$AI$4)*0.6)))+U21*$B$15/($B$15-$AI$14)*(EXP(-$AI$14*(($B$16+$AI$4)*0.6))-EXP(-$B$15*(($B$16+$AI$4)*0.6)))</f>
        <v/>
      </c>
      <c r="AB21" s="17">
        <f>R21*EXP(-$B$15*(($B$16+$AI$4)*0.7))+S21*$B$15/($B$15-$AI$12)*(EXP(-$AI$12*(($B$16+$AI$4)*0.7))-EXP(-$B$15*(($B$16+$AI$4)*0.7)))+T21*$B$15/($B$15-$AI$13)*(EXP(-$AI$13*(($B$16+$AI$4)*0.7))-EXP(-$B$15*(($B$16+$AI$4)*0.7)))+U21*$B$15/($B$15-$AI$14)*(EXP(-$AI$14*(($B$16+$AI$4)*0.7))-EXP(-$B$15*(($B$16+$AI$4)*0.7)))</f>
        <v/>
      </c>
      <c r="AC21" s="17">
        <f>R21*EXP(-$B$15*(($B$16+$AI$4)*0.8))+S21*$B$15/($B$15-$AI$12)*(EXP(-$AI$12*(($B$16+$AI$4)*0.8))-EXP(-$B$15*(($B$16+$AI$4)*0.8)))+T21*$B$15/($B$15-$AI$13)*(EXP(-$AI$13*(($B$16+$AI$4)*0.8))-EXP(-$B$15*(($B$16+$AI$4)*0.8)))+U21*$B$15/($B$15-$AI$14)*(EXP(-$AI$14*(($B$16+$AI$4)*0.8))-EXP(-$B$15*(($B$16+$AI$4)*0.8)))</f>
        <v/>
      </c>
      <c r="AD21" s="17">
        <f>R21*EXP(-$B$15*(($B$16+$AI$4)*0.9))+S21*$B$15/($B$15-$AI$12)*(EXP(-$AI$12*(($B$16+$AI$4)*0.9))-EXP(-$B$15*(($B$16+$AI$4)*0.9)))+T21*$B$15/($B$15-$AI$13)*(EXP(-$AI$13*(($B$16+$AI$4)*0.9))-EXP(-$B$15*(($B$16+$AI$4)*0.9)))+U21*$B$15/($B$15-$AI$14)*(EXP(-$AI$14*(($B$16+$AI$4)*0.9))-EXP(-$B$15*(($B$16+$AI$4)*0.9)))</f>
        <v/>
      </c>
      <c r="AE21" s="17">
        <f>R21*EXP(-$B$15*(($B$16+$AI$4)*1.0))+S21*$B$15/($B$15-$AI$12)*(EXP(-$AI$12*(($B$16+$AI$4)*1.0))-EXP(-$B$15*(($B$16+$AI$4)*1.0)))+T21*$B$15/($B$15-$AI$13)*(EXP(-$AI$13*(($B$16+$AI$4)*1.0))-EXP(-$B$15*(($B$16+$AI$4)*1.0)))+U21*$B$15/($B$15-$AI$14)*(EXP(-$AI$14*(($B$16+$AI$4)*1.0))-EXP(-$B$15*(($B$16+$AI$4)*1.0)))</f>
        <v/>
      </c>
      <c r="AF21" s="17">
        <f>MIN((G21-V21)/$AI$48,(G21-W21)/$AI$49,(G21-X21)/$AI$50,(G21-Y21)/$AI$51,(G21-Z21)/$AI$52,(G21-AA21)/$AI$53,(G21-AB21)/$AI$54,(G21-AC21)/$AI$55,(G21-AD21)/$AI$56,(G21-AE21)/$AI$57)</f>
        <v/>
      </c>
      <c r="AH21" s="9" t="inlineStr">
        <is>
          <t>M11 (one-step transition)</t>
        </is>
      </c>
      <c r="AI21" s="10">
        <f>(($B$38-$AI$12)*($B$40-$AI$12))*$AI$18/$AI$15+(($B$38-$AI$13)*($B$40-$AI$13))*$AI$19/$AI$16+(($B$38-$AI$14)*($B$40-$AI$14))*$AI$20/$AI$17</f>
        <v/>
      </c>
      <c r="AK21" s="9">
        <f>IF(AN20&gt;0,AM20,AK20)</f>
        <v/>
      </c>
      <c r="AL21" s="9">
        <f>IF(AN20&gt;0,AL20,AM20)</f>
        <v/>
      </c>
      <c r="AM21" s="16">
        <f>SQRT(AK21*AL21)</f>
        <v/>
      </c>
      <c r="AN21" s="18">
        <f>$AI$33/(AM21-$AI$12)*(AM21*EXP(-AM21*$B$14)-$AI$12*EXP(-$AI$12*$B$14))+$AI$36/(AM21-$AI$13)*(AM21*EXP(-AM21*$B$14)-$AI$13*EXP(-$AI$13*$B$14))+$AI$39/(AM21-$AI$14)*(AM21*EXP(-AM21*$B$14)-$AI$14*EXP(-$AI$14*$B$14))</f>
        <v/>
      </c>
      <c r="AO21" s="9">
        <f>IF(AR20&gt;0,AQ20,AO20)</f>
        <v/>
      </c>
      <c r="AP21" s="9">
        <f>IF(AR20&gt;0,AP20,AQ20)</f>
        <v/>
      </c>
      <c r="AQ21" s="16">
        <f>(AO21+AP21)/2</f>
        <v/>
      </c>
      <c r="AR21" s="18">
        <f>$AI$33/($B$15-$AI$12)*($B$15*EXP(-$B$15*AQ21)-$AI$12*EXP(-$AI$12*AQ21))+$AI$36/($B$15-$AI$13)*($B$15*EXP(-$B$15*AQ21)-$AI$13*EXP(-$AI$13*AQ21))+$AI$39/($B$15-$AI$14)*($B$15*EXP(-$B$15*AQ21)-$AI$14*EXP(-$AI$14*AQ21))</f>
        <v/>
      </c>
    </row>
    <row r="22">
      <c r="A22" s="24" t="n"/>
      <c r="B22" s="24" t="n"/>
      <c r="C22" s="25">
        <f>IF(ISNUMBER($A$22),IF($AI$62=1E9,"ignored",IF($A$22&lt;=$A$21,"order!","")),"")</f>
        <v/>
      </c>
      <c r="E22" s="12">
        <f>E21+$B$11</f>
        <v/>
      </c>
      <c r="F22" s="13">
        <f>E22/60</f>
        <v/>
      </c>
      <c r="G22" s="13">
        <f>IF(F22&gt;=$AI$66,$B$26,IF(F22&gt;=$AI$65,$B$25,IF(F22&gt;=$AI$64,$B$24,IF(F22&gt;=$AI$63,$B$23,IF(F22&gt;=$AI$62,$B$22,IF(F22&gt;=$AI$61,$B$21,$B$20))))))</f>
        <v/>
      </c>
      <c r="H22" s="14">
        <f>MAX(0,MIN($AI$59,IF($B$9="Plasma",(G22-(S22*$AI$18+T22*$AI$19+U22*$AI$20))/$AI$46,AF22)))</f>
        <v/>
      </c>
      <c r="I22" s="15">
        <f>H22/10*3600/$B$11</f>
        <v/>
      </c>
      <c r="J22" s="15">
        <f>J21+H22</f>
        <v/>
      </c>
      <c r="K22" s="14">
        <f>$AI$21*K21+$AI$22*L21+$AI$23*M21+$AI$30*H21</f>
        <v/>
      </c>
      <c r="L22" s="14">
        <f>$AI$24*K21+$AI$25*L21+$AI$26*M21+$AI$31*H21</f>
        <v/>
      </c>
      <c r="M22" s="14">
        <f>$AI$27*K21+$AI$28*L21+$AI$29*M21+$AI$32*H21</f>
        <v/>
      </c>
      <c r="N22" s="16">
        <f>R22*$B$41</f>
        <v/>
      </c>
      <c r="O22" s="14">
        <f>K22/$B$30</f>
        <v/>
      </c>
      <c r="P22" s="14">
        <f>L22/$B$31</f>
        <v/>
      </c>
      <c r="Q22" s="14">
        <f>M22/$B$32</f>
        <v/>
      </c>
      <c r="R22" s="14">
        <f>R21*$AI$42+S21*$AI$43+T21*$AI$44+U21*$AI$45+$AI$47*H21</f>
        <v/>
      </c>
      <c r="S22" s="17">
        <f>$AI$33*K22+$AI$34*L22+$AI$35*M22</f>
        <v/>
      </c>
      <c r="T22" s="17">
        <f>$AI$36*K22+$AI$37*L22+$AI$38*M22</f>
        <v/>
      </c>
      <c r="U22" s="17">
        <f>$AI$39*K22+$AI$40*L22+$AI$41*M22</f>
        <v/>
      </c>
      <c r="V22" s="17">
        <f>R22*EXP(-$B$15*(($B$16+$AI$4)*0.1))+S22*$B$15/($B$15-$AI$12)*(EXP(-$AI$12*(($B$16+$AI$4)*0.1))-EXP(-$B$15*(($B$16+$AI$4)*0.1)))+T22*$B$15/($B$15-$AI$13)*(EXP(-$AI$13*(($B$16+$AI$4)*0.1))-EXP(-$B$15*(($B$16+$AI$4)*0.1)))+U22*$B$15/($B$15-$AI$14)*(EXP(-$AI$14*(($B$16+$AI$4)*0.1))-EXP(-$B$15*(($B$16+$AI$4)*0.1)))</f>
        <v/>
      </c>
      <c r="W22" s="17">
        <f>R22*EXP(-$B$15*(($B$16+$AI$4)*0.2))+S22*$B$15/($B$15-$AI$12)*(EXP(-$AI$12*(($B$16+$AI$4)*0.2))-EXP(-$B$15*(($B$16+$AI$4)*0.2)))+T22*$B$15/($B$15-$AI$13)*(EXP(-$AI$13*(($B$16+$AI$4)*0.2))-EXP(-$B$15*(($B$16+$AI$4)*0.2)))+U22*$B$15/($B$15-$AI$14)*(EXP(-$AI$14*(($B$16+$AI$4)*0.2))-EXP(-$B$15*(($B$16+$AI$4)*0.2)))</f>
        <v/>
      </c>
      <c r="X22" s="17">
        <f>R22*EXP(-$B$15*(($B$16+$AI$4)*0.3))+S22*$B$15/($B$15-$AI$12)*(EXP(-$AI$12*(($B$16+$AI$4)*0.3))-EXP(-$B$15*(($B$16+$AI$4)*0.3)))+T22*$B$15/($B$15-$AI$13)*(EXP(-$AI$13*(($B$16+$AI$4)*0.3))-EXP(-$B$15*(($B$16+$AI$4)*0.3)))+U22*$B$15/($B$15-$AI$14)*(EXP(-$AI$14*(($B$16+$AI$4)*0.3))-EXP(-$B$15*(($B$16+$AI$4)*0.3)))</f>
        <v/>
      </c>
      <c r="Y22" s="17">
        <f>R22*EXP(-$B$15*(($B$16+$AI$4)*0.4))+S22*$B$15/($B$15-$AI$12)*(EXP(-$AI$12*(($B$16+$AI$4)*0.4))-EXP(-$B$15*(($B$16+$AI$4)*0.4)))+T22*$B$15/($B$15-$AI$13)*(EXP(-$AI$13*(($B$16+$AI$4)*0.4))-EXP(-$B$15*(($B$16+$AI$4)*0.4)))+U22*$B$15/($B$15-$AI$14)*(EXP(-$AI$14*(($B$16+$AI$4)*0.4))-EXP(-$B$15*(($B$16+$AI$4)*0.4)))</f>
        <v/>
      </c>
      <c r="Z22" s="17">
        <f>R22*EXP(-$B$15*(($B$16+$AI$4)*0.5))+S22*$B$15/($B$15-$AI$12)*(EXP(-$AI$12*(($B$16+$AI$4)*0.5))-EXP(-$B$15*(($B$16+$AI$4)*0.5)))+T22*$B$15/($B$15-$AI$13)*(EXP(-$AI$13*(($B$16+$AI$4)*0.5))-EXP(-$B$15*(($B$16+$AI$4)*0.5)))+U22*$B$15/($B$15-$AI$14)*(EXP(-$AI$14*(($B$16+$AI$4)*0.5))-EXP(-$B$15*(($B$16+$AI$4)*0.5)))</f>
        <v/>
      </c>
      <c r="AA22" s="17">
        <f>R22*EXP(-$B$15*(($B$16+$AI$4)*0.6))+S22*$B$15/($B$15-$AI$12)*(EXP(-$AI$12*(($B$16+$AI$4)*0.6))-EXP(-$B$15*(($B$16+$AI$4)*0.6)))+T22*$B$15/($B$15-$AI$13)*(EXP(-$AI$13*(($B$16+$AI$4)*0.6))-EXP(-$B$15*(($B$16+$AI$4)*0.6)))+U22*$B$15/($B$15-$AI$14)*(EXP(-$AI$14*(($B$16+$AI$4)*0.6))-EXP(-$B$15*(($B$16+$AI$4)*0.6)))</f>
        <v/>
      </c>
      <c r="AB22" s="17">
        <f>R22*EXP(-$B$15*(($B$16+$AI$4)*0.7))+S22*$B$15/($B$15-$AI$12)*(EXP(-$AI$12*(($B$16+$AI$4)*0.7))-EXP(-$B$15*(($B$16+$AI$4)*0.7)))+T22*$B$15/($B$15-$AI$13)*(EXP(-$AI$13*(($B$16+$AI$4)*0.7))-EXP(-$B$15*(($B$16+$AI$4)*0.7)))+U22*$B$15/($B$15-$AI$14)*(EXP(-$AI$14*(($B$16+$AI$4)*0.7))-EXP(-$B$15*(($B$16+$AI$4)*0.7)))</f>
        <v/>
      </c>
      <c r="AC22" s="17">
        <f>R22*EXP(-$B$15*(($B$16+$AI$4)*0.8))+S22*$B$15/($B$15-$AI$12)*(EXP(-$AI$12*(($B$16+$AI$4)*0.8))-EXP(-$B$15*(($B$16+$AI$4)*0.8)))+T22*$B$15/($B$15-$AI$13)*(EXP(-$AI$13*(($B$16+$AI$4)*0.8))-EXP(-$B$15*(($B$16+$AI$4)*0.8)))+U22*$B$15/($B$15-$AI$14)*(EXP(-$AI$14*(($B$16+$AI$4)*0.8))-EXP(-$B$15*(($B$16+$AI$4)*0.8)))</f>
        <v/>
      </c>
      <c r="AD22" s="17">
        <f>R22*EXP(-$B$15*(($B$16+$AI$4)*0.9))+S22*$B$15/($B$15-$AI$12)*(EXP(-$AI$12*(($B$16+$AI$4)*0.9))-EXP(-$B$15*(($B$16+$AI$4)*0.9)))+T22*$B$15/($B$15-$AI$13)*(EXP(-$AI$13*(($B$16+$AI$4)*0.9))-EXP(-$B$15*(($B$16+$AI$4)*0.9)))+U22*$B$15/($B$15-$AI$14)*(EXP(-$AI$14*(($B$16+$AI$4)*0.9))-EXP(-$B$15*(($B$16+$AI$4)*0.9)))</f>
        <v/>
      </c>
      <c r="AE22" s="17">
        <f>R22*EXP(-$B$15*(($B$16+$AI$4)*1.0))+S22*$B$15/($B$15-$AI$12)*(EXP(-$AI$12*(($B$16+$AI$4)*1.0))-EXP(-$B$15*(($B$16+$AI$4)*1.0)))+T22*$B$15/($B$15-$AI$13)*(EXP(-$AI$13*(($B$16+$AI$4)*1.0))-EXP(-$B$15*(($B$16+$AI$4)*1.0)))+U22*$B$15/($B$15-$AI$14)*(EXP(-$AI$14*(($B$16+$AI$4)*1.0))-EXP(-$B$15*(($B$16+$AI$4)*1.0)))</f>
        <v/>
      </c>
      <c r="AF22" s="17">
        <f>MIN((G22-V22)/$AI$48,(G22-W22)/$AI$49,(G22-X22)/$AI$50,(G22-Y22)/$AI$51,(G22-Z22)/$AI$52,(G22-AA22)/$AI$53,(G22-AB22)/$AI$54,(G22-AC22)/$AI$55,(G22-AD22)/$AI$56,(G22-AE22)/$AI$57)</f>
        <v/>
      </c>
      <c r="AH22" s="9" t="inlineStr">
        <is>
          <t>M12 (one-step transition)</t>
        </is>
      </c>
      <c r="AI22" s="10">
        <f>($B$38*($B$40-$AI$12))*$AI$18/$AI$15+($B$38*($B$40-$AI$13))*$AI$19/$AI$16+($B$38*($B$40-$AI$14))*$AI$20/$AI$17</f>
        <v/>
      </c>
      <c r="AK22" s="9">
        <f>IF(AN21&gt;0,AM21,AK21)</f>
        <v/>
      </c>
      <c r="AL22" s="9">
        <f>IF(AN21&gt;0,AL21,AM21)</f>
        <v/>
      </c>
      <c r="AM22" s="16">
        <f>SQRT(AK22*AL22)</f>
        <v/>
      </c>
      <c r="AN22" s="18">
        <f>$AI$33/(AM22-$AI$12)*(AM22*EXP(-AM22*$B$14)-$AI$12*EXP(-$AI$12*$B$14))+$AI$36/(AM22-$AI$13)*(AM22*EXP(-AM22*$B$14)-$AI$13*EXP(-$AI$13*$B$14))+$AI$39/(AM22-$AI$14)*(AM22*EXP(-AM22*$B$14)-$AI$14*EXP(-$AI$14*$B$14))</f>
        <v/>
      </c>
      <c r="AO22" s="9">
        <f>IF(AR21&gt;0,AQ21,AO21)</f>
        <v/>
      </c>
      <c r="AP22" s="9">
        <f>IF(AR21&gt;0,AP21,AQ21)</f>
        <v/>
      </c>
      <c r="AQ22" s="16">
        <f>(AO22+AP22)/2</f>
        <v/>
      </c>
      <c r="AR22" s="18">
        <f>$AI$33/($B$15-$AI$12)*($B$15*EXP(-$B$15*AQ22)-$AI$12*EXP(-$AI$12*AQ22))+$AI$36/($B$15-$AI$13)*($B$15*EXP(-$B$15*AQ22)-$AI$13*EXP(-$AI$13*AQ22))+$AI$39/($B$15-$AI$14)*($B$15*EXP(-$B$15*AQ22)-$AI$14*EXP(-$AI$14*AQ22))</f>
        <v/>
      </c>
    </row>
    <row r="23">
      <c r="A23" s="24" t="n"/>
      <c r="B23" s="24" t="n"/>
      <c r="C23" s="25">
        <f>IF(ISNUMBER($A$23),IF($AI$63=1E9,"ignored",IF($A$23&lt;=$A$22,"order!","")),"")</f>
        <v/>
      </c>
      <c r="E23" s="12">
        <f>E22+$B$11</f>
        <v/>
      </c>
      <c r="F23" s="13">
        <f>E23/60</f>
        <v/>
      </c>
      <c r="G23" s="13">
        <f>IF(F23&gt;=$AI$66,$B$26,IF(F23&gt;=$AI$65,$B$25,IF(F23&gt;=$AI$64,$B$24,IF(F23&gt;=$AI$63,$B$23,IF(F23&gt;=$AI$62,$B$22,IF(F23&gt;=$AI$61,$B$21,$B$20))))))</f>
        <v/>
      </c>
      <c r="H23" s="14">
        <f>MAX(0,MIN($AI$59,IF($B$9="Plasma",(G23-(S23*$AI$18+T23*$AI$19+U23*$AI$20))/$AI$46,AF23)))</f>
        <v/>
      </c>
      <c r="I23" s="15">
        <f>H23/10*3600/$B$11</f>
        <v/>
      </c>
      <c r="J23" s="15">
        <f>J22+H23</f>
        <v/>
      </c>
      <c r="K23" s="14">
        <f>$AI$21*K22+$AI$22*L22+$AI$23*M22+$AI$30*H22</f>
        <v/>
      </c>
      <c r="L23" s="14">
        <f>$AI$24*K22+$AI$25*L22+$AI$26*M22+$AI$31*H22</f>
        <v/>
      </c>
      <c r="M23" s="14">
        <f>$AI$27*K22+$AI$28*L22+$AI$29*M22+$AI$32*H22</f>
        <v/>
      </c>
      <c r="N23" s="16">
        <f>R23*$B$41</f>
        <v/>
      </c>
      <c r="O23" s="14">
        <f>K23/$B$30</f>
        <v/>
      </c>
      <c r="P23" s="14">
        <f>L23/$B$31</f>
        <v/>
      </c>
      <c r="Q23" s="14">
        <f>M23/$B$32</f>
        <v/>
      </c>
      <c r="R23" s="14">
        <f>R22*$AI$42+S22*$AI$43+T22*$AI$44+U22*$AI$45+$AI$47*H22</f>
        <v/>
      </c>
      <c r="S23" s="17">
        <f>$AI$33*K23+$AI$34*L23+$AI$35*M23</f>
        <v/>
      </c>
      <c r="T23" s="17">
        <f>$AI$36*K23+$AI$37*L23+$AI$38*M23</f>
        <v/>
      </c>
      <c r="U23" s="17">
        <f>$AI$39*K23+$AI$40*L23+$AI$41*M23</f>
        <v/>
      </c>
      <c r="V23" s="17">
        <f>R23*EXP(-$B$15*(($B$16+$AI$4)*0.1))+S23*$B$15/($B$15-$AI$12)*(EXP(-$AI$12*(($B$16+$AI$4)*0.1))-EXP(-$B$15*(($B$16+$AI$4)*0.1)))+T23*$B$15/($B$15-$AI$13)*(EXP(-$AI$13*(($B$16+$AI$4)*0.1))-EXP(-$B$15*(($B$16+$AI$4)*0.1)))+U23*$B$15/($B$15-$AI$14)*(EXP(-$AI$14*(($B$16+$AI$4)*0.1))-EXP(-$B$15*(($B$16+$AI$4)*0.1)))</f>
        <v/>
      </c>
      <c r="W23" s="17">
        <f>R23*EXP(-$B$15*(($B$16+$AI$4)*0.2))+S23*$B$15/($B$15-$AI$12)*(EXP(-$AI$12*(($B$16+$AI$4)*0.2))-EXP(-$B$15*(($B$16+$AI$4)*0.2)))+T23*$B$15/($B$15-$AI$13)*(EXP(-$AI$13*(($B$16+$AI$4)*0.2))-EXP(-$B$15*(($B$16+$AI$4)*0.2)))+U23*$B$15/($B$15-$AI$14)*(EXP(-$AI$14*(($B$16+$AI$4)*0.2))-EXP(-$B$15*(($B$16+$AI$4)*0.2)))</f>
        <v/>
      </c>
      <c r="X23" s="17">
        <f>R23*EXP(-$B$15*(($B$16+$AI$4)*0.3))+S23*$B$15/($B$15-$AI$12)*(EXP(-$AI$12*(($B$16+$AI$4)*0.3))-EXP(-$B$15*(($B$16+$AI$4)*0.3)))+T23*$B$15/($B$15-$AI$13)*(EXP(-$AI$13*(($B$16+$AI$4)*0.3))-EXP(-$B$15*(($B$16+$AI$4)*0.3)))+U23*$B$15/($B$15-$AI$14)*(EXP(-$AI$14*(($B$16+$AI$4)*0.3))-EXP(-$B$15*(($B$16+$AI$4)*0.3)))</f>
        <v/>
      </c>
      <c r="Y23" s="17">
        <f>R23*EXP(-$B$15*(($B$16+$AI$4)*0.4))+S23*$B$15/($B$15-$AI$12)*(EXP(-$AI$12*(($B$16+$AI$4)*0.4))-EXP(-$B$15*(($B$16+$AI$4)*0.4)))+T23*$B$15/($B$15-$AI$13)*(EXP(-$AI$13*(($B$16+$AI$4)*0.4))-EXP(-$B$15*(($B$16+$AI$4)*0.4)))+U23*$B$15/($B$15-$AI$14)*(EXP(-$AI$14*(($B$16+$AI$4)*0.4))-EXP(-$B$15*(($B$16+$AI$4)*0.4)))</f>
        <v/>
      </c>
      <c r="Z23" s="17">
        <f>R23*EXP(-$B$15*(($B$16+$AI$4)*0.5))+S23*$B$15/($B$15-$AI$12)*(EXP(-$AI$12*(($B$16+$AI$4)*0.5))-EXP(-$B$15*(($B$16+$AI$4)*0.5)))+T23*$B$15/($B$15-$AI$13)*(EXP(-$AI$13*(($B$16+$AI$4)*0.5))-EXP(-$B$15*(($B$16+$AI$4)*0.5)))+U23*$B$15/($B$15-$AI$14)*(EXP(-$AI$14*(($B$16+$AI$4)*0.5))-EXP(-$B$15*(($B$16+$AI$4)*0.5)))</f>
        <v/>
      </c>
      <c r="AA23" s="17">
        <f>R23*EXP(-$B$15*(($B$16+$AI$4)*0.6))+S23*$B$15/($B$15-$AI$12)*(EXP(-$AI$12*(($B$16+$AI$4)*0.6))-EXP(-$B$15*(($B$16+$AI$4)*0.6)))+T23*$B$15/($B$15-$AI$13)*(EXP(-$AI$13*(($B$16+$AI$4)*0.6))-EXP(-$B$15*(($B$16+$AI$4)*0.6)))+U23*$B$15/($B$15-$AI$14)*(EXP(-$AI$14*(($B$16+$AI$4)*0.6))-EXP(-$B$15*(($B$16+$AI$4)*0.6)))</f>
        <v/>
      </c>
      <c r="AB23" s="17">
        <f>R23*EXP(-$B$15*(($B$16+$AI$4)*0.7))+S23*$B$15/($B$15-$AI$12)*(EXP(-$AI$12*(($B$16+$AI$4)*0.7))-EXP(-$B$15*(($B$16+$AI$4)*0.7)))+T23*$B$15/($B$15-$AI$13)*(EXP(-$AI$13*(($B$16+$AI$4)*0.7))-EXP(-$B$15*(($B$16+$AI$4)*0.7)))+U23*$B$15/($B$15-$AI$14)*(EXP(-$AI$14*(($B$16+$AI$4)*0.7))-EXP(-$B$15*(($B$16+$AI$4)*0.7)))</f>
        <v/>
      </c>
      <c r="AC23" s="17">
        <f>R23*EXP(-$B$15*(($B$16+$AI$4)*0.8))+S23*$B$15/($B$15-$AI$12)*(EXP(-$AI$12*(($B$16+$AI$4)*0.8))-EXP(-$B$15*(($B$16+$AI$4)*0.8)))+T23*$B$15/($B$15-$AI$13)*(EXP(-$AI$13*(($B$16+$AI$4)*0.8))-EXP(-$B$15*(($B$16+$AI$4)*0.8)))+U23*$B$15/($B$15-$AI$14)*(EXP(-$AI$14*(($B$16+$AI$4)*0.8))-EXP(-$B$15*(($B$16+$AI$4)*0.8)))</f>
        <v/>
      </c>
      <c r="AD23" s="17">
        <f>R23*EXP(-$B$15*(($B$16+$AI$4)*0.9))+S23*$B$15/($B$15-$AI$12)*(EXP(-$AI$12*(($B$16+$AI$4)*0.9))-EXP(-$B$15*(($B$16+$AI$4)*0.9)))+T23*$B$15/($B$15-$AI$13)*(EXP(-$AI$13*(($B$16+$AI$4)*0.9))-EXP(-$B$15*(($B$16+$AI$4)*0.9)))+U23*$B$15/($B$15-$AI$14)*(EXP(-$AI$14*(($B$16+$AI$4)*0.9))-EXP(-$B$15*(($B$16+$AI$4)*0.9)))</f>
        <v/>
      </c>
      <c r="AE23" s="17">
        <f>R23*EXP(-$B$15*(($B$16+$AI$4)*1.0))+S23*$B$15/($B$15-$AI$12)*(EXP(-$AI$12*(($B$16+$AI$4)*1.0))-EXP(-$B$15*(($B$16+$AI$4)*1.0)))+T23*$B$15/($B$15-$AI$13)*(EXP(-$AI$13*(($B$16+$AI$4)*1.0))-EXP(-$B$15*(($B$16+$AI$4)*1.0)))+U23*$B$15/($B$15-$AI$14)*(EXP(-$AI$14*(($B$16+$AI$4)*1.0))-EXP(-$B$15*(($B$16+$AI$4)*1.0)))</f>
        <v/>
      </c>
      <c r="AF23" s="17">
        <f>MIN((G23-V23)/$AI$48,(G23-W23)/$AI$49,(G23-X23)/$AI$50,(G23-Y23)/$AI$51,(G23-Z23)/$AI$52,(G23-AA23)/$AI$53,(G23-AB23)/$AI$54,(G23-AC23)/$AI$55,(G23-AD23)/$AI$56,(G23-AE23)/$AI$57)</f>
        <v/>
      </c>
      <c r="AH23" s="9" t="inlineStr">
        <is>
          <t>M13 (one-step transition)</t>
        </is>
      </c>
      <c r="AI23" s="10">
        <f>($B$40*($B$38-$AI$12))*$AI$18/$AI$15+($B$40*($B$38-$AI$13))*$AI$19/$AI$16+($B$40*($B$38-$AI$14))*$AI$20/$AI$17</f>
        <v/>
      </c>
      <c r="AK23" s="9">
        <f>IF(AN22&gt;0,AM22,AK22)</f>
        <v/>
      </c>
      <c r="AL23" s="9">
        <f>IF(AN22&gt;0,AL22,AM22)</f>
        <v/>
      </c>
      <c r="AM23" s="16">
        <f>SQRT(AK23*AL23)</f>
        <v/>
      </c>
      <c r="AN23" s="18">
        <f>$AI$33/(AM23-$AI$12)*(AM23*EXP(-AM23*$B$14)-$AI$12*EXP(-$AI$12*$B$14))+$AI$36/(AM23-$AI$13)*(AM23*EXP(-AM23*$B$14)-$AI$13*EXP(-$AI$13*$B$14))+$AI$39/(AM23-$AI$14)*(AM23*EXP(-AM23*$B$14)-$AI$14*EXP(-$AI$14*$B$14))</f>
        <v/>
      </c>
      <c r="AO23" s="9">
        <f>IF(AR22&gt;0,AQ22,AO22)</f>
        <v/>
      </c>
      <c r="AP23" s="9">
        <f>IF(AR22&gt;0,AP22,AQ22)</f>
        <v/>
      </c>
      <c r="AQ23" s="16">
        <f>(AO23+AP23)/2</f>
        <v/>
      </c>
      <c r="AR23" s="18">
        <f>$AI$33/($B$15-$AI$12)*($B$15*EXP(-$B$15*AQ23)-$AI$12*EXP(-$AI$12*AQ23))+$AI$36/($B$15-$AI$13)*($B$15*EXP(-$B$15*AQ23)-$AI$13*EXP(-$AI$13*AQ23))+$AI$39/($B$15-$AI$14)*($B$15*EXP(-$B$15*AQ23)-$AI$14*EXP(-$AI$14*AQ23))</f>
        <v/>
      </c>
    </row>
    <row r="24">
      <c r="A24" s="24" t="n"/>
      <c r="B24" s="24" t="n"/>
      <c r="C24" s="25">
        <f>IF(ISNUMBER($A$24),IF($AI$64=1E9,"ignored",IF($A$24&lt;=$A$23,"order!","")),"")</f>
        <v/>
      </c>
      <c r="E24" s="12">
        <f>E23+$B$11</f>
        <v/>
      </c>
      <c r="F24" s="13">
        <f>E24/60</f>
        <v/>
      </c>
      <c r="G24" s="13">
        <f>IF(F24&gt;=$AI$66,$B$26,IF(F24&gt;=$AI$65,$B$25,IF(F24&gt;=$AI$64,$B$24,IF(F24&gt;=$AI$63,$B$23,IF(F24&gt;=$AI$62,$B$22,IF(F24&gt;=$AI$61,$B$21,$B$20))))))</f>
        <v/>
      </c>
      <c r="H24" s="14">
        <f>MAX(0,MIN($AI$59,IF($B$9="Plasma",(G24-(S24*$AI$18+T24*$AI$19+U24*$AI$20))/$AI$46,AF24)))</f>
        <v/>
      </c>
      <c r="I24" s="15">
        <f>H24/10*3600/$B$11</f>
        <v/>
      </c>
      <c r="J24" s="15">
        <f>J23+H24</f>
        <v/>
      </c>
      <c r="K24" s="14">
        <f>$AI$21*K23+$AI$22*L23+$AI$23*M23+$AI$30*H23</f>
        <v/>
      </c>
      <c r="L24" s="14">
        <f>$AI$24*K23+$AI$25*L23+$AI$26*M23+$AI$31*H23</f>
        <v/>
      </c>
      <c r="M24" s="14">
        <f>$AI$27*K23+$AI$28*L23+$AI$29*M23+$AI$32*H23</f>
        <v/>
      </c>
      <c r="N24" s="16">
        <f>R24*$B$41</f>
        <v/>
      </c>
      <c r="O24" s="14">
        <f>K24/$B$30</f>
        <v/>
      </c>
      <c r="P24" s="14">
        <f>L24/$B$31</f>
        <v/>
      </c>
      <c r="Q24" s="14">
        <f>M24/$B$32</f>
        <v/>
      </c>
      <c r="R24" s="14">
        <f>R23*$AI$42+S23*$AI$43+T23*$AI$44+U23*$AI$45+$AI$47*H23</f>
        <v/>
      </c>
      <c r="S24" s="17">
        <f>$AI$33*K24+$AI$34*L24+$AI$35*M24</f>
        <v/>
      </c>
      <c r="T24" s="17">
        <f>$AI$36*K24+$AI$37*L24+$AI$38*M24</f>
        <v/>
      </c>
      <c r="U24" s="17">
        <f>$AI$39*K24+$AI$40*L24+$AI$41*M24</f>
        <v/>
      </c>
      <c r="V24" s="17">
        <f>R24*EXP(-$B$15*(($B$16+$AI$4)*0.1))+S24*$B$15/($B$15-$AI$12)*(EXP(-$AI$12*(($B$16+$AI$4)*0.1))-EXP(-$B$15*(($B$16+$AI$4)*0.1)))+T24*$B$15/($B$15-$AI$13)*(EXP(-$AI$13*(($B$16+$AI$4)*0.1))-EXP(-$B$15*(($B$16+$AI$4)*0.1)))+U24*$B$15/($B$15-$AI$14)*(EXP(-$AI$14*(($B$16+$AI$4)*0.1))-EXP(-$B$15*(($B$16+$AI$4)*0.1)))</f>
        <v/>
      </c>
      <c r="W24" s="17">
        <f>R24*EXP(-$B$15*(($B$16+$AI$4)*0.2))+S24*$B$15/($B$15-$AI$12)*(EXP(-$AI$12*(($B$16+$AI$4)*0.2))-EXP(-$B$15*(($B$16+$AI$4)*0.2)))+T24*$B$15/($B$15-$AI$13)*(EXP(-$AI$13*(($B$16+$AI$4)*0.2))-EXP(-$B$15*(($B$16+$AI$4)*0.2)))+U24*$B$15/($B$15-$AI$14)*(EXP(-$AI$14*(($B$16+$AI$4)*0.2))-EXP(-$B$15*(($B$16+$AI$4)*0.2)))</f>
        <v/>
      </c>
      <c r="X24" s="17">
        <f>R24*EXP(-$B$15*(($B$16+$AI$4)*0.3))+S24*$B$15/($B$15-$AI$12)*(EXP(-$AI$12*(($B$16+$AI$4)*0.3))-EXP(-$B$15*(($B$16+$AI$4)*0.3)))+T24*$B$15/($B$15-$AI$13)*(EXP(-$AI$13*(($B$16+$AI$4)*0.3))-EXP(-$B$15*(($B$16+$AI$4)*0.3)))+U24*$B$15/($B$15-$AI$14)*(EXP(-$AI$14*(($B$16+$AI$4)*0.3))-EXP(-$B$15*(($B$16+$AI$4)*0.3)))</f>
        <v/>
      </c>
      <c r="Y24" s="17">
        <f>R24*EXP(-$B$15*(($B$16+$AI$4)*0.4))+S24*$B$15/($B$15-$AI$12)*(EXP(-$AI$12*(($B$16+$AI$4)*0.4))-EXP(-$B$15*(($B$16+$AI$4)*0.4)))+T24*$B$15/($B$15-$AI$13)*(EXP(-$AI$13*(($B$16+$AI$4)*0.4))-EXP(-$B$15*(($B$16+$AI$4)*0.4)))+U24*$B$15/($B$15-$AI$14)*(EXP(-$AI$14*(($B$16+$AI$4)*0.4))-EXP(-$B$15*(($B$16+$AI$4)*0.4)))</f>
        <v/>
      </c>
      <c r="Z24" s="17">
        <f>R24*EXP(-$B$15*(($B$16+$AI$4)*0.5))+S24*$B$15/($B$15-$AI$12)*(EXP(-$AI$12*(($B$16+$AI$4)*0.5))-EXP(-$B$15*(($B$16+$AI$4)*0.5)))+T24*$B$15/($B$15-$AI$13)*(EXP(-$AI$13*(($B$16+$AI$4)*0.5))-EXP(-$B$15*(($B$16+$AI$4)*0.5)))+U24*$B$15/($B$15-$AI$14)*(EXP(-$AI$14*(($B$16+$AI$4)*0.5))-EXP(-$B$15*(($B$16+$AI$4)*0.5)))</f>
        <v/>
      </c>
      <c r="AA24" s="17">
        <f>R24*EXP(-$B$15*(($B$16+$AI$4)*0.6))+S24*$B$15/($B$15-$AI$12)*(EXP(-$AI$12*(($B$16+$AI$4)*0.6))-EXP(-$B$15*(($B$16+$AI$4)*0.6)))+T24*$B$15/($B$15-$AI$13)*(EXP(-$AI$13*(($B$16+$AI$4)*0.6))-EXP(-$B$15*(($B$16+$AI$4)*0.6)))+U24*$B$15/($B$15-$AI$14)*(EXP(-$AI$14*(($B$16+$AI$4)*0.6))-EXP(-$B$15*(($B$16+$AI$4)*0.6)))</f>
        <v/>
      </c>
      <c r="AB24" s="17">
        <f>R24*EXP(-$B$15*(($B$16+$AI$4)*0.7))+S24*$B$15/($B$15-$AI$12)*(EXP(-$AI$12*(($B$16+$AI$4)*0.7))-EXP(-$B$15*(($B$16+$AI$4)*0.7)))+T24*$B$15/($B$15-$AI$13)*(EXP(-$AI$13*(($B$16+$AI$4)*0.7))-EXP(-$B$15*(($B$16+$AI$4)*0.7)))+U24*$B$15/($B$15-$AI$14)*(EXP(-$AI$14*(($B$16+$AI$4)*0.7))-EXP(-$B$15*(($B$16+$AI$4)*0.7)))</f>
        <v/>
      </c>
      <c r="AC24" s="17">
        <f>R24*EXP(-$B$15*(($B$16+$AI$4)*0.8))+S24*$B$15/($B$15-$AI$12)*(EXP(-$AI$12*(($B$16+$AI$4)*0.8))-EXP(-$B$15*(($B$16+$AI$4)*0.8)))+T24*$B$15/($B$15-$AI$13)*(EXP(-$AI$13*(($B$16+$AI$4)*0.8))-EXP(-$B$15*(($B$16+$AI$4)*0.8)))+U24*$B$15/($B$15-$AI$14)*(EXP(-$AI$14*(($B$16+$AI$4)*0.8))-EXP(-$B$15*(($B$16+$AI$4)*0.8)))</f>
        <v/>
      </c>
      <c r="AD24" s="17">
        <f>R24*EXP(-$B$15*(($B$16+$AI$4)*0.9))+S24*$B$15/($B$15-$AI$12)*(EXP(-$AI$12*(($B$16+$AI$4)*0.9))-EXP(-$B$15*(($B$16+$AI$4)*0.9)))+T24*$B$15/($B$15-$AI$13)*(EXP(-$AI$13*(($B$16+$AI$4)*0.9))-EXP(-$B$15*(($B$16+$AI$4)*0.9)))+U24*$B$15/($B$15-$AI$14)*(EXP(-$AI$14*(($B$16+$AI$4)*0.9))-EXP(-$B$15*(($B$16+$AI$4)*0.9)))</f>
        <v/>
      </c>
      <c r="AE24" s="17">
        <f>R24*EXP(-$B$15*(($B$16+$AI$4)*1.0))+S24*$B$15/($B$15-$AI$12)*(EXP(-$AI$12*(($B$16+$AI$4)*1.0))-EXP(-$B$15*(($B$16+$AI$4)*1.0)))+T24*$B$15/($B$15-$AI$13)*(EXP(-$AI$13*(($B$16+$AI$4)*1.0))-EXP(-$B$15*(($B$16+$AI$4)*1.0)))+U24*$B$15/($B$15-$AI$14)*(EXP(-$AI$14*(($B$16+$AI$4)*1.0))-EXP(-$B$15*(($B$16+$AI$4)*1.0)))</f>
        <v/>
      </c>
      <c r="AF24" s="17">
        <f>MIN((G24-V24)/$AI$48,(G24-W24)/$AI$49,(G24-X24)/$AI$50,(G24-Y24)/$AI$51,(G24-Z24)/$AI$52,(G24-AA24)/$AI$53,(G24-AB24)/$AI$54,(G24-AC24)/$AI$55,(G24-AD24)/$AI$56,(G24-AE24)/$AI$57)</f>
        <v/>
      </c>
      <c r="AH24" s="9" t="inlineStr">
        <is>
          <t>M21 (one-step transition)</t>
        </is>
      </c>
      <c r="AI24" s="10">
        <f>($B$37*($B$40-$AI$12))*$AI$18/$AI$15+($B$37*($B$40-$AI$13))*$AI$19/$AI$16+($B$37*($B$40-$AI$14))*$AI$20/$AI$17</f>
        <v/>
      </c>
      <c r="AK24" s="9">
        <f>IF(AN23&gt;0,AM23,AK23)</f>
        <v/>
      </c>
      <c r="AL24" s="9">
        <f>IF(AN23&gt;0,AL23,AM23)</f>
        <v/>
      </c>
      <c r="AM24" s="16">
        <f>SQRT(AK24*AL24)</f>
        <v/>
      </c>
      <c r="AN24" s="18">
        <f>$AI$33/(AM24-$AI$12)*(AM24*EXP(-AM24*$B$14)-$AI$12*EXP(-$AI$12*$B$14))+$AI$36/(AM24-$AI$13)*(AM24*EXP(-AM24*$B$14)-$AI$13*EXP(-$AI$13*$B$14))+$AI$39/(AM24-$AI$14)*(AM24*EXP(-AM24*$B$14)-$AI$14*EXP(-$AI$14*$B$14))</f>
        <v/>
      </c>
      <c r="AO24" s="9">
        <f>IF(AR23&gt;0,AQ23,AO23)</f>
        <v/>
      </c>
      <c r="AP24" s="9">
        <f>IF(AR23&gt;0,AP23,AQ23)</f>
        <v/>
      </c>
      <c r="AQ24" s="16">
        <f>(AO24+AP24)/2</f>
        <v/>
      </c>
      <c r="AR24" s="18">
        <f>$AI$33/($B$15-$AI$12)*($B$15*EXP(-$B$15*AQ24)-$AI$12*EXP(-$AI$12*AQ24))+$AI$36/($B$15-$AI$13)*($B$15*EXP(-$B$15*AQ24)-$AI$13*EXP(-$AI$13*AQ24))+$AI$39/($B$15-$AI$14)*($B$15*EXP(-$B$15*AQ24)-$AI$14*EXP(-$AI$14*AQ24))</f>
        <v/>
      </c>
    </row>
    <row r="25">
      <c r="A25" s="24" t="n"/>
      <c r="B25" s="24" t="n"/>
      <c r="C25" s="25">
        <f>IF(ISNUMBER($A$25),IF($AI$65=1E9,"ignored",IF($A$25&lt;=$A$24,"order!","")),"")</f>
        <v/>
      </c>
      <c r="E25" s="12">
        <f>E24+$B$11</f>
        <v/>
      </c>
      <c r="F25" s="13">
        <f>E25/60</f>
        <v/>
      </c>
      <c r="G25" s="13">
        <f>IF(F25&gt;=$AI$66,$B$26,IF(F25&gt;=$AI$65,$B$25,IF(F25&gt;=$AI$64,$B$24,IF(F25&gt;=$AI$63,$B$23,IF(F25&gt;=$AI$62,$B$22,IF(F25&gt;=$AI$61,$B$21,$B$20))))))</f>
        <v/>
      </c>
      <c r="H25" s="14">
        <f>MAX(0,MIN($AI$59,IF($B$9="Plasma",(G25-(S25*$AI$18+T25*$AI$19+U25*$AI$20))/$AI$46,AF25)))</f>
        <v/>
      </c>
      <c r="I25" s="15">
        <f>H25/10*3600/$B$11</f>
        <v/>
      </c>
      <c r="J25" s="15">
        <f>J24+H25</f>
        <v/>
      </c>
      <c r="K25" s="14">
        <f>$AI$21*K24+$AI$22*L24+$AI$23*M24+$AI$30*H24</f>
        <v/>
      </c>
      <c r="L25" s="14">
        <f>$AI$24*K24+$AI$25*L24+$AI$26*M24+$AI$31*H24</f>
        <v/>
      </c>
      <c r="M25" s="14">
        <f>$AI$27*K24+$AI$28*L24+$AI$29*M24+$AI$32*H24</f>
        <v/>
      </c>
      <c r="N25" s="16">
        <f>R25*$B$41</f>
        <v/>
      </c>
      <c r="O25" s="14">
        <f>K25/$B$30</f>
        <v/>
      </c>
      <c r="P25" s="14">
        <f>L25/$B$31</f>
        <v/>
      </c>
      <c r="Q25" s="14">
        <f>M25/$B$32</f>
        <v/>
      </c>
      <c r="R25" s="14">
        <f>R24*$AI$42+S24*$AI$43+T24*$AI$44+U24*$AI$45+$AI$47*H24</f>
        <v/>
      </c>
      <c r="S25" s="17">
        <f>$AI$33*K25+$AI$34*L25+$AI$35*M25</f>
        <v/>
      </c>
      <c r="T25" s="17">
        <f>$AI$36*K25+$AI$37*L25+$AI$38*M25</f>
        <v/>
      </c>
      <c r="U25" s="17">
        <f>$AI$39*K25+$AI$40*L25+$AI$41*M25</f>
        <v/>
      </c>
      <c r="V25" s="17">
        <f>R25*EXP(-$B$15*(($B$16+$AI$4)*0.1))+S25*$B$15/($B$15-$AI$12)*(EXP(-$AI$12*(($B$16+$AI$4)*0.1))-EXP(-$B$15*(($B$16+$AI$4)*0.1)))+T25*$B$15/($B$15-$AI$13)*(EXP(-$AI$13*(($B$16+$AI$4)*0.1))-EXP(-$B$15*(($B$16+$AI$4)*0.1)))+U25*$B$15/($B$15-$AI$14)*(EXP(-$AI$14*(($B$16+$AI$4)*0.1))-EXP(-$B$15*(($B$16+$AI$4)*0.1)))</f>
        <v/>
      </c>
      <c r="W25" s="17">
        <f>R25*EXP(-$B$15*(($B$16+$AI$4)*0.2))+S25*$B$15/($B$15-$AI$12)*(EXP(-$AI$12*(($B$16+$AI$4)*0.2))-EXP(-$B$15*(($B$16+$AI$4)*0.2)))+T25*$B$15/($B$15-$AI$13)*(EXP(-$AI$13*(($B$16+$AI$4)*0.2))-EXP(-$B$15*(($B$16+$AI$4)*0.2)))+U25*$B$15/($B$15-$AI$14)*(EXP(-$AI$14*(($B$16+$AI$4)*0.2))-EXP(-$B$15*(($B$16+$AI$4)*0.2)))</f>
        <v/>
      </c>
      <c r="X25" s="17">
        <f>R25*EXP(-$B$15*(($B$16+$AI$4)*0.3))+S25*$B$15/($B$15-$AI$12)*(EXP(-$AI$12*(($B$16+$AI$4)*0.3))-EXP(-$B$15*(($B$16+$AI$4)*0.3)))+T25*$B$15/($B$15-$AI$13)*(EXP(-$AI$13*(($B$16+$AI$4)*0.3))-EXP(-$B$15*(($B$16+$AI$4)*0.3)))+U25*$B$15/($B$15-$AI$14)*(EXP(-$AI$14*(($B$16+$AI$4)*0.3))-EXP(-$B$15*(($B$16+$AI$4)*0.3)))</f>
        <v/>
      </c>
      <c r="Y25" s="17">
        <f>R25*EXP(-$B$15*(($B$16+$AI$4)*0.4))+S25*$B$15/($B$15-$AI$12)*(EXP(-$AI$12*(($B$16+$AI$4)*0.4))-EXP(-$B$15*(($B$16+$AI$4)*0.4)))+T25*$B$15/($B$15-$AI$13)*(EXP(-$AI$13*(($B$16+$AI$4)*0.4))-EXP(-$B$15*(($B$16+$AI$4)*0.4)))+U25*$B$15/($B$15-$AI$14)*(EXP(-$AI$14*(($B$16+$AI$4)*0.4))-EXP(-$B$15*(($B$16+$AI$4)*0.4)))</f>
        <v/>
      </c>
      <c r="Z25" s="17">
        <f>R25*EXP(-$B$15*(($B$16+$AI$4)*0.5))+S25*$B$15/($B$15-$AI$12)*(EXP(-$AI$12*(($B$16+$AI$4)*0.5))-EXP(-$B$15*(($B$16+$AI$4)*0.5)))+T25*$B$15/($B$15-$AI$13)*(EXP(-$AI$13*(($B$16+$AI$4)*0.5))-EXP(-$B$15*(($B$16+$AI$4)*0.5)))+U25*$B$15/($B$15-$AI$14)*(EXP(-$AI$14*(($B$16+$AI$4)*0.5))-EXP(-$B$15*(($B$16+$AI$4)*0.5)))</f>
        <v/>
      </c>
      <c r="AA25" s="17">
        <f>R25*EXP(-$B$15*(($B$16+$AI$4)*0.6))+S25*$B$15/($B$15-$AI$12)*(EXP(-$AI$12*(($B$16+$AI$4)*0.6))-EXP(-$B$15*(($B$16+$AI$4)*0.6)))+T25*$B$15/($B$15-$AI$13)*(EXP(-$AI$13*(($B$16+$AI$4)*0.6))-EXP(-$B$15*(($B$16+$AI$4)*0.6)))+U25*$B$15/($B$15-$AI$14)*(EXP(-$AI$14*(($B$16+$AI$4)*0.6))-EXP(-$B$15*(($B$16+$AI$4)*0.6)))</f>
        <v/>
      </c>
      <c r="AB25" s="17">
        <f>R25*EXP(-$B$15*(($B$16+$AI$4)*0.7))+S25*$B$15/($B$15-$AI$12)*(EXP(-$AI$12*(($B$16+$AI$4)*0.7))-EXP(-$B$15*(($B$16+$AI$4)*0.7)))+T25*$B$15/($B$15-$AI$13)*(EXP(-$AI$13*(($B$16+$AI$4)*0.7))-EXP(-$B$15*(($B$16+$AI$4)*0.7)))+U25*$B$15/($B$15-$AI$14)*(EXP(-$AI$14*(($B$16+$AI$4)*0.7))-EXP(-$B$15*(($B$16+$AI$4)*0.7)))</f>
        <v/>
      </c>
      <c r="AC25" s="17">
        <f>R25*EXP(-$B$15*(($B$16+$AI$4)*0.8))+S25*$B$15/($B$15-$AI$12)*(EXP(-$AI$12*(($B$16+$AI$4)*0.8))-EXP(-$B$15*(($B$16+$AI$4)*0.8)))+T25*$B$15/($B$15-$AI$13)*(EXP(-$AI$13*(($B$16+$AI$4)*0.8))-EXP(-$B$15*(($B$16+$AI$4)*0.8)))+U25*$B$15/($B$15-$AI$14)*(EXP(-$AI$14*(($B$16+$AI$4)*0.8))-EXP(-$B$15*(($B$16+$AI$4)*0.8)))</f>
        <v/>
      </c>
      <c r="AD25" s="17">
        <f>R25*EXP(-$B$15*(($B$16+$AI$4)*0.9))+S25*$B$15/($B$15-$AI$12)*(EXP(-$AI$12*(($B$16+$AI$4)*0.9))-EXP(-$B$15*(($B$16+$AI$4)*0.9)))+T25*$B$15/($B$15-$AI$13)*(EXP(-$AI$13*(($B$16+$AI$4)*0.9))-EXP(-$B$15*(($B$16+$AI$4)*0.9)))+U25*$B$15/($B$15-$AI$14)*(EXP(-$AI$14*(($B$16+$AI$4)*0.9))-EXP(-$B$15*(($B$16+$AI$4)*0.9)))</f>
        <v/>
      </c>
      <c r="AE25" s="17">
        <f>R25*EXP(-$B$15*(($B$16+$AI$4)*1.0))+S25*$B$15/($B$15-$AI$12)*(EXP(-$AI$12*(($B$16+$AI$4)*1.0))-EXP(-$B$15*(($B$16+$AI$4)*1.0)))+T25*$B$15/($B$15-$AI$13)*(EXP(-$AI$13*(($B$16+$AI$4)*1.0))-EXP(-$B$15*(($B$16+$AI$4)*1.0)))+U25*$B$15/($B$15-$AI$14)*(EXP(-$AI$14*(($B$16+$AI$4)*1.0))-EXP(-$B$15*(($B$16+$AI$4)*1.0)))</f>
        <v/>
      </c>
      <c r="AF25" s="17">
        <f>MIN((G25-V25)/$AI$48,(G25-W25)/$AI$49,(G25-X25)/$AI$50,(G25-Y25)/$AI$51,(G25-Z25)/$AI$52,(G25-AA25)/$AI$53,(G25-AB25)/$AI$54,(G25-AC25)/$AI$55,(G25-AD25)/$AI$56,(G25-AE25)/$AI$57)</f>
        <v/>
      </c>
      <c r="AH25" s="9" t="inlineStr">
        <is>
          <t>M22 (one-step transition)</t>
        </is>
      </c>
      <c r="AI25" s="10">
        <f>(($AI$5-$AI$12)*($B$40-$AI$12)-$B$39*$B$40)*$AI$18/$AI$15+(($AI$5-$AI$13)*($B$40-$AI$13)-$B$39*$B$40)*$AI$19/$AI$16+(($AI$5-$AI$14)*($B$40-$AI$14)-$B$39*$B$40)*$AI$20/$AI$17</f>
        <v/>
      </c>
      <c r="AK25" s="9">
        <f>IF(AN24&gt;0,AM24,AK24)</f>
        <v/>
      </c>
      <c r="AL25" s="9">
        <f>IF(AN24&gt;0,AL24,AM24)</f>
        <v/>
      </c>
      <c r="AM25" s="16">
        <f>SQRT(AK25*AL25)</f>
        <v/>
      </c>
      <c r="AN25" s="18">
        <f>$AI$33/(AM25-$AI$12)*(AM25*EXP(-AM25*$B$14)-$AI$12*EXP(-$AI$12*$B$14))+$AI$36/(AM25-$AI$13)*(AM25*EXP(-AM25*$B$14)-$AI$13*EXP(-$AI$13*$B$14))+$AI$39/(AM25-$AI$14)*(AM25*EXP(-AM25*$B$14)-$AI$14*EXP(-$AI$14*$B$14))</f>
        <v/>
      </c>
      <c r="AO25" s="9">
        <f>IF(AR24&gt;0,AQ24,AO24)</f>
        <v/>
      </c>
      <c r="AP25" s="9">
        <f>IF(AR24&gt;0,AP24,AQ24)</f>
        <v/>
      </c>
      <c r="AQ25" s="16">
        <f>(AO25+AP25)/2</f>
        <v/>
      </c>
      <c r="AR25" s="18">
        <f>$AI$33/($B$15-$AI$12)*($B$15*EXP(-$B$15*AQ25)-$AI$12*EXP(-$AI$12*AQ25))+$AI$36/($B$15-$AI$13)*($B$15*EXP(-$B$15*AQ25)-$AI$13*EXP(-$AI$13*AQ25))+$AI$39/($B$15-$AI$14)*($B$15*EXP(-$B$15*AQ25)-$AI$14*EXP(-$AI$14*AQ25))</f>
        <v/>
      </c>
    </row>
    <row r="26">
      <c r="A26" s="24" t="n"/>
      <c r="B26" s="24" t="n"/>
      <c r="C26" s="25">
        <f>IF(ISNUMBER($A$26),IF($AI$66=1E9,"ignored",IF($A$26&lt;=$A$25,"order!","")),"")</f>
        <v/>
      </c>
      <c r="E26" s="12">
        <f>E25+$B$11</f>
        <v/>
      </c>
      <c r="F26" s="13">
        <f>E26/60</f>
        <v/>
      </c>
      <c r="G26" s="13">
        <f>IF(F26&gt;=$AI$66,$B$26,IF(F26&gt;=$AI$65,$B$25,IF(F26&gt;=$AI$64,$B$24,IF(F26&gt;=$AI$63,$B$23,IF(F26&gt;=$AI$62,$B$22,IF(F26&gt;=$AI$61,$B$21,$B$20))))))</f>
        <v/>
      </c>
      <c r="H26" s="14">
        <f>MAX(0,MIN($AI$59,IF($B$9="Plasma",(G26-(S26*$AI$18+T26*$AI$19+U26*$AI$20))/$AI$46,AF26)))</f>
        <v/>
      </c>
      <c r="I26" s="15">
        <f>H26/10*3600/$B$11</f>
        <v/>
      </c>
      <c r="J26" s="15">
        <f>J25+H26</f>
        <v/>
      </c>
      <c r="K26" s="14">
        <f>$AI$21*K25+$AI$22*L25+$AI$23*M25+$AI$30*H25</f>
        <v/>
      </c>
      <c r="L26" s="14">
        <f>$AI$24*K25+$AI$25*L25+$AI$26*M25+$AI$31*H25</f>
        <v/>
      </c>
      <c r="M26" s="14">
        <f>$AI$27*K25+$AI$28*L25+$AI$29*M25+$AI$32*H25</f>
        <v/>
      </c>
      <c r="N26" s="16">
        <f>R26*$B$41</f>
        <v/>
      </c>
      <c r="O26" s="14">
        <f>K26/$B$30</f>
        <v/>
      </c>
      <c r="P26" s="14">
        <f>L26/$B$31</f>
        <v/>
      </c>
      <c r="Q26" s="14">
        <f>M26/$B$32</f>
        <v/>
      </c>
      <c r="R26" s="14">
        <f>R25*$AI$42+S25*$AI$43+T25*$AI$44+U25*$AI$45+$AI$47*H25</f>
        <v/>
      </c>
      <c r="S26" s="17">
        <f>$AI$33*K26+$AI$34*L26+$AI$35*M26</f>
        <v/>
      </c>
      <c r="T26" s="17">
        <f>$AI$36*K26+$AI$37*L26+$AI$38*M26</f>
        <v/>
      </c>
      <c r="U26" s="17">
        <f>$AI$39*K26+$AI$40*L26+$AI$41*M26</f>
        <v/>
      </c>
      <c r="V26" s="17">
        <f>R26*EXP(-$B$15*(($B$16+$AI$4)*0.1))+S26*$B$15/($B$15-$AI$12)*(EXP(-$AI$12*(($B$16+$AI$4)*0.1))-EXP(-$B$15*(($B$16+$AI$4)*0.1)))+T26*$B$15/($B$15-$AI$13)*(EXP(-$AI$13*(($B$16+$AI$4)*0.1))-EXP(-$B$15*(($B$16+$AI$4)*0.1)))+U26*$B$15/($B$15-$AI$14)*(EXP(-$AI$14*(($B$16+$AI$4)*0.1))-EXP(-$B$15*(($B$16+$AI$4)*0.1)))</f>
        <v/>
      </c>
      <c r="W26" s="17">
        <f>R26*EXP(-$B$15*(($B$16+$AI$4)*0.2))+S26*$B$15/($B$15-$AI$12)*(EXP(-$AI$12*(($B$16+$AI$4)*0.2))-EXP(-$B$15*(($B$16+$AI$4)*0.2)))+T26*$B$15/($B$15-$AI$13)*(EXP(-$AI$13*(($B$16+$AI$4)*0.2))-EXP(-$B$15*(($B$16+$AI$4)*0.2)))+U26*$B$15/($B$15-$AI$14)*(EXP(-$AI$14*(($B$16+$AI$4)*0.2))-EXP(-$B$15*(($B$16+$AI$4)*0.2)))</f>
        <v/>
      </c>
      <c r="X26" s="17">
        <f>R26*EXP(-$B$15*(($B$16+$AI$4)*0.3))+S26*$B$15/($B$15-$AI$12)*(EXP(-$AI$12*(($B$16+$AI$4)*0.3))-EXP(-$B$15*(($B$16+$AI$4)*0.3)))+T26*$B$15/($B$15-$AI$13)*(EXP(-$AI$13*(($B$16+$AI$4)*0.3))-EXP(-$B$15*(($B$16+$AI$4)*0.3)))+U26*$B$15/($B$15-$AI$14)*(EXP(-$AI$14*(($B$16+$AI$4)*0.3))-EXP(-$B$15*(($B$16+$AI$4)*0.3)))</f>
        <v/>
      </c>
      <c r="Y26" s="17">
        <f>R26*EXP(-$B$15*(($B$16+$AI$4)*0.4))+S26*$B$15/($B$15-$AI$12)*(EXP(-$AI$12*(($B$16+$AI$4)*0.4))-EXP(-$B$15*(($B$16+$AI$4)*0.4)))+T26*$B$15/($B$15-$AI$13)*(EXP(-$AI$13*(($B$16+$AI$4)*0.4))-EXP(-$B$15*(($B$16+$AI$4)*0.4)))+U26*$B$15/($B$15-$AI$14)*(EXP(-$AI$14*(($B$16+$AI$4)*0.4))-EXP(-$B$15*(($B$16+$AI$4)*0.4)))</f>
        <v/>
      </c>
      <c r="Z26" s="17">
        <f>R26*EXP(-$B$15*(($B$16+$AI$4)*0.5))+S26*$B$15/($B$15-$AI$12)*(EXP(-$AI$12*(($B$16+$AI$4)*0.5))-EXP(-$B$15*(($B$16+$AI$4)*0.5)))+T26*$B$15/($B$15-$AI$13)*(EXP(-$AI$13*(($B$16+$AI$4)*0.5))-EXP(-$B$15*(($B$16+$AI$4)*0.5)))+U26*$B$15/($B$15-$AI$14)*(EXP(-$AI$14*(($B$16+$AI$4)*0.5))-EXP(-$B$15*(($B$16+$AI$4)*0.5)))</f>
        <v/>
      </c>
      <c r="AA26" s="17">
        <f>R26*EXP(-$B$15*(($B$16+$AI$4)*0.6))+S26*$B$15/($B$15-$AI$12)*(EXP(-$AI$12*(($B$16+$AI$4)*0.6))-EXP(-$B$15*(($B$16+$AI$4)*0.6)))+T26*$B$15/($B$15-$AI$13)*(EXP(-$AI$13*(($B$16+$AI$4)*0.6))-EXP(-$B$15*(($B$16+$AI$4)*0.6)))+U26*$B$15/($B$15-$AI$14)*(EXP(-$AI$14*(($B$16+$AI$4)*0.6))-EXP(-$B$15*(($B$16+$AI$4)*0.6)))</f>
        <v/>
      </c>
      <c r="AB26" s="17">
        <f>R26*EXP(-$B$15*(($B$16+$AI$4)*0.7))+S26*$B$15/($B$15-$AI$12)*(EXP(-$AI$12*(($B$16+$AI$4)*0.7))-EXP(-$B$15*(($B$16+$AI$4)*0.7)))+T26*$B$15/($B$15-$AI$13)*(EXP(-$AI$13*(($B$16+$AI$4)*0.7))-EXP(-$B$15*(($B$16+$AI$4)*0.7)))+U26*$B$15/($B$15-$AI$14)*(EXP(-$AI$14*(($B$16+$AI$4)*0.7))-EXP(-$B$15*(($B$16+$AI$4)*0.7)))</f>
        <v/>
      </c>
      <c r="AC26" s="17">
        <f>R26*EXP(-$B$15*(($B$16+$AI$4)*0.8))+S26*$B$15/($B$15-$AI$12)*(EXP(-$AI$12*(($B$16+$AI$4)*0.8))-EXP(-$B$15*(($B$16+$AI$4)*0.8)))+T26*$B$15/($B$15-$AI$13)*(EXP(-$AI$13*(($B$16+$AI$4)*0.8))-EXP(-$B$15*(($B$16+$AI$4)*0.8)))+U26*$B$15/($B$15-$AI$14)*(EXP(-$AI$14*(($B$16+$AI$4)*0.8))-EXP(-$B$15*(($B$16+$AI$4)*0.8)))</f>
        <v/>
      </c>
      <c r="AD26" s="17">
        <f>R26*EXP(-$B$15*(($B$16+$AI$4)*0.9))+S26*$B$15/($B$15-$AI$12)*(EXP(-$AI$12*(($B$16+$AI$4)*0.9))-EXP(-$B$15*(($B$16+$AI$4)*0.9)))+T26*$B$15/($B$15-$AI$13)*(EXP(-$AI$13*(($B$16+$AI$4)*0.9))-EXP(-$B$15*(($B$16+$AI$4)*0.9)))+U26*$B$15/($B$15-$AI$14)*(EXP(-$AI$14*(($B$16+$AI$4)*0.9))-EXP(-$B$15*(($B$16+$AI$4)*0.9)))</f>
        <v/>
      </c>
      <c r="AE26" s="17">
        <f>R26*EXP(-$B$15*(($B$16+$AI$4)*1.0))+S26*$B$15/($B$15-$AI$12)*(EXP(-$AI$12*(($B$16+$AI$4)*1.0))-EXP(-$B$15*(($B$16+$AI$4)*1.0)))+T26*$B$15/($B$15-$AI$13)*(EXP(-$AI$13*(($B$16+$AI$4)*1.0))-EXP(-$B$15*(($B$16+$AI$4)*1.0)))+U26*$B$15/($B$15-$AI$14)*(EXP(-$AI$14*(($B$16+$AI$4)*1.0))-EXP(-$B$15*(($B$16+$AI$4)*1.0)))</f>
        <v/>
      </c>
      <c r="AF26" s="17">
        <f>MIN((G26-V26)/$AI$48,(G26-W26)/$AI$49,(G26-X26)/$AI$50,(G26-Y26)/$AI$51,(G26-Z26)/$AI$52,(G26-AA26)/$AI$53,(G26-AB26)/$AI$54,(G26-AC26)/$AI$55,(G26-AD26)/$AI$56,(G26-AE26)/$AI$57)</f>
        <v/>
      </c>
      <c r="AH26" s="9" t="inlineStr">
        <is>
          <t>M23 (one-step transition)</t>
        </is>
      </c>
      <c r="AI26" s="10">
        <f>($B$37*$B$40)*$AI$18/$AI$15+($B$37*$B$40)*$AI$19/$AI$16+($B$37*$B$40)*$AI$20/$AI$17</f>
        <v/>
      </c>
      <c r="AK26" s="9">
        <f>IF(AN25&gt;0,AM25,AK25)</f>
        <v/>
      </c>
      <c r="AL26" s="9">
        <f>IF(AN25&gt;0,AL25,AM25)</f>
        <v/>
      </c>
      <c r="AM26" s="16">
        <f>SQRT(AK26*AL26)</f>
        <v/>
      </c>
      <c r="AN26" s="18">
        <f>$AI$33/(AM26-$AI$12)*(AM26*EXP(-AM26*$B$14)-$AI$12*EXP(-$AI$12*$B$14))+$AI$36/(AM26-$AI$13)*(AM26*EXP(-AM26*$B$14)-$AI$13*EXP(-$AI$13*$B$14))+$AI$39/(AM26-$AI$14)*(AM26*EXP(-AM26*$B$14)-$AI$14*EXP(-$AI$14*$B$14))</f>
        <v/>
      </c>
      <c r="AO26" s="9">
        <f>IF(AR25&gt;0,AQ25,AO25)</f>
        <v/>
      </c>
      <c r="AP26" s="9">
        <f>IF(AR25&gt;0,AP25,AQ25)</f>
        <v/>
      </c>
      <c r="AQ26" s="16">
        <f>(AO26+AP26)/2</f>
        <v/>
      </c>
      <c r="AR26" s="18">
        <f>$AI$33/($B$15-$AI$12)*($B$15*EXP(-$B$15*AQ26)-$AI$12*EXP(-$AI$12*AQ26))+$AI$36/($B$15-$AI$13)*($B$15*EXP(-$B$15*AQ26)-$AI$13*EXP(-$AI$13*AQ26))+$AI$39/($B$15-$AI$14)*($B$15*EXP(-$B$15*AQ26)-$AI$14*EXP(-$AI$14*AQ26))</f>
        <v/>
      </c>
    </row>
    <row r="27">
      <c r="E27" s="12">
        <f>E26+$B$11</f>
        <v/>
      </c>
      <c r="F27" s="13">
        <f>E27/60</f>
        <v/>
      </c>
      <c r="G27" s="13">
        <f>IF(F27&gt;=$AI$66,$B$26,IF(F27&gt;=$AI$65,$B$25,IF(F27&gt;=$AI$64,$B$24,IF(F27&gt;=$AI$63,$B$23,IF(F27&gt;=$AI$62,$B$22,IF(F27&gt;=$AI$61,$B$21,$B$20))))))</f>
        <v/>
      </c>
      <c r="H27" s="14">
        <f>MAX(0,MIN($AI$59,IF($B$9="Plasma",(G27-(S27*$AI$18+T27*$AI$19+U27*$AI$20))/$AI$46,AF27)))</f>
        <v/>
      </c>
      <c r="I27" s="15">
        <f>H27/10*3600/$B$11</f>
        <v/>
      </c>
      <c r="J27" s="15">
        <f>J26+H27</f>
        <v/>
      </c>
      <c r="K27" s="14">
        <f>$AI$21*K26+$AI$22*L26+$AI$23*M26+$AI$30*H26</f>
        <v/>
      </c>
      <c r="L27" s="14">
        <f>$AI$24*K26+$AI$25*L26+$AI$26*M26+$AI$31*H26</f>
        <v/>
      </c>
      <c r="M27" s="14">
        <f>$AI$27*K26+$AI$28*L26+$AI$29*M26+$AI$32*H26</f>
        <v/>
      </c>
      <c r="N27" s="16">
        <f>R27*$B$41</f>
        <v/>
      </c>
      <c r="O27" s="14">
        <f>K27/$B$30</f>
        <v/>
      </c>
      <c r="P27" s="14">
        <f>L27/$B$31</f>
        <v/>
      </c>
      <c r="Q27" s="14">
        <f>M27/$B$32</f>
        <v/>
      </c>
      <c r="R27" s="14">
        <f>R26*$AI$42+S26*$AI$43+T26*$AI$44+U26*$AI$45+$AI$47*H26</f>
        <v/>
      </c>
      <c r="S27" s="17">
        <f>$AI$33*K27+$AI$34*L27+$AI$35*M27</f>
        <v/>
      </c>
      <c r="T27" s="17">
        <f>$AI$36*K27+$AI$37*L27+$AI$38*M27</f>
        <v/>
      </c>
      <c r="U27" s="17">
        <f>$AI$39*K27+$AI$40*L27+$AI$41*M27</f>
        <v/>
      </c>
      <c r="V27" s="17">
        <f>R27*EXP(-$B$15*(($B$16+$AI$4)*0.1))+S27*$B$15/($B$15-$AI$12)*(EXP(-$AI$12*(($B$16+$AI$4)*0.1))-EXP(-$B$15*(($B$16+$AI$4)*0.1)))+T27*$B$15/($B$15-$AI$13)*(EXP(-$AI$13*(($B$16+$AI$4)*0.1))-EXP(-$B$15*(($B$16+$AI$4)*0.1)))+U27*$B$15/($B$15-$AI$14)*(EXP(-$AI$14*(($B$16+$AI$4)*0.1))-EXP(-$B$15*(($B$16+$AI$4)*0.1)))</f>
        <v/>
      </c>
      <c r="W27" s="17">
        <f>R27*EXP(-$B$15*(($B$16+$AI$4)*0.2))+S27*$B$15/($B$15-$AI$12)*(EXP(-$AI$12*(($B$16+$AI$4)*0.2))-EXP(-$B$15*(($B$16+$AI$4)*0.2)))+T27*$B$15/($B$15-$AI$13)*(EXP(-$AI$13*(($B$16+$AI$4)*0.2))-EXP(-$B$15*(($B$16+$AI$4)*0.2)))+U27*$B$15/($B$15-$AI$14)*(EXP(-$AI$14*(($B$16+$AI$4)*0.2))-EXP(-$B$15*(($B$16+$AI$4)*0.2)))</f>
        <v/>
      </c>
      <c r="X27" s="17">
        <f>R27*EXP(-$B$15*(($B$16+$AI$4)*0.3))+S27*$B$15/($B$15-$AI$12)*(EXP(-$AI$12*(($B$16+$AI$4)*0.3))-EXP(-$B$15*(($B$16+$AI$4)*0.3)))+T27*$B$15/($B$15-$AI$13)*(EXP(-$AI$13*(($B$16+$AI$4)*0.3))-EXP(-$B$15*(($B$16+$AI$4)*0.3)))+U27*$B$15/($B$15-$AI$14)*(EXP(-$AI$14*(($B$16+$AI$4)*0.3))-EXP(-$B$15*(($B$16+$AI$4)*0.3)))</f>
        <v/>
      </c>
      <c r="Y27" s="17">
        <f>R27*EXP(-$B$15*(($B$16+$AI$4)*0.4))+S27*$B$15/($B$15-$AI$12)*(EXP(-$AI$12*(($B$16+$AI$4)*0.4))-EXP(-$B$15*(($B$16+$AI$4)*0.4)))+T27*$B$15/($B$15-$AI$13)*(EXP(-$AI$13*(($B$16+$AI$4)*0.4))-EXP(-$B$15*(($B$16+$AI$4)*0.4)))+U27*$B$15/($B$15-$AI$14)*(EXP(-$AI$14*(($B$16+$AI$4)*0.4))-EXP(-$B$15*(($B$16+$AI$4)*0.4)))</f>
        <v/>
      </c>
      <c r="Z27" s="17">
        <f>R27*EXP(-$B$15*(($B$16+$AI$4)*0.5))+S27*$B$15/($B$15-$AI$12)*(EXP(-$AI$12*(($B$16+$AI$4)*0.5))-EXP(-$B$15*(($B$16+$AI$4)*0.5)))+T27*$B$15/($B$15-$AI$13)*(EXP(-$AI$13*(($B$16+$AI$4)*0.5))-EXP(-$B$15*(($B$16+$AI$4)*0.5)))+U27*$B$15/($B$15-$AI$14)*(EXP(-$AI$14*(($B$16+$AI$4)*0.5))-EXP(-$B$15*(($B$16+$AI$4)*0.5)))</f>
        <v/>
      </c>
      <c r="AA27" s="17">
        <f>R27*EXP(-$B$15*(($B$16+$AI$4)*0.6))+S27*$B$15/($B$15-$AI$12)*(EXP(-$AI$12*(($B$16+$AI$4)*0.6))-EXP(-$B$15*(($B$16+$AI$4)*0.6)))+T27*$B$15/($B$15-$AI$13)*(EXP(-$AI$13*(($B$16+$AI$4)*0.6))-EXP(-$B$15*(($B$16+$AI$4)*0.6)))+U27*$B$15/($B$15-$AI$14)*(EXP(-$AI$14*(($B$16+$AI$4)*0.6))-EXP(-$B$15*(($B$16+$AI$4)*0.6)))</f>
        <v/>
      </c>
      <c r="AB27" s="17">
        <f>R27*EXP(-$B$15*(($B$16+$AI$4)*0.7))+S27*$B$15/($B$15-$AI$12)*(EXP(-$AI$12*(($B$16+$AI$4)*0.7))-EXP(-$B$15*(($B$16+$AI$4)*0.7)))+T27*$B$15/($B$15-$AI$13)*(EXP(-$AI$13*(($B$16+$AI$4)*0.7))-EXP(-$B$15*(($B$16+$AI$4)*0.7)))+U27*$B$15/($B$15-$AI$14)*(EXP(-$AI$14*(($B$16+$AI$4)*0.7))-EXP(-$B$15*(($B$16+$AI$4)*0.7)))</f>
        <v/>
      </c>
      <c r="AC27" s="17">
        <f>R27*EXP(-$B$15*(($B$16+$AI$4)*0.8))+S27*$B$15/($B$15-$AI$12)*(EXP(-$AI$12*(($B$16+$AI$4)*0.8))-EXP(-$B$15*(($B$16+$AI$4)*0.8)))+T27*$B$15/($B$15-$AI$13)*(EXP(-$AI$13*(($B$16+$AI$4)*0.8))-EXP(-$B$15*(($B$16+$AI$4)*0.8)))+U27*$B$15/($B$15-$AI$14)*(EXP(-$AI$14*(($B$16+$AI$4)*0.8))-EXP(-$B$15*(($B$16+$AI$4)*0.8)))</f>
        <v/>
      </c>
      <c r="AD27" s="17">
        <f>R27*EXP(-$B$15*(($B$16+$AI$4)*0.9))+S27*$B$15/($B$15-$AI$12)*(EXP(-$AI$12*(($B$16+$AI$4)*0.9))-EXP(-$B$15*(($B$16+$AI$4)*0.9)))+T27*$B$15/($B$15-$AI$13)*(EXP(-$AI$13*(($B$16+$AI$4)*0.9))-EXP(-$B$15*(($B$16+$AI$4)*0.9)))+U27*$B$15/($B$15-$AI$14)*(EXP(-$AI$14*(($B$16+$AI$4)*0.9))-EXP(-$B$15*(($B$16+$AI$4)*0.9)))</f>
        <v/>
      </c>
      <c r="AE27" s="17">
        <f>R27*EXP(-$B$15*(($B$16+$AI$4)*1.0))+S27*$B$15/($B$15-$AI$12)*(EXP(-$AI$12*(($B$16+$AI$4)*1.0))-EXP(-$B$15*(($B$16+$AI$4)*1.0)))+T27*$B$15/($B$15-$AI$13)*(EXP(-$AI$13*(($B$16+$AI$4)*1.0))-EXP(-$B$15*(($B$16+$AI$4)*1.0)))+U27*$B$15/($B$15-$AI$14)*(EXP(-$AI$14*(($B$16+$AI$4)*1.0))-EXP(-$B$15*(($B$16+$AI$4)*1.0)))</f>
        <v/>
      </c>
      <c r="AF27" s="17">
        <f>MIN((G27-V27)/$AI$48,(G27-W27)/$AI$49,(G27-X27)/$AI$50,(G27-Y27)/$AI$51,(G27-Z27)/$AI$52,(G27-AA27)/$AI$53,(G27-AB27)/$AI$54,(G27-AC27)/$AI$55,(G27-AD27)/$AI$56,(G27-AE27)/$AI$57)</f>
        <v/>
      </c>
      <c r="AH27" s="9" t="inlineStr">
        <is>
          <t>M31 (one-step transition)</t>
        </is>
      </c>
      <c r="AI27" s="10">
        <f>($B$39*($B$38-$AI$12))*$AI$18/$AI$15+($B$39*($B$38-$AI$13))*$AI$19/$AI$16+($B$39*($B$38-$AI$14))*$AI$20/$AI$17</f>
        <v/>
      </c>
      <c r="AK27" s="9">
        <f>IF(AN26&gt;0,AM26,AK26)</f>
        <v/>
      </c>
      <c r="AL27" s="9">
        <f>IF(AN26&gt;0,AL26,AM26)</f>
        <v/>
      </c>
      <c r="AM27" s="16">
        <f>SQRT(AK27*AL27)</f>
        <v/>
      </c>
      <c r="AN27" s="18">
        <f>$AI$33/(AM27-$AI$12)*(AM27*EXP(-AM27*$B$14)-$AI$12*EXP(-$AI$12*$B$14))+$AI$36/(AM27-$AI$13)*(AM27*EXP(-AM27*$B$14)-$AI$13*EXP(-$AI$13*$B$14))+$AI$39/(AM27-$AI$14)*(AM27*EXP(-AM27*$B$14)-$AI$14*EXP(-$AI$14*$B$14))</f>
        <v/>
      </c>
      <c r="AO27" s="9">
        <f>IF(AR26&gt;0,AQ26,AO26)</f>
        <v/>
      </c>
      <c r="AP27" s="9">
        <f>IF(AR26&gt;0,AP26,AQ26)</f>
        <v/>
      </c>
      <c r="AQ27" s="16">
        <f>(AO27+AP27)/2</f>
        <v/>
      </c>
      <c r="AR27" s="18">
        <f>$AI$33/($B$15-$AI$12)*($B$15*EXP(-$B$15*AQ27)-$AI$12*EXP(-$AI$12*AQ27))+$AI$36/($B$15-$AI$13)*($B$15*EXP(-$B$15*AQ27)-$AI$13*EXP(-$AI$13*AQ27))+$AI$39/($B$15-$AI$14)*($B$15*EXP(-$B$15*AQ27)-$AI$14*EXP(-$AI$14*AQ27))</f>
        <v/>
      </c>
    </row>
    <row r="28">
      <c r="A28" s="5" t="inlineStr">
        <is>
          <t>Calculated model parameters</t>
        </is>
      </c>
      <c r="B28" s="6" t="n"/>
      <c r="C28" s="6" t="n"/>
      <c r="E28" s="12">
        <f>E27+$B$11</f>
        <v/>
      </c>
      <c r="F28" s="13">
        <f>E28/60</f>
        <v/>
      </c>
      <c r="G28" s="13">
        <f>IF(F28&gt;=$AI$66,$B$26,IF(F28&gt;=$AI$65,$B$25,IF(F28&gt;=$AI$64,$B$24,IF(F28&gt;=$AI$63,$B$23,IF(F28&gt;=$AI$62,$B$22,IF(F28&gt;=$AI$61,$B$21,$B$20))))))</f>
        <v/>
      </c>
      <c r="H28" s="14">
        <f>MAX(0,MIN($AI$59,IF($B$9="Plasma",(G28-(S28*$AI$18+T28*$AI$19+U28*$AI$20))/$AI$46,AF28)))</f>
        <v/>
      </c>
      <c r="I28" s="15">
        <f>H28/10*3600/$B$11</f>
        <v/>
      </c>
      <c r="J28" s="15">
        <f>J27+H28</f>
        <v/>
      </c>
      <c r="K28" s="14">
        <f>$AI$21*K27+$AI$22*L27+$AI$23*M27+$AI$30*H27</f>
        <v/>
      </c>
      <c r="L28" s="14">
        <f>$AI$24*K27+$AI$25*L27+$AI$26*M27+$AI$31*H27</f>
        <v/>
      </c>
      <c r="M28" s="14">
        <f>$AI$27*K27+$AI$28*L27+$AI$29*M27+$AI$32*H27</f>
        <v/>
      </c>
      <c r="N28" s="16">
        <f>R28*$B$41</f>
        <v/>
      </c>
      <c r="O28" s="14">
        <f>K28/$B$30</f>
        <v/>
      </c>
      <c r="P28" s="14">
        <f>L28/$B$31</f>
        <v/>
      </c>
      <c r="Q28" s="14">
        <f>M28/$B$32</f>
        <v/>
      </c>
      <c r="R28" s="14">
        <f>R27*$AI$42+S27*$AI$43+T27*$AI$44+U27*$AI$45+$AI$47*H27</f>
        <v/>
      </c>
      <c r="S28" s="17">
        <f>$AI$33*K28+$AI$34*L28+$AI$35*M28</f>
        <v/>
      </c>
      <c r="T28" s="17">
        <f>$AI$36*K28+$AI$37*L28+$AI$38*M28</f>
        <v/>
      </c>
      <c r="U28" s="17">
        <f>$AI$39*K28+$AI$40*L28+$AI$41*M28</f>
        <v/>
      </c>
      <c r="V28" s="17">
        <f>R28*EXP(-$B$15*(($B$16+$AI$4)*0.1))+S28*$B$15/($B$15-$AI$12)*(EXP(-$AI$12*(($B$16+$AI$4)*0.1))-EXP(-$B$15*(($B$16+$AI$4)*0.1)))+T28*$B$15/($B$15-$AI$13)*(EXP(-$AI$13*(($B$16+$AI$4)*0.1))-EXP(-$B$15*(($B$16+$AI$4)*0.1)))+U28*$B$15/($B$15-$AI$14)*(EXP(-$AI$14*(($B$16+$AI$4)*0.1))-EXP(-$B$15*(($B$16+$AI$4)*0.1)))</f>
        <v/>
      </c>
      <c r="W28" s="17">
        <f>R28*EXP(-$B$15*(($B$16+$AI$4)*0.2))+S28*$B$15/($B$15-$AI$12)*(EXP(-$AI$12*(($B$16+$AI$4)*0.2))-EXP(-$B$15*(($B$16+$AI$4)*0.2)))+T28*$B$15/($B$15-$AI$13)*(EXP(-$AI$13*(($B$16+$AI$4)*0.2))-EXP(-$B$15*(($B$16+$AI$4)*0.2)))+U28*$B$15/($B$15-$AI$14)*(EXP(-$AI$14*(($B$16+$AI$4)*0.2))-EXP(-$B$15*(($B$16+$AI$4)*0.2)))</f>
        <v/>
      </c>
      <c r="X28" s="17">
        <f>R28*EXP(-$B$15*(($B$16+$AI$4)*0.3))+S28*$B$15/($B$15-$AI$12)*(EXP(-$AI$12*(($B$16+$AI$4)*0.3))-EXP(-$B$15*(($B$16+$AI$4)*0.3)))+T28*$B$15/($B$15-$AI$13)*(EXP(-$AI$13*(($B$16+$AI$4)*0.3))-EXP(-$B$15*(($B$16+$AI$4)*0.3)))+U28*$B$15/($B$15-$AI$14)*(EXP(-$AI$14*(($B$16+$AI$4)*0.3))-EXP(-$B$15*(($B$16+$AI$4)*0.3)))</f>
        <v/>
      </c>
      <c r="Y28" s="17">
        <f>R28*EXP(-$B$15*(($B$16+$AI$4)*0.4))+S28*$B$15/($B$15-$AI$12)*(EXP(-$AI$12*(($B$16+$AI$4)*0.4))-EXP(-$B$15*(($B$16+$AI$4)*0.4)))+T28*$B$15/($B$15-$AI$13)*(EXP(-$AI$13*(($B$16+$AI$4)*0.4))-EXP(-$B$15*(($B$16+$AI$4)*0.4)))+U28*$B$15/($B$15-$AI$14)*(EXP(-$AI$14*(($B$16+$AI$4)*0.4))-EXP(-$B$15*(($B$16+$AI$4)*0.4)))</f>
        <v/>
      </c>
      <c r="Z28" s="17">
        <f>R28*EXP(-$B$15*(($B$16+$AI$4)*0.5))+S28*$B$15/($B$15-$AI$12)*(EXP(-$AI$12*(($B$16+$AI$4)*0.5))-EXP(-$B$15*(($B$16+$AI$4)*0.5)))+T28*$B$15/($B$15-$AI$13)*(EXP(-$AI$13*(($B$16+$AI$4)*0.5))-EXP(-$B$15*(($B$16+$AI$4)*0.5)))+U28*$B$15/($B$15-$AI$14)*(EXP(-$AI$14*(($B$16+$AI$4)*0.5))-EXP(-$B$15*(($B$16+$AI$4)*0.5)))</f>
        <v/>
      </c>
      <c r="AA28" s="17">
        <f>R28*EXP(-$B$15*(($B$16+$AI$4)*0.6))+S28*$B$15/($B$15-$AI$12)*(EXP(-$AI$12*(($B$16+$AI$4)*0.6))-EXP(-$B$15*(($B$16+$AI$4)*0.6)))+T28*$B$15/($B$15-$AI$13)*(EXP(-$AI$13*(($B$16+$AI$4)*0.6))-EXP(-$B$15*(($B$16+$AI$4)*0.6)))+U28*$B$15/($B$15-$AI$14)*(EXP(-$AI$14*(($B$16+$AI$4)*0.6))-EXP(-$B$15*(($B$16+$AI$4)*0.6)))</f>
        <v/>
      </c>
      <c r="AB28" s="17">
        <f>R28*EXP(-$B$15*(($B$16+$AI$4)*0.7))+S28*$B$15/($B$15-$AI$12)*(EXP(-$AI$12*(($B$16+$AI$4)*0.7))-EXP(-$B$15*(($B$16+$AI$4)*0.7)))+T28*$B$15/($B$15-$AI$13)*(EXP(-$AI$13*(($B$16+$AI$4)*0.7))-EXP(-$B$15*(($B$16+$AI$4)*0.7)))+U28*$B$15/($B$15-$AI$14)*(EXP(-$AI$14*(($B$16+$AI$4)*0.7))-EXP(-$B$15*(($B$16+$AI$4)*0.7)))</f>
        <v/>
      </c>
      <c r="AC28" s="17">
        <f>R28*EXP(-$B$15*(($B$16+$AI$4)*0.8))+S28*$B$15/($B$15-$AI$12)*(EXP(-$AI$12*(($B$16+$AI$4)*0.8))-EXP(-$B$15*(($B$16+$AI$4)*0.8)))+T28*$B$15/($B$15-$AI$13)*(EXP(-$AI$13*(($B$16+$AI$4)*0.8))-EXP(-$B$15*(($B$16+$AI$4)*0.8)))+U28*$B$15/($B$15-$AI$14)*(EXP(-$AI$14*(($B$16+$AI$4)*0.8))-EXP(-$B$15*(($B$16+$AI$4)*0.8)))</f>
        <v/>
      </c>
      <c r="AD28" s="17">
        <f>R28*EXP(-$B$15*(($B$16+$AI$4)*0.9))+S28*$B$15/($B$15-$AI$12)*(EXP(-$AI$12*(($B$16+$AI$4)*0.9))-EXP(-$B$15*(($B$16+$AI$4)*0.9)))+T28*$B$15/($B$15-$AI$13)*(EXP(-$AI$13*(($B$16+$AI$4)*0.9))-EXP(-$B$15*(($B$16+$AI$4)*0.9)))+U28*$B$15/($B$15-$AI$14)*(EXP(-$AI$14*(($B$16+$AI$4)*0.9))-EXP(-$B$15*(($B$16+$AI$4)*0.9)))</f>
        <v/>
      </c>
      <c r="AE28" s="17">
        <f>R28*EXP(-$B$15*(($B$16+$AI$4)*1.0))+S28*$B$15/($B$15-$AI$12)*(EXP(-$AI$12*(($B$16+$AI$4)*1.0))-EXP(-$B$15*(($B$16+$AI$4)*1.0)))+T28*$B$15/($B$15-$AI$13)*(EXP(-$AI$13*(($B$16+$AI$4)*1.0))-EXP(-$B$15*(($B$16+$AI$4)*1.0)))+U28*$B$15/($B$15-$AI$14)*(EXP(-$AI$14*(($B$16+$AI$4)*1.0))-EXP(-$B$15*(($B$16+$AI$4)*1.0)))</f>
        <v/>
      </c>
      <c r="AF28" s="17">
        <f>MIN((G28-V28)/$AI$48,(G28-W28)/$AI$49,(G28-X28)/$AI$50,(G28-Y28)/$AI$51,(G28-Z28)/$AI$52,(G28-AA28)/$AI$53,(G28-AB28)/$AI$54,(G28-AC28)/$AI$55,(G28-AD28)/$AI$56,(G28-AE28)/$AI$57)</f>
        <v/>
      </c>
      <c r="AH28" s="9" t="inlineStr">
        <is>
          <t>M32 (one-step transition)</t>
        </is>
      </c>
      <c r="AI28" s="10">
        <f>($B$39*$B$38)*$AI$18/$AI$15+($B$39*$B$38)*$AI$19/$AI$16+($B$39*$B$38)*$AI$20/$AI$17</f>
        <v/>
      </c>
      <c r="AK28" s="9">
        <f>IF(AN27&gt;0,AM27,AK27)</f>
        <v/>
      </c>
      <c r="AL28" s="9">
        <f>IF(AN27&gt;0,AL27,AM27)</f>
        <v/>
      </c>
      <c r="AM28" s="16">
        <f>SQRT(AK28*AL28)</f>
        <v/>
      </c>
      <c r="AN28" s="18">
        <f>$AI$33/(AM28-$AI$12)*(AM28*EXP(-AM28*$B$14)-$AI$12*EXP(-$AI$12*$B$14))+$AI$36/(AM28-$AI$13)*(AM28*EXP(-AM28*$B$14)-$AI$13*EXP(-$AI$13*$B$14))+$AI$39/(AM28-$AI$14)*(AM28*EXP(-AM28*$B$14)-$AI$14*EXP(-$AI$14*$B$14))</f>
        <v/>
      </c>
      <c r="AO28" s="9">
        <f>IF(AR27&gt;0,AQ27,AO27)</f>
        <v/>
      </c>
      <c r="AP28" s="9">
        <f>IF(AR27&gt;0,AP27,AQ27)</f>
        <v/>
      </c>
      <c r="AQ28" s="16">
        <f>(AO28+AP28)/2</f>
        <v/>
      </c>
      <c r="AR28" s="18">
        <f>$AI$33/($B$15-$AI$12)*($B$15*EXP(-$B$15*AQ28)-$AI$12*EXP(-$AI$12*AQ28))+$AI$36/($B$15-$AI$13)*($B$15*EXP(-$B$15*AQ28)-$AI$13*EXP(-$AI$13*AQ28))+$AI$39/($B$15-$AI$14)*($B$15*EXP(-$B$15*AQ28)-$AI$14*EXP(-$AI$14*AQ28))</f>
        <v/>
      </c>
    </row>
    <row r="29">
      <c r="A29" s="9" t="inlineStr">
        <is>
          <t>Lean body mass (James)</t>
        </is>
      </c>
      <c r="B29" s="13">
        <f>IF($B$8="Female",1.07*$B$6-148*($B$6/$B$7)^2,1.1*$B$6-128*($B$6/$B$7)^2)</f>
        <v/>
      </c>
      <c r="C29" s="9" t="inlineStr">
        <is>
          <t>kg</t>
        </is>
      </c>
      <c r="E29" s="12">
        <f>E28+$B$11</f>
        <v/>
      </c>
      <c r="F29" s="13">
        <f>E29/60</f>
        <v/>
      </c>
      <c r="G29" s="13">
        <f>IF(F29&gt;=$AI$66,$B$26,IF(F29&gt;=$AI$65,$B$25,IF(F29&gt;=$AI$64,$B$24,IF(F29&gt;=$AI$63,$B$23,IF(F29&gt;=$AI$62,$B$22,IF(F29&gt;=$AI$61,$B$21,$B$20))))))</f>
        <v/>
      </c>
      <c r="H29" s="14">
        <f>MAX(0,MIN($AI$59,IF($B$9="Plasma",(G29-(S29*$AI$18+T29*$AI$19+U29*$AI$20))/$AI$46,AF29)))</f>
        <v/>
      </c>
      <c r="I29" s="15">
        <f>H29/10*3600/$B$11</f>
        <v/>
      </c>
      <c r="J29" s="15">
        <f>J28+H29</f>
        <v/>
      </c>
      <c r="K29" s="14">
        <f>$AI$21*K28+$AI$22*L28+$AI$23*M28+$AI$30*H28</f>
        <v/>
      </c>
      <c r="L29" s="14">
        <f>$AI$24*K28+$AI$25*L28+$AI$26*M28+$AI$31*H28</f>
        <v/>
      </c>
      <c r="M29" s="14">
        <f>$AI$27*K28+$AI$28*L28+$AI$29*M28+$AI$32*H28</f>
        <v/>
      </c>
      <c r="N29" s="16">
        <f>R29*$B$41</f>
        <v/>
      </c>
      <c r="O29" s="14">
        <f>K29/$B$30</f>
        <v/>
      </c>
      <c r="P29" s="14">
        <f>L29/$B$31</f>
        <v/>
      </c>
      <c r="Q29" s="14">
        <f>M29/$B$32</f>
        <v/>
      </c>
      <c r="R29" s="14">
        <f>R28*$AI$42+S28*$AI$43+T28*$AI$44+U28*$AI$45+$AI$47*H28</f>
        <v/>
      </c>
      <c r="S29" s="17">
        <f>$AI$33*K29+$AI$34*L29+$AI$35*M29</f>
        <v/>
      </c>
      <c r="T29" s="17">
        <f>$AI$36*K29+$AI$37*L29+$AI$38*M29</f>
        <v/>
      </c>
      <c r="U29" s="17">
        <f>$AI$39*K29+$AI$40*L29+$AI$41*M29</f>
        <v/>
      </c>
      <c r="V29" s="17">
        <f>R29*EXP(-$B$15*(($B$16+$AI$4)*0.1))+S29*$B$15/($B$15-$AI$12)*(EXP(-$AI$12*(($B$16+$AI$4)*0.1))-EXP(-$B$15*(($B$16+$AI$4)*0.1)))+T29*$B$15/($B$15-$AI$13)*(EXP(-$AI$13*(($B$16+$AI$4)*0.1))-EXP(-$B$15*(($B$16+$AI$4)*0.1)))+U29*$B$15/($B$15-$AI$14)*(EXP(-$AI$14*(($B$16+$AI$4)*0.1))-EXP(-$B$15*(($B$16+$AI$4)*0.1)))</f>
        <v/>
      </c>
      <c r="W29" s="17">
        <f>R29*EXP(-$B$15*(($B$16+$AI$4)*0.2))+S29*$B$15/($B$15-$AI$12)*(EXP(-$AI$12*(($B$16+$AI$4)*0.2))-EXP(-$B$15*(($B$16+$AI$4)*0.2)))+T29*$B$15/($B$15-$AI$13)*(EXP(-$AI$13*(($B$16+$AI$4)*0.2))-EXP(-$B$15*(($B$16+$AI$4)*0.2)))+U29*$B$15/($B$15-$AI$14)*(EXP(-$AI$14*(($B$16+$AI$4)*0.2))-EXP(-$B$15*(($B$16+$AI$4)*0.2)))</f>
        <v/>
      </c>
      <c r="X29" s="17">
        <f>R29*EXP(-$B$15*(($B$16+$AI$4)*0.3))+S29*$B$15/($B$15-$AI$12)*(EXP(-$AI$12*(($B$16+$AI$4)*0.3))-EXP(-$B$15*(($B$16+$AI$4)*0.3)))+T29*$B$15/($B$15-$AI$13)*(EXP(-$AI$13*(($B$16+$AI$4)*0.3))-EXP(-$B$15*(($B$16+$AI$4)*0.3)))+U29*$B$15/($B$15-$AI$14)*(EXP(-$AI$14*(($B$16+$AI$4)*0.3))-EXP(-$B$15*(($B$16+$AI$4)*0.3)))</f>
        <v/>
      </c>
      <c r="Y29" s="17">
        <f>R29*EXP(-$B$15*(($B$16+$AI$4)*0.4))+S29*$B$15/($B$15-$AI$12)*(EXP(-$AI$12*(($B$16+$AI$4)*0.4))-EXP(-$B$15*(($B$16+$AI$4)*0.4)))+T29*$B$15/($B$15-$AI$13)*(EXP(-$AI$13*(($B$16+$AI$4)*0.4))-EXP(-$B$15*(($B$16+$AI$4)*0.4)))+U29*$B$15/($B$15-$AI$14)*(EXP(-$AI$14*(($B$16+$AI$4)*0.4))-EXP(-$B$15*(($B$16+$AI$4)*0.4)))</f>
        <v/>
      </c>
      <c r="Z29" s="17">
        <f>R29*EXP(-$B$15*(($B$16+$AI$4)*0.5))+S29*$B$15/($B$15-$AI$12)*(EXP(-$AI$12*(($B$16+$AI$4)*0.5))-EXP(-$B$15*(($B$16+$AI$4)*0.5)))+T29*$B$15/($B$15-$AI$13)*(EXP(-$AI$13*(($B$16+$AI$4)*0.5))-EXP(-$B$15*(($B$16+$AI$4)*0.5)))+U29*$B$15/($B$15-$AI$14)*(EXP(-$AI$14*(($B$16+$AI$4)*0.5))-EXP(-$B$15*(($B$16+$AI$4)*0.5)))</f>
        <v/>
      </c>
      <c r="AA29" s="17">
        <f>R29*EXP(-$B$15*(($B$16+$AI$4)*0.6))+S29*$B$15/($B$15-$AI$12)*(EXP(-$AI$12*(($B$16+$AI$4)*0.6))-EXP(-$B$15*(($B$16+$AI$4)*0.6)))+T29*$B$15/($B$15-$AI$13)*(EXP(-$AI$13*(($B$16+$AI$4)*0.6))-EXP(-$B$15*(($B$16+$AI$4)*0.6)))+U29*$B$15/($B$15-$AI$14)*(EXP(-$AI$14*(($B$16+$AI$4)*0.6))-EXP(-$B$15*(($B$16+$AI$4)*0.6)))</f>
        <v/>
      </c>
      <c r="AB29" s="17">
        <f>R29*EXP(-$B$15*(($B$16+$AI$4)*0.7))+S29*$B$15/($B$15-$AI$12)*(EXP(-$AI$12*(($B$16+$AI$4)*0.7))-EXP(-$B$15*(($B$16+$AI$4)*0.7)))+T29*$B$15/($B$15-$AI$13)*(EXP(-$AI$13*(($B$16+$AI$4)*0.7))-EXP(-$B$15*(($B$16+$AI$4)*0.7)))+U29*$B$15/($B$15-$AI$14)*(EXP(-$AI$14*(($B$16+$AI$4)*0.7))-EXP(-$B$15*(($B$16+$AI$4)*0.7)))</f>
        <v/>
      </c>
      <c r="AC29" s="17">
        <f>R29*EXP(-$B$15*(($B$16+$AI$4)*0.8))+S29*$B$15/($B$15-$AI$12)*(EXP(-$AI$12*(($B$16+$AI$4)*0.8))-EXP(-$B$15*(($B$16+$AI$4)*0.8)))+T29*$B$15/($B$15-$AI$13)*(EXP(-$AI$13*(($B$16+$AI$4)*0.8))-EXP(-$B$15*(($B$16+$AI$4)*0.8)))+U29*$B$15/($B$15-$AI$14)*(EXP(-$AI$14*(($B$16+$AI$4)*0.8))-EXP(-$B$15*(($B$16+$AI$4)*0.8)))</f>
        <v/>
      </c>
      <c r="AD29" s="17">
        <f>R29*EXP(-$B$15*(($B$16+$AI$4)*0.9))+S29*$B$15/($B$15-$AI$12)*(EXP(-$AI$12*(($B$16+$AI$4)*0.9))-EXP(-$B$15*(($B$16+$AI$4)*0.9)))+T29*$B$15/($B$15-$AI$13)*(EXP(-$AI$13*(($B$16+$AI$4)*0.9))-EXP(-$B$15*(($B$16+$AI$4)*0.9)))+U29*$B$15/($B$15-$AI$14)*(EXP(-$AI$14*(($B$16+$AI$4)*0.9))-EXP(-$B$15*(($B$16+$AI$4)*0.9)))</f>
        <v/>
      </c>
      <c r="AE29" s="17">
        <f>R29*EXP(-$B$15*(($B$16+$AI$4)*1.0))+S29*$B$15/($B$15-$AI$12)*(EXP(-$AI$12*(($B$16+$AI$4)*1.0))-EXP(-$B$15*(($B$16+$AI$4)*1.0)))+T29*$B$15/($B$15-$AI$13)*(EXP(-$AI$13*(($B$16+$AI$4)*1.0))-EXP(-$B$15*(($B$16+$AI$4)*1.0)))+U29*$B$15/($B$15-$AI$14)*(EXP(-$AI$14*(($B$16+$AI$4)*1.0))-EXP(-$B$15*(($B$16+$AI$4)*1.0)))</f>
        <v/>
      </c>
      <c r="AF29" s="17">
        <f>MIN((G29-V29)/$AI$48,(G29-W29)/$AI$49,(G29-X29)/$AI$50,(G29-Y29)/$AI$51,(G29-Z29)/$AI$52,(G29-AA29)/$AI$53,(G29-AB29)/$AI$54,(G29-AC29)/$AI$55,(G29-AD29)/$AI$56,(G29-AE29)/$AI$57)</f>
        <v/>
      </c>
      <c r="AH29" s="9" t="inlineStr">
        <is>
          <t>M33 (one-step transition)</t>
        </is>
      </c>
      <c r="AI29" s="10">
        <f>(($AI$5-$AI$12)*($B$38-$AI$12)-$B$37*$B$38)*$AI$18/$AI$15+(($AI$5-$AI$13)*($B$38-$AI$13)-$B$37*$B$38)*$AI$19/$AI$16+(($AI$5-$AI$14)*($B$38-$AI$14)-$B$37*$B$38)*$AI$20/$AI$17</f>
        <v/>
      </c>
      <c r="AK29" s="9">
        <f>IF(AN28&gt;0,AM28,AK28)</f>
        <v/>
      </c>
      <c r="AL29" s="9">
        <f>IF(AN28&gt;0,AL28,AM28)</f>
        <v/>
      </c>
      <c r="AM29" s="16">
        <f>SQRT(AK29*AL29)</f>
        <v/>
      </c>
      <c r="AN29" s="18">
        <f>$AI$33/(AM29-$AI$12)*(AM29*EXP(-AM29*$B$14)-$AI$12*EXP(-$AI$12*$B$14))+$AI$36/(AM29-$AI$13)*(AM29*EXP(-AM29*$B$14)-$AI$13*EXP(-$AI$13*$B$14))+$AI$39/(AM29-$AI$14)*(AM29*EXP(-AM29*$B$14)-$AI$14*EXP(-$AI$14*$B$14))</f>
        <v/>
      </c>
      <c r="AO29" s="9">
        <f>IF(AR28&gt;0,AQ28,AO28)</f>
        <v/>
      </c>
      <c r="AP29" s="9">
        <f>IF(AR28&gt;0,AP28,AQ28)</f>
        <v/>
      </c>
      <c r="AQ29" s="16">
        <f>(AO29+AP29)/2</f>
        <v/>
      </c>
      <c r="AR29" s="18">
        <f>$AI$33/($B$15-$AI$12)*($B$15*EXP(-$B$15*AQ29)-$AI$12*EXP(-$AI$12*AQ29))+$AI$36/($B$15-$AI$13)*($B$15*EXP(-$B$15*AQ29)-$AI$13*EXP(-$AI$13*AQ29))+$AI$39/($B$15-$AI$14)*($B$15*EXP(-$B$15*AQ29)-$AI$14*EXP(-$AI$14*AQ29))</f>
        <v/>
      </c>
    </row>
    <row r="30">
      <c r="A30" s="9" t="inlineStr">
        <is>
          <t>V1</t>
        </is>
      </c>
      <c r="B30" s="13">
        <f>4.27</f>
        <v/>
      </c>
      <c r="C30" s="9" t="inlineStr">
        <is>
          <t>L</t>
        </is>
      </c>
      <c r="E30" s="12">
        <f>E29+$B$11</f>
        <v/>
      </c>
      <c r="F30" s="13">
        <f>E30/60</f>
        <v/>
      </c>
      <c r="G30" s="13">
        <f>IF(F30&gt;=$AI$66,$B$26,IF(F30&gt;=$AI$65,$B$25,IF(F30&gt;=$AI$64,$B$24,IF(F30&gt;=$AI$63,$B$23,IF(F30&gt;=$AI$62,$B$22,IF(F30&gt;=$AI$61,$B$21,$B$20))))))</f>
        <v/>
      </c>
      <c r="H30" s="14">
        <f>MAX(0,MIN($AI$59,IF($B$9="Plasma",(G30-(S30*$AI$18+T30*$AI$19+U30*$AI$20))/$AI$46,AF30)))</f>
        <v/>
      </c>
      <c r="I30" s="15">
        <f>H30/10*3600/$B$11</f>
        <v/>
      </c>
      <c r="J30" s="15">
        <f>J29+H30</f>
        <v/>
      </c>
      <c r="K30" s="14">
        <f>$AI$21*K29+$AI$22*L29+$AI$23*M29+$AI$30*H29</f>
        <v/>
      </c>
      <c r="L30" s="14">
        <f>$AI$24*K29+$AI$25*L29+$AI$26*M29+$AI$31*H29</f>
        <v/>
      </c>
      <c r="M30" s="14">
        <f>$AI$27*K29+$AI$28*L29+$AI$29*M29+$AI$32*H29</f>
        <v/>
      </c>
      <c r="N30" s="16">
        <f>R30*$B$41</f>
        <v/>
      </c>
      <c r="O30" s="14">
        <f>K30/$B$30</f>
        <v/>
      </c>
      <c r="P30" s="14">
        <f>L30/$B$31</f>
        <v/>
      </c>
      <c r="Q30" s="14">
        <f>M30/$B$32</f>
        <v/>
      </c>
      <c r="R30" s="14">
        <f>R29*$AI$42+S29*$AI$43+T29*$AI$44+U29*$AI$45+$AI$47*H29</f>
        <v/>
      </c>
      <c r="S30" s="17">
        <f>$AI$33*K30+$AI$34*L30+$AI$35*M30</f>
        <v/>
      </c>
      <c r="T30" s="17">
        <f>$AI$36*K30+$AI$37*L30+$AI$38*M30</f>
        <v/>
      </c>
      <c r="U30" s="17">
        <f>$AI$39*K30+$AI$40*L30+$AI$41*M30</f>
        <v/>
      </c>
      <c r="V30" s="17">
        <f>R30*EXP(-$B$15*(($B$16+$AI$4)*0.1))+S30*$B$15/($B$15-$AI$12)*(EXP(-$AI$12*(($B$16+$AI$4)*0.1))-EXP(-$B$15*(($B$16+$AI$4)*0.1)))+T30*$B$15/($B$15-$AI$13)*(EXP(-$AI$13*(($B$16+$AI$4)*0.1))-EXP(-$B$15*(($B$16+$AI$4)*0.1)))+U30*$B$15/($B$15-$AI$14)*(EXP(-$AI$14*(($B$16+$AI$4)*0.1))-EXP(-$B$15*(($B$16+$AI$4)*0.1)))</f>
        <v/>
      </c>
      <c r="W30" s="17">
        <f>R30*EXP(-$B$15*(($B$16+$AI$4)*0.2))+S30*$B$15/($B$15-$AI$12)*(EXP(-$AI$12*(($B$16+$AI$4)*0.2))-EXP(-$B$15*(($B$16+$AI$4)*0.2)))+T30*$B$15/($B$15-$AI$13)*(EXP(-$AI$13*(($B$16+$AI$4)*0.2))-EXP(-$B$15*(($B$16+$AI$4)*0.2)))+U30*$B$15/($B$15-$AI$14)*(EXP(-$AI$14*(($B$16+$AI$4)*0.2))-EXP(-$B$15*(($B$16+$AI$4)*0.2)))</f>
        <v/>
      </c>
      <c r="X30" s="17">
        <f>R30*EXP(-$B$15*(($B$16+$AI$4)*0.3))+S30*$B$15/($B$15-$AI$12)*(EXP(-$AI$12*(($B$16+$AI$4)*0.3))-EXP(-$B$15*(($B$16+$AI$4)*0.3)))+T30*$B$15/($B$15-$AI$13)*(EXP(-$AI$13*(($B$16+$AI$4)*0.3))-EXP(-$B$15*(($B$16+$AI$4)*0.3)))+U30*$B$15/($B$15-$AI$14)*(EXP(-$AI$14*(($B$16+$AI$4)*0.3))-EXP(-$B$15*(($B$16+$AI$4)*0.3)))</f>
        <v/>
      </c>
      <c r="Y30" s="17">
        <f>R30*EXP(-$B$15*(($B$16+$AI$4)*0.4))+S30*$B$15/($B$15-$AI$12)*(EXP(-$AI$12*(($B$16+$AI$4)*0.4))-EXP(-$B$15*(($B$16+$AI$4)*0.4)))+T30*$B$15/($B$15-$AI$13)*(EXP(-$AI$13*(($B$16+$AI$4)*0.4))-EXP(-$B$15*(($B$16+$AI$4)*0.4)))+U30*$B$15/($B$15-$AI$14)*(EXP(-$AI$14*(($B$16+$AI$4)*0.4))-EXP(-$B$15*(($B$16+$AI$4)*0.4)))</f>
        <v/>
      </c>
      <c r="Z30" s="17">
        <f>R30*EXP(-$B$15*(($B$16+$AI$4)*0.5))+S30*$B$15/($B$15-$AI$12)*(EXP(-$AI$12*(($B$16+$AI$4)*0.5))-EXP(-$B$15*(($B$16+$AI$4)*0.5)))+T30*$B$15/($B$15-$AI$13)*(EXP(-$AI$13*(($B$16+$AI$4)*0.5))-EXP(-$B$15*(($B$16+$AI$4)*0.5)))+U30*$B$15/($B$15-$AI$14)*(EXP(-$AI$14*(($B$16+$AI$4)*0.5))-EXP(-$B$15*(($B$16+$AI$4)*0.5)))</f>
        <v/>
      </c>
      <c r="AA30" s="17">
        <f>R30*EXP(-$B$15*(($B$16+$AI$4)*0.6))+S30*$B$15/($B$15-$AI$12)*(EXP(-$AI$12*(($B$16+$AI$4)*0.6))-EXP(-$B$15*(($B$16+$AI$4)*0.6)))+T30*$B$15/($B$15-$AI$13)*(EXP(-$AI$13*(($B$16+$AI$4)*0.6))-EXP(-$B$15*(($B$16+$AI$4)*0.6)))+U30*$B$15/($B$15-$AI$14)*(EXP(-$AI$14*(($B$16+$AI$4)*0.6))-EXP(-$B$15*(($B$16+$AI$4)*0.6)))</f>
        <v/>
      </c>
      <c r="AB30" s="17">
        <f>R30*EXP(-$B$15*(($B$16+$AI$4)*0.7))+S30*$B$15/($B$15-$AI$12)*(EXP(-$AI$12*(($B$16+$AI$4)*0.7))-EXP(-$B$15*(($B$16+$AI$4)*0.7)))+T30*$B$15/($B$15-$AI$13)*(EXP(-$AI$13*(($B$16+$AI$4)*0.7))-EXP(-$B$15*(($B$16+$AI$4)*0.7)))+U30*$B$15/($B$15-$AI$14)*(EXP(-$AI$14*(($B$16+$AI$4)*0.7))-EXP(-$B$15*(($B$16+$AI$4)*0.7)))</f>
        <v/>
      </c>
      <c r="AC30" s="17">
        <f>R30*EXP(-$B$15*(($B$16+$AI$4)*0.8))+S30*$B$15/($B$15-$AI$12)*(EXP(-$AI$12*(($B$16+$AI$4)*0.8))-EXP(-$B$15*(($B$16+$AI$4)*0.8)))+T30*$B$15/($B$15-$AI$13)*(EXP(-$AI$13*(($B$16+$AI$4)*0.8))-EXP(-$B$15*(($B$16+$AI$4)*0.8)))+U30*$B$15/($B$15-$AI$14)*(EXP(-$AI$14*(($B$16+$AI$4)*0.8))-EXP(-$B$15*(($B$16+$AI$4)*0.8)))</f>
        <v/>
      </c>
      <c r="AD30" s="17">
        <f>R30*EXP(-$B$15*(($B$16+$AI$4)*0.9))+S30*$B$15/($B$15-$AI$12)*(EXP(-$AI$12*(($B$16+$AI$4)*0.9))-EXP(-$B$15*(($B$16+$AI$4)*0.9)))+T30*$B$15/($B$15-$AI$13)*(EXP(-$AI$13*(($B$16+$AI$4)*0.9))-EXP(-$B$15*(($B$16+$AI$4)*0.9)))+U30*$B$15/($B$15-$AI$14)*(EXP(-$AI$14*(($B$16+$AI$4)*0.9))-EXP(-$B$15*(($B$16+$AI$4)*0.9)))</f>
        <v/>
      </c>
      <c r="AE30" s="17">
        <f>R30*EXP(-$B$15*(($B$16+$AI$4)*1.0))+S30*$B$15/($B$15-$AI$12)*(EXP(-$AI$12*(($B$16+$AI$4)*1.0))-EXP(-$B$15*(($B$16+$AI$4)*1.0)))+T30*$B$15/($B$15-$AI$13)*(EXP(-$AI$13*(($B$16+$AI$4)*1.0))-EXP(-$B$15*(($B$16+$AI$4)*1.0)))+U30*$B$15/($B$15-$AI$14)*(EXP(-$AI$14*(($B$16+$AI$4)*1.0))-EXP(-$B$15*(($B$16+$AI$4)*1.0)))</f>
        <v/>
      </c>
      <c r="AF30" s="17">
        <f>MIN((G30-V30)/$AI$48,(G30-W30)/$AI$49,(G30-X30)/$AI$50,(G30-Y30)/$AI$51,(G30-Z30)/$AI$52,(G30-AA30)/$AI$53,(G30-AB30)/$AI$54,(G30-AC30)/$AI$55,(G30-AD30)/$AI$56,(G30-AE30)/$AI$57)</f>
        <v/>
      </c>
      <c r="AH30" s="9" t="inlineStr">
        <is>
          <t>I1 (mg in A1 per mg infused over a step)</t>
        </is>
      </c>
      <c r="AI30" s="10">
        <f>((($B$38-$AI$12)*($B$40-$AI$12))*(1-$AI$18)/$AI$12/$AI$15+(($B$38-$AI$13)*($B$40-$AI$13))*(1-$AI$19)/$AI$13/$AI$16+(($B$38-$AI$14)*($B$40-$AI$14))*(1-$AI$20)/$AI$14/$AI$17)/$AI$4</f>
        <v/>
      </c>
      <c r="AK30" s="9">
        <f>IF(AN29&gt;0,AM29,AK29)</f>
        <v/>
      </c>
      <c r="AL30" s="9">
        <f>IF(AN29&gt;0,AL29,AM29)</f>
        <v/>
      </c>
      <c r="AM30" s="16">
        <f>SQRT(AK30*AL30)</f>
        <v/>
      </c>
      <c r="AN30" s="18">
        <f>$AI$33/(AM30-$AI$12)*(AM30*EXP(-AM30*$B$14)-$AI$12*EXP(-$AI$12*$B$14))+$AI$36/(AM30-$AI$13)*(AM30*EXP(-AM30*$B$14)-$AI$13*EXP(-$AI$13*$B$14))+$AI$39/(AM30-$AI$14)*(AM30*EXP(-AM30*$B$14)-$AI$14*EXP(-$AI$14*$B$14))</f>
        <v/>
      </c>
      <c r="AO30" s="9">
        <f>IF(AR29&gt;0,AQ29,AO29)</f>
        <v/>
      </c>
      <c r="AP30" s="9">
        <f>IF(AR29&gt;0,AP29,AQ29)</f>
        <v/>
      </c>
      <c r="AQ30" s="16">
        <f>(AO30+AP30)/2</f>
        <v/>
      </c>
      <c r="AR30" s="18">
        <f>$AI$33/($B$15-$AI$12)*($B$15*EXP(-$B$15*AQ30)-$AI$12*EXP(-$AI$12*AQ30))+$AI$36/($B$15-$AI$13)*($B$15*EXP(-$B$15*AQ30)-$AI$13*EXP(-$AI$13*AQ30))+$AI$39/($B$15-$AI$14)*($B$15*EXP(-$B$15*AQ30)-$AI$14*EXP(-$AI$14*AQ30))</f>
        <v/>
      </c>
    </row>
    <row r="31">
      <c r="A31" s="9" t="inlineStr">
        <is>
          <t>V2</t>
        </is>
      </c>
      <c r="B31" s="13">
        <f>18.9-0.391*($B$5-53)</f>
        <v/>
      </c>
      <c r="C31" s="9" t="inlineStr">
        <is>
          <t>L</t>
        </is>
      </c>
      <c r="E31" s="12">
        <f>E30+$B$11</f>
        <v/>
      </c>
      <c r="F31" s="13">
        <f>E31/60</f>
        <v/>
      </c>
      <c r="G31" s="13">
        <f>IF(F31&gt;=$AI$66,$B$26,IF(F31&gt;=$AI$65,$B$25,IF(F31&gt;=$AI$64,$B$24,IF(F31&gt;=$AI$63,$B$23,IF(F31&gt;=$AI$62,$B$22,IF(F31&gt;=$AI$61,$B$21,$B$20))))))</f>
        <v/>
      </c>
      <c r="H31" s="14">
        <f>MAX(0,MIN($AI$59,IF($B$9="Plasma",(G31-(S31*$AI$18+T31*$AI$19+U31*$AI$20))/$AI$46,AF31)))</f>
        <v/>
      </c>
      <c r="I31" s="15">
        <f>H31/10*3600/$B$11</f>
        <v/>
      </c>
      <c r="J31" s="15">
        <f>J30+H31</f>
        <v/>
      </c>
      <c r="K31" s="14">
        <f>$AI$21*K30+$AI$22*L30+$AI$23*M30+$AI$30*H30</f>
        <v/>
      </c>
      <c r="L31" s="14">
        <f>$AI$24*K30+$AI$25*L30+$AI$26*M30+$AI$31*H30</f>
        <v/>
      </c>
      <c r="M31" s="14">
        <f>$AI$27*K30+$AI$28*L30+$AI$29*M30+$AI$32*H30</f>
        <v/>
      </c>
      <c r="N31" s="16">
        <f>R31*$B$41</f>
        <v/>
      </c>
      <c r="O31" s="14">
        <f>K31/$B$30</f>
        <v/>
      </c>
      <c r="P31" s="14">
        <f>L31/$B$31</f>
        <v/>
      </c>
      <c r="Q31" s="14">
        <f>M31/$B$32</f>
        <v/>
      </c>
      <c r="R31" s="14">
        <f>R30*$AI$42+S30*$AI$43+T30*$AI$44+U30*$AI$45+$AI$47*H30</f>
        <v/>
      </c>
      <c r="S31" s="17">
        <f>$AI$33*K31+$AI$34*L31+$AI$35*M31</f>
        <v/>
      </c>
      <c r="T31" s="17">
        <f>$AI$36*K31+$AI$37*L31+$AI$38*M31</f>
        <v/>
      </c>
      <c r="U31" s="17">
        <f>$AI$39*K31+$AI$40*L31+$AI$41*M31</f>
        <v/>
      </c>
      <c r="V31" s="17">
        <f>R31*EXP(-$B$15*(($B$16+$AI$4)*0.1))+S31*$B$15/($B$15-$AI$12)*(EXP(-$AI$12*(($B$16+$AI$4)*0.1))-EXP(-$B$15*(($B$16+$AI$4)*0.1)))+T31*$B$15/($B$15-$AI$13)*(EXP(-$AI$13*(($B$16+$AI$4)*0.1))-EXP(-$B$15*(($B$16+$AI$4)*0.1)))+U31*$B$15/($B$15-$AI$14)*(EXP(-$AI$14*(($B$16+$AI$4)*0.1))-EXP(-$B$15*(($B$16+$AI$4)*0.1)))</f>
        <v/>
      </c>
      <c r="W31" s="17">
        <f>R31*EXP(-$B$15*(($B$16+$AI$4)*0.2))+S31*$B$15/($B$15-$AI$12)*(EXP(-$AI$12*(($B$16+$AI$4)*0.2))-EXP(-$B$15*(($B$16+$AI$4)*0.2)))+T31*$B$15/($B$15-$AI$13)*(EXP(-$AI$13*(($B$16+$AI$4)*0.2))-EXP(-$B$15*(($B$16+$AI$4)*0.2)))+U31*$B$15/($B$15-$AI$14)*(EXP(-$AI$14*(($B$16+$AI$4)*0.2))-EXP(-$B$15*(($B$16+$AI$4)*0.2)))</f>
        <v/>
      </c>
      <c r="X31" s="17">
        <f>R31*EXP(-$B$15*(($B$16+$AI$4)*0.3))+S31*$B$15/($B$15-$AI$12)*(EXP(-$AI$12*(($B$16+$AI$4)*0.3))-EXP(-$B$15*(($B$16+$AI$4)*0.3)))+T31*$B$15/($B$15-$AI$13)*(EXP(-$AI$13*(($B$16+$AI$4)*0.3))-EXP(-$B$15*(($B$16+$AI$4)*0.3)))+U31*$B$15/($B$15-$AI$14)*(EXP(-$AI$14*(($B$16+$AI$4)*0.3))-EXP(-$B$15*(($B$16+$AI$4)*0.3)))</f>
        <v/>
      </c>
      <c r="Y31" s="17">
        <f>R31*EXP(-$B$15*(($B$16+$AI$4)*0.4))+S31*$B$15/($B$15-$AI$12)*(EXP(-$AI$12*(($B$16+$AI$4)*0.4))-EXP(-$B$15*(($B$16+$AI$4)*0.4)))+T31*$B$15/($B$15-$AI$13)*(EXP(-$AI$13*(($B$16+$AI$4)*0.4))-EXP(-$B$15*(($B$16+$AI$4)*0.4)))+U31*$B$15/($B$15-$AI$14)*(EXP(-$AI$14*(($B$16+$AI$4)*0.4))-EXP(-$B$15*(($B$16+$AI$4)*0.4)))</f>
        <v/>
      </c>
      <c r="Z31" s="17">
        <f>R31*EXP(-$B$15*(($B$16+$AI$4)*0.5))+S31*$B$15/($B$15-$AI$12)*(EXP(-$AI$12*(($B$16+$AI$4)*0.5))-EXP(-$B$15*(($B$16+$AI$4)*0.5)))+T31*$B$15/($B$15-$AI$13)*(EXP(-$AI$13*(($B$16+$AI$4)*0.5))-EXP(-$B$15*(($B$16+$AI$4)*0.5)))+U31*$B$15/($B$15-$AI$14)*(EXP(-$AI$14*(($B$16+$AI$4)*0.5))-EXP(-$B$15*(($B$16+$AI$4)*0.5)))</f>
        <v/>
      </c>
      <c r="AA31" s="17">
        <f>R31*EXP(-$B$15*(($B$16+$AI$4)*0.6))+S31*$B$15/($B$15-$AI$12)*(EXP(-$AI$12*(($B$16+$AI$4)*0.6))-EXP(-$B$15*(($B$16+$AI$4)*0.6)))+T31*$B$15/($B$15-$AI$13)*(EXP(-$AI$13*(($B$16+$AI$4)*0.6))-EXP(-$B$15*(($B$16+$AI$4)*0.6)))+U31*$B$15/($B$15-$AI$14)*(EXP(-$AI$14*(($B$16+$AI$4)*0.6))-EXP(-$B$15*(($B$16+$AI$4)*0.6)))</f>
        <v/>
      </c>
      <c r="AB31" s="17">
        <f>R31*EXP(-$B$15*(($B$16+$AI$4)*0.7))+S31*$B$15/($B$15-$AI$12)*(EXP(-$AI$12*(($B$16+$AI$4)*0.7))-EXP(-$B$15*(($B$16+$AI$4)*0.7)))+T31*$B$15/($B$15-$AI$13)*(EXP(-$AI$13*(($B$16+$AI$4)*0.7))-EXP(-$B$15*(($B$16+$AI$4)*0.7)))+U31*$B$15/($B$15-$AI$14)*(EXP(-$AI$14*(($B$16+$AI$4)*0.7))-EXP(-$B$15*(($B$16+$AI$4)*0.7)))</f>
        <v/>
      </c>
      <c r="AC31" s="17">
        <f>R31*EXP(-$B$15*(($B$16+$AI$4)*0.8))+S31*$B$15/($B$15-$AI$12)*(EXP(-$AI$12*(($B$16+$AI$4)*0.8))-EXP(-$B$15*(($B$16+$AI$4)*0.8)))+T31*$B$15/($B$15-$AI$13)*(EXP(-$AI$13*(($B$16+$AI$4)*0.8))-EXP(-$B$15*(($B$16+$AI$4)*0.8)))+U31*$B$15/($B$15-$AI$14)*(EXP(-$AI$14*(($B$16+$AI$4)*0.8))-EXP(-$B$15*(($B$16+$AI$4)*0.8)))</f>
        <v/>
      </c>
      <c r="AD31" s="17">
        <f>R31*EXP(-$B$15*(($B$16+$AI$4)*0.9))+S31*$B$15/($B$15-$AI$12)*(EXP(-$AI$12*(($B$16+$AI$4)*0.9))-EXP(-$B$15*(($B$16+$AI$4)*0.9)))+T31*$B$15/($B$15-$AI$13)*(EXP(-$AI$13*(($B$16+$AI$4)*0.9))-EXP(-$B$15*(($B$16+$AI$4)*0.9)))+U31*$B$15/($B$15-$AI$14)*(EXP(-$AI$14*(($B$16+$AI$4)*0.9))-EXP(-$B$15*(($B$16+$AI$4)*0.9)))</f>
        <v/>
      </c>
      <c r="AE31" s="17">
        <f>R31*EXP(-$B$15*(($B$16+$AI$4)*1.0))+S31*$B$15/($B$15-$AI$12)*(EXP(-$AI$12*(($B$16+$AI$4)*1.0))-EXP(-$B$15*(($B$16+$AI$4)*1.0)))+T31*$B$15/($B$15-$AI$13)*(EXP(-$AI$13*(($B$16+$AI$4)*1.0))-EXP(-$B$15*(($B$16+$AI$4)*1.0)))+U31*$B$15/($B$15-$AI$14)*(EXP(-$AI$14*(($B$16+$AI$4)*1.0))-EXP(-$B$15*(($B$16+$AI$4)*1.0)))</f>
        <v/>
      </c>
      <c r="AF31" s="17">
        <f>MIN((G31-V31)/$AI$48,(G31-W31)/$AI$49,(G31-X31)/$AI$50,(G31-Y31)/$AI$51,(G31-Z31)/$AI$52,(G31-AA31)/$AI$53,(G31-AB31)/$AI$54,(G31-AC31)/$AI$55,(G31-AD31)/$AI$56,(G31-AE31)/$AI$57)</f>
        <v/>
      </c>
      <c r="AH31" s="9" t="inlineStr">
        <is>
          <t>I2 (mg in A2 per mg infused over a step)</t>
        </is>
      </c>
      <c r="AI31" s="10">
        <f>(($B$37*($B$40-$AI$12))*(1-$AI$18)/$AI$12/$AI$15+($B$37*($B$40-$AI$13))*(1-$AI$19)/$AI$13/$AI$16+($B$37*($B$40-$AI$14))*(1-$AI$20)/$AI$14/$AI$17)/$AI$4</f>
        <v/>
      </c>
      <c r="AK31" s="9">
        <f>IF(AN30&gt;0,AM30,AK30)</f>
        <v/>
      </c>
      <c r="AL31" s="9">
        <f>IF(AN30&gt;0,AL30,AM30)</f>
        <v/>
      </c>
      <c r="AM31" s="16">
        <f>SQRT(AK31*AL31)</f>
        <v/>
      </c>
      <c r="AN31" s="18">
        <f>$AI$33/(AM31-$AI$12)*(AM31*EXP(-AM31*$B$14)-$AI$12*EXP(-$AI$12*$B$14))+$AI$36/(AM31-$AI$13)*(AM31*EXP(-AM31*$B$14)-$AI$13*EXP(-$AI$13*$B$14))+$AI$39/(AM31-$AI$14)*(AM31*EXP(-AM31*$B$14)-$AI$14*EXP(-$AI$14*$B$14))</f>
        <v/>
      </c>
      <c r="AO31" s="9">
        <f>IF(AR30&gt;0,AQ30,AO30)</f>
        <v/>
      </c>
      <c r="AP31" s="9">
        <f>IF(AR30&gt;0,AP30,AQ30)</f>
        <v/>
      </c>
      <c r="AQ31" s="16">
        <f>(AO31+AP31)/2</f>
        <v/>
      </c>
      <c r="AR31" s="18">
        <f>$AI$33/($B$15-$AI$12)*($B$15*EXP(-$B$15*AQ31)-$AI$12*EXP(-$AI$12*AQ31))+$AI$36/($B$15-$AI$13)*($B$15*EXP(-$B$15*AQ31)-$AI$13*EXP(-$AI$13*AQ31))+$AI$39/($B$15-$AI$14)*($B$15*EXP(-$B$15*AQ31)-$AI$14*EXP(-$AI$14*AQ31))</f>
        <v/>
      </c>
    </row>
    <row r="32">
      <c r="A32" s="9" t="inlineStr">
        <is>
          <t>V3</t>
        </is>
      </c>
      <c r="B32" s="13">
        <f>238</f>
        <v/>
      </c>
      <c r="C32" s="9" t="inlineStr">
        <is>
          <t>L</t>
        </is>
      </c>
      <c r="E32" s="12">
        <f>E31+$B$11</f>
        <v/>
      </c>
      <c r="F32" s="13">
        <f>E32/60</f>
        <v/>
      </c>
      <c r="G32" s="13">
        <f>IF(F32&gt;=$AI$66,$B$26,IF(F32&gt;=$AI$65,$B$25,IF(F32&gt;=$AI$64,$B$24,IF(F32&gt;=$AI$63,$B$23,IF(F32&gt;=$AI$62,$B$22,IF(F32&gt;=$AI$61,$B$21,$B$20))))))</f>
        <v/>
      </c>
      <c r="H32" s="14">
        <f>MAX(0,MIN($AI$59,IF($B$9="Plasma",(G32-(S32*$AI$18+T32*$AI$19+U32*$AI$20))/$AI$46,AF32)))</f>
        <v/>
      </c>
      <c r="I32" s="15">
        <f>H32/10*3600/$B$11</f>
        <v/>
      </c>
      <c r="J32" s="15">
        <f>J31+H32</f>
        <v/>
      </c>
      <c r="K32" s="14">
        <f>$AI$21*K31+$AI$22*L31+$AI$23*M31+$AI$30*H31</f>
        <v/>
      </c>
      <c r="L32" s="14">
        <f>$AI$24*K31+$AI$25*L31+$AI$26*M31+$AI$31*H31</f>
        <v/>
      </c>
      <c r="M32" s="14">
        <f>$AI$27*K31+$AI$28*L31+$AI$29*M31+$AI$32*H31</f>
        <v/>
      </c>
      <c r="N32" s="16">
        <f>R32*$B$41</f>
        <v/>
      </c>
      <c r="O32" s="14">
        <f>K32/$B$30</f>
        <v/>
      </c>
      <c r="P32" s="14">
        <f>L32/$B$31</f>
        <v/>
      </c>
      <c r="Q32" s="14">
        <f>M32/$B$32</f>
        <v/>
      </c>
      <c r="R32" s="14">
        <f>R31*$AI$42+S31*$AI$43+T31*$AI$44+U31*$AI$45+$AI$47*H31</f>
        <v/>
      </c>
      <c r="S32" s="17">
        <f>$AI$33*K32+$AI$34*L32+$AI$35*M32</f>
        <v/>
      </c>
      <c r="T32" s="17">
        <f>$AI$36*K32+$AI$37*L32+$AI$38*M32</f>
        <v/>
      </c>
      <c r="U32" s="17">
        <f>$AI$39*K32+$AI$40*L32+$AI$41*M32</f>
        <v/>
      </c>
      <c r="V32" s="17">
        <f>R32*EXP(-$B$15*(($B$16+$AI$4)*0.1))+S32*$B$15/($B$15-$AI$12)*(EXP(-$AI$12*(($B$16+$AI$4)*0.1))-EXP(-$B$15*(($B$16+$AI$4)*0.1)))+T32*$B$15/($B$15-$AI$13)*(EXP(-$AI$13*(($B$16+$AI$4)*0.1))-EXP(-$B$15*(($B$16+$AI$4)*0.1)))+U32*$B$15/($B$15-$AI$14)*(EXP(-$AI$14*(($B$16+$AI$4)*0.1))-EXP(-$B$15*(($B$16+$AI$4)*0.1)))</f>
        <v/>
      </c>
      <c r="W32" s="17">
        <f>R32*EXP(-$B$15*(($B$16+$AI$4)*0.2))+S32*$B$15/($B$15-$AI$12)*(EXP(-$AI$12*(($B$16+$AI$4)*0.2))-EXP(-$B$15*(($B$16+$AI$4)*0.2)))+T32*$B$15/($B$15-$AI$13)*(EXP(-$AI$13*(($B$16+$AI$4)*0.2))-EXP(-$B$15*(($B$16+$AI$4)*0.2)))+U32*$B$15/($B$15-$AI$14)*(EXP(-$AI$14*(($B$16+$AI$4)*0.2))-EXP(-$B$15*(($B$16+$AI$4)*0.2)))</f>
        <v/>
      </c>
      <c r="X32" s="17">
        <f>R32*EXP(-$B$15*(($B$16+$AI$4)*0.3))+S32*$B$15/($B$15-$AI$12)*(EXP(-$AI$12*(($B$16+$AI$4)*0.3))-EXP(-$B$15*(($B$16+$AI$4)*0.3)))+T32*$B$15/($B$15-$AI$13)*(EXP(-$AI$13*(($B$16+$AI$4)*0.3))-EXP(-$B$15*(($B$16+$AI$4)*0.3)))+U32*$B$15/($B$15-$AI$14)*(EXP(-$AI$14*(($B$16+$AI$4)*0.3))-EXP(-$B$15*(($B$16+$AI$4)*0.3)))</f>
        <v/>
      </c>
      <c r="Y32" s="17">
        <f>R32*EXP(-$B$15*(($B$16+$AI$4)*0.4))+S32*$B$15/($B$15-$AI$12)*(EXP(-$AI$12*(($B$16+$AI$4)*0.4))-EXP(-$B$15*(($B$16+$AI$4)*0.4)))+T32*$B$15/($B$15-$AI$13)*(EXP(-$AI$13*(($B$16+$AI$4)*0.4))-EXP(-$B$15*(($B$16+$AI$4)*0.4)))+U32*$B$15/($B$15-$AI$14)*(EXP(-$AI$14*(($B$16+$AI$4)*0.4))-EXP(-$B$15*(($B$16+$AI$4)*0.4)))</f>
        <v/>
      </c>
      <c r="Z32" s="17">
        <f>R32*EXP(-$B$15*(($B$16+$AI$4)*0.5))+S32*$B$15/($B$15-$AI$12)*(EXP(-$AI$12*(($B$16+$AI$4)*0.5))-EXP(-$B$15*(($B$16+$AI$4)*0.5)))+T32*$B$15/($B$15-$AI$13)*(EXP(-$AI$13*(($B$16+$AI$4)*0.5))-EXP(-$B$15*(($B$16+$AI$4)*0.5)))+U32*$B$15/($B$15-$AI$14)*(EXP(-$AI$14*(($B$16+$AI$4)*0.5))-EXP(-$B$15*(($B$16+$AI$4)*0.5)))</f>
        <v/>
      </c>
      <c r="AA32" s="17">
        <f>R32*EXP(-$B$15*(($B$16+$AI$4)*0.6))+S32*$B$15/($B$15-$AI$12)*(EXP(-$AI$12*(($B$16+$AI$4)*0.6))-EXP(-$B$15*(($B$16+$AI$4)*0.6)))+T32*$B$15/($B$15-$AI$13)*(EXP(-$AI$13*(($B$16+$AI$4)*0.6))-EXP(-$B$15*(($B$16+$AI$4)*0.6)))+U32*$B$15/($B$15-$AI$14)*(EXP(-$AI$14*(($B$16+$AI$4)*0.6))-EXP(-$B$15*(($B$16+$AI$4)*0.6)))</f>
        <v/>
      </c>
      <c r="AB32" s="17">
        <f>R32*EXP(-$B$15*(($B$16+$AI$4)*0.7))+S32*$B$15/($B$15-$AI$12)*(EXP(-$AI$12*(($B$16+$AI$4)*0.7))-EXP(-$B$15*(($B$16+$AI$4)*0.7)))+T32*$B$15/($B$15-$AI$13)*(EXP(-$AI$13*(($B$16+$AI$4)*0.7))-EXP(-$B$15*(($B$16+$AI$4)*0.7)))+U32*$B$15/($B$15-$AI$14)*(EXP(-$AI$14*(($B$16+$AI$4)*0.7))-EXP(-$B$15*(($B$16+$AI$4)*0.7)))</f>
        <v/>
      </c>
      <c r="AC32" s="17">
        <f>R32*EXP(-$B$15*(($B$16+$AI$4)*0.8))+S32*$B$15/($B$15-$AI$12)*(EXP(-$AI$12*(($B$16+$AI$4)*0.8))-EXP(-$B$15*(($B$16+$AI$4)*0.8)))+T32*$B$15/($B$15-$AI$13)*(EXP(-$AI$13*(($B$16+$AI$4)*0.8))-EXP(-$B$15*(($B$16+$AI$4)*0.8)))+U32*$B$15/($B$15-$AI$14)*(EXP(-$AI$14*(($B$16+$AI$4)*0.8))-EXP(-$B$15*(($B$16+$AI$4)*0.8)))</f>
        <v/>
      </c>
      <c r="AD32" s="17">
        <f>R32*EXP(-$B$15*(($B$16+$AI$4)*0.9))+S32*$B$15/($B$15-$AI$12)*(EXP(-$AI$12*(($B$16+$AI$4)*0.9))-EXP(-$B$15*(($B$16+$AI$4)*0.9)))+T32*$B$15/($B$15-$AI$13)*(EXP(-$AI$13*(($B$16+$AI$4)*0.9))-EXP(-$B$15*(($B$16+$AI$4)*0.9)))+U32*$B$15/($B$15-$AI$14)*(EXP(-$AI$14*(($B$16+$AI$4)*0.9))-EXP(-$B$15*(($B$16+$AI$4)*0.9)))</f>
        <v/>
      </c>
      <c r="AE32" s="17">
        <f>R32*EXP(-$B$15*(($B$16+$AI$4)*1.0))+S32*$B$15/($B$15-$AI$12)*(EXP(-$AI$12*(($B$16+$AI$4)*1.0))-EXP(-$B$15*(($B$16+$AI$4)*1.0)))+T32*$B$15/($B$15-$AI$13)*(EXP(-$AI$13*(($B$16+$AI$4)*1.0))-EXP(-$B$15*(($B$16+$AI$4)*1.0)))+U32*$B$15/($B$15-$AI$14)*(EXP(-$AI$14*(($B$16+$AI$4)*1.0))-EXP(-$B$15*(($B$16+$AI$4)*1.0)))</f>
        <v/>
      </c>
      <c r="AF32" s="17">
        <f>MIN((G32-V32)/$AI$48,(G32-W32)/$AI$49,(G32-X32)/$AI$50,(G32-Y32)/$AI$51,(G32-Z32)/$AI$52,(G32-AA32)/$AI$53,(G32-AB32)/$AI$54,(G32-AC32)/$AI$55,(G32-AD32)/$AI$56,(G32-AE32)/$AI$57)</f>
        <v/>
      </c>
      <c r="AH32" s="9" t="inlineStr">
        <is>
          <t>I3 (mg in A3 per mg infused over a step)</t>
        </is>
      </c>
      <c r="AI32" s="10">
        <f>(($B$39*($B$38-$AI$12))*(1-$AI$18)/$AI$12/$AI$15+($B$39*($B$38-$AI$13))*(1-$AI$19)/$AI$13/$AI$16+($B$39*($B$38-$AI$14))*(1-$AI$20)/$AI$14/$AI$17)/$AI$4</f>
        <v/>
      </c>
      <c r="AK32" s="9">
        <f>IF(AN31&gt;0,AM31,AK31)</f>
        <v/>
      </c>
      <c r="AL32" s="9">
        <f>IF(AN31&gt;0,AL31,AM31)</f>
        <v/>
      </c>
      <c r="AM32" s="16">
        <f>SQRT(AK32*AL32)</f>
        <v/>
      </c>
      <c r="AN32" s="18">
        <f>$AI$33/(AM32-$AI$12)*(AM32*EXP(-AM32*$B$14)-$AI$12*EXP(-$AI$12*$B$14))+$AI$36/(AM32-$AI$13)*(AM32*EXP(-AM32*$B$14)-$AI$13*EXP(-$AI$13*$B$14))+$AI$39/(AM32-$AI$14)*(AM32*EXP(-AM32*$B$14)-$AI$14*EXP(-$AI$14*$B$14))</f>
        <v/>
      </c>
      <c r="AO32" s="9">
        <f>IF(AR31&gt;0,AQ31,AO31)</f>
        <v/>
      </c>
      <c r="AP32" s="9">
        <f>IF(AR31&gt;0,AP31,AQ31)</f>
        <v/>
      </c>
      <c r="AQ32" s="16">
        <f>(AO32+AP32)/2</f>
        <v/>
      </c>
      <c r="AR32" s="18">
        <f>$AI$33/($B$15-$AI$12)*($B$15*EXP(-$B$15*AQ32)-$AI$12*EXP(-$AI$12*AQ32))+$AI$36/($B$15-$AI$13)*($B$15*EXP(-$B$15*AQ32)-$AI$13*EXP(-$AI$13*AQ32))+$AI$39/($B$15-$AI$14)*($B$15*EXP(-$B$15*AQ32)-$AI$14*EXP(-$AI$14*AQ32))</f>
        <v/>
      </c>
    </row>
    <row r="33">
      <c r="A33" s="9" t="inlineStr">
        <is>
          <t>CL1 (elimination)</t>
        </is>
      </c>
      <c r="B33" s="14">
        <f>1.89+0.0456*($B$6-77)-0.0681*($B$29-59)+0.0264*($B$7-177)</f>
        <v/>
      </c>
      <c r="C33" s="9" t="inlineStr">
        <is>
          <t>L/min</t>
        </is>
      </c>
      <c r="E33" s="12">
        <f>E32+$B$11</f>
        <v/>
      </c>
      <c r="F33" s="13">
        <f>E33/60</f>
        <v/>
      </c>
      <c r="G33" s="13">
        <f>IF(F33&gt;=$AI$66,$B$26,IF(F33&gt;=$AI$65,$B$25,IF(F33&gt;=$AI$64,$B$24,IF(F33&gt;=$AI$63,$B$23,IF(F33&gt;=$AI$62,$B$22,IF(F33&gt;=$AI$61,$B$21,$B$20))))))</f>
        <v/>
      </c>
      <c r="H33" s="14">
        <f>MAX(0,MIN($AI$59,IF($B$9="Plasma",(G33-(S33*$AI$18+T33*$AI$19+U33*$AI$20))/$AI$46,AF33)))</f>
        <v/>
      </c>
      <c r="I33" s="15">
        <f>H33/10*3600/$B$11</f>
        <v/>
      </c>
      <c r="J33" s="15">
        <f>J32+H33</f>
        <v/>
      </c>
      <c r="K33" s="14">
        <f>$AI$21*K32+$AI$22*L32+$AI$23*M32+$AI$30*H32</f>
        <v/>
      </c>
      <c r="L33" s="14">
        <f>$AI$24*K32+$AI$25*L32+$AI$26*M32+$AI$31*H32</f>
        <v/>
      </c>
      <c r="M33" s="14">
        <f>$AI$27*K32+$AI$28*L32+$AI$29*M32+$AI$32*H32</f>
        <v/>
      </c>
      <c r="N33" s="16">
        <f>R33*$B$41</f>
        <v/>
      </c>
      <c r="O33" s="14">
        <f>K33/$B$30</f>
        <v/>
      </c>
      <c r="P33" s="14">
        <f>L33/$B$31</f>
        <v/>
      </c>
      <c r="Q33" s="14">
        <f>M33/$B$32</f>
        <v/>
      </c>
      <c r="R33" s="14">
        <f>R32*$AI$42+S32*$AI$43+T32*$AI$44+U32*$AI$45+$AI$47*H32</f>
        <v/>
      </c>
      <c r="S33" s="17">
        <f>$AI$33*K33+$AI$34*L33+$AI$35*M33</f>
        <v/>
      </c>
      <c r="T33" s="17">
        <f>$AI$36*K33+$AI$37*L33+$AI$38*M33</f>
        <v/>
      </c>
      <c r="U33" s="17">
        <f>$AI$39*K33+$AI$40*L33+$AI$41*M33</f>
        <v/>
      </c>
      <c r="V33" s="17">
        <f>R33*EXP(-$B$15*(($B$16+$AI$4)*0.1))+S33*$B$15/($B$15-$AI$12)*(EXP(-$AI$12*(($B$16+$AI$4)*0.1))-EXP(-$B$15*(($B$16+$AI$4)*0.1)))+T33*$B$15/($B$15-$AI$13)*(EXP(-$AI$13*(($B$16+$AI$4)*0.1))-EXP(-$B$15*(($B$16+$AI$4)*0.1)))+U33*$B$15/($B$15-$AI$14)*(EXP(-$AI$14*(($B$16+$AI$4)*0.1))-EXP(-$B$15*(($B$16+$AI$4)*0.1)))</f>
        <v/>
      </c>
      <c r="W33" s="17">
        <f>R33*EXP(-$B$15*(($B$16+$AI$4)*0.2))+S33*$B$15/($B$15-$AI$12)*(EXP(-$AI$12*(($B$16+$AI$4)*0.2))-EXP(-$B$15*(($B$16+$AI$4)*0.2)))+T33*$B$15/($B$15-$AI$13)*(EXP(-$AI$13*(($B$16+$AI$4)*0.2))-EXP(-$B$15*(($B$16+$AI$4)*0.2)))+U33*$B$15/($B$15-$AI$14)*(EXP(-$AI$14*(($B$16+$AI$4)*0.2))-EXP(-$B$15*(($B$16+$AI$4)*0.2)))</f>
        <v/>
      </c>
      <c r="X33" s="17">
        <f>R33*EXP(-$B$15*(($B$16+$AI$4)*0.3))+S33*$B$15/($B$15-$AI$12)*(EXP(-$AI$12*(($B$16+$AI$4)*0.3))-EXP(-$B$15*(($B$16+$AI$4)*0.3)))+T33*$B$15/($B$15-$AI$13)*(EXP(-$AI$13*(($B$16+$AI$4)*0.3))-EXP(-$B$15*(($B$16+$AI$4)*0.3)))+U33*$B$15/($B$15-$AI$14)*(EXP(-$AI$14*(($B$16+$AI$4)*0.3))-EXP(-$B$15*(($B$16+$AI$4)*0.3)))</f>
        <v/>
      </c>
      <c r="Y33" s="17">
        <f>R33*EXP(-$B$15*(($B$16+$AI$4)*0.4))+S33*$B$15/($B$15-$AI$12)*(EXP(-$AI$12*(($B$16+$AI$4)*0.4))-EXP(-$B$15*(($B$16+$AI$4)*0.4)))+T33*$B$15/($B$15-$AI$13)*(EXP(-$AI$13*(($B$16+$AI$4)*0.4))-EXP(-$B$15*(($B$16+$AI$4)*0.4)))+U33*$B$15/($B$15-$AI$14)*(EXP(-$AI$14*(($B$16+$AI$4)*0.4))-EXP(-$B$15*(($B$16+$AI$4)*0.4)))</f>
        <v/>
      </c>
      <c r="Z33" s="17">
        <f>R33*EXP(-$B$15*(($B$16+$AI$4)*0.5))+S33*$B$15/($B$15-$AI$12)*(EXP(-$AI$12*(($B$16+$AI$4)*0.5))-EXP(-$B$15*(($B$16+$AI$4)*0.5)))+T33*$B$15/($B$15-$AI$13)*(EXP(-$AI$13*(($B$16+$AI$4)*0.5))-EXP(-$B$15*(($B$16+$AI$4)*0.5)))+U33*$B$15/($B$15-$AI$14)*(EXP(-$AI$14*(($B$16+$AI$4)*0.5))-EXP(-$B$15*(($B$16+$AI$4)*0.5)))</f>
        <v/>
      </c>
      <c r="AA33" s="17">
        <f>R33*EXP(-$B$15*(($B$16+$AI$4)*0.6))+S33*$B$15/($B$15-$AI$12)*(EXP(-$AI$12*(($B$16+$AI$4)*0.6))-EXP(-$B$15*(($B$16+$AI$4)*0.6)))+T33*$B$15/($B$15-$AI$13)*(EXP(-$AI$13*(($B$16+$AI$4)*0.6))-EXP(-$B$15*(($B$16+$AI$4)*0.6)))+U33*$B$15/($B$15-$AI$14)*(EXP(-$AI$14*(($B$16+$AI$4)*0.6))-EXP(-$B$15*(($B$16+$AI$4)*0.6)))</f>
        <v/>
      </c>
      <c r="AB33" s="17">
        <f>R33*EXP(-$B$15*(($B$16+$AI$4)*0.7))+S33*$B$15/($B$15-$AI$12)*(EXP(-$AI$12*(($B$16+$AI$4)*0.7))-EXP(-$B$15*(($B$16+$AI$4)*0.7)))+T33*$B$15/($B$15-$AI$13)*(EXP(-$AI$13*(($B$16+$AI$4)*0.7))-EXP(-$B$15*(($B$16+$AI$4)*0.7)))+U33*$B$15/($B$15-$AI$14)*(EXP(-$AI$14*(($B$16+$AI$4)*0.7))-EXP(-$B$15*(($B$16+$AI$4)*0.7)))</f>
        <v/>
      </c>
      <c r="AC33" s="17">
        <f>R33*EXP(-$B$15*(($B$16+$AI$4)*0.8))+S33*$B$15/($B$15-$AI$12)*(EXP(-$AI$12*(($B$16+$AI$4)*0.8))-EXP(-$B$15*(($B$16+$AI$4)*0.8)))+T33*$B$15/($B$15-$AI$13)*(EXP(-$AI$13*(($B$16+$AI$4)*0.8))-EXP(-$B$15*(($B$16+$AI$4)*0.8)))+U33*$B$15/($B$15-$AI$14)*(EXP(-$AI$14*(($B$16+$AI$4)*0.8))-EXP(-$B$15*(($B$16+$AI$4)*0.8)))</f>
        <v/>
      </c>
      <c r="AD33" s="17">
        <f>R33*EXP(-$B$15*(($B$16+$AI$4)*0.9))+S33*$B$15/($B$15-$AI$12)*(EXP(-$AI$12*(($B$16+$AI$4)*0.9))-EXP(-$B$15*(($B$16+$AI$4)*0.9)))+T33*$B$15/($B$15-$AI$13)*(EXP(-$AI$13*(($B$16+$AI$4)*0.9))-EXP(-$B$15*(($B$16+$AI$4)*0.9)))+U33*$B$15/($B$15-$AI$14)*(EXP(-$AI$14*(($B$16+$AI$4)*0.9))-EXP(-$B$15*(($B$16+$AI$4)*0.9)))</f>
        <v/>
      </c>
      <c r="AE33" s="17">
        <f>R33*EXP(-$B$15*(($B$16+$AI$4)*1.0))+S33*$B$15/($B$15-$AI$12)*(EXP(-$AI$12*(($B$16+$AI$4)*1.0))-EXP(-$B$15*(($B$16+$AI$4)*1.0)))+T33*$B$15/($B$15-$AI$13)*(EXP(-$AI$13*(($B$16+$AI$4)*1.0))-EXP(-$B$15*(($B$16+$AI$4)*1.0)))+U33*$B$15/($B$15-$AI$14)*(EXP(-$AI$14*(($B$16+$AI$4)*1.0))-EXP(-$B$15*(($B$16+$AI$4)*1.0)))</f>
        <v/>
      </c>
      <c r="AF33" s="17">
        <f>MIN((G33-V33)/$AI$48,(G33-W33)/$AI$49,(G33-X33)/$AI$50,(G33-Y33)/$AI$51,(G33-Z33)/$AI$52,(G33-AA33)/$AI$53,(G33-AB33)/$AI$54,(G33-AC33)/$AI$55,(G33-AD33)/$AI$56,(G33-AE33)/$AI$57)</f>
        <v/>
      </c>
      <c r="AH33" s="9" t="inlineStr">
        <is>
          <t>a1 (Cp per mg in A1)</t>
        </is>
      </c>
      <c r="AI33" s="10">
        <f>(($B$38-$AI$12)*($B$40-$AI$12))/($AI$15*$B$30)</f>
        <v/>
      </c>
      <c r="AK33" s="9">
        <f>IF(AN32&gt;0,AM32,AK32)</f>
        <v/>
      </c>
      <c r="AL33" s="9">
        <f>IF(AN32&gt;0,AL32,AM32)</f>
        <v/>
      </c>
      <c r="AM33" s="16">
        <f>SQRT(AK33*AL33)</f>
        <v/>
      </c>
      <c r="AN33" s="18">
        <f>$AI$33/(AM33-$AI$12)*(AM33*EXP(-AM33*$B$14)-$AI$12*EXP(-$AI$12*$B$14))+$AI$36/(AM33-$AI$13)*(AM33*EXP(-AM33*$B$14)-$AI$13*EXP(-$AI$13*$B$14))+$AI$39/(AM33-$AI$14)*(AM33*EXP(-AM33*$B$14)-$AI$14*EXP(-$AI$14*$B$14))</f>
        <v/>
      </c>
      <c r="AO33" s="9">
        <f>IF(AR32&gt;0,AQ32,AO32)</f>
        <v/>
      </c>
      <c r="AP33" s="9">
        <f>IF(AR32&gt;0,AP32,AQ32)</f>
        <v/>
      </c>
      <c r="AQ33" s="16">
        <f>(AO33+AP33)/2</f>
        <v/>
      </c>
      <c r="AR33" s="18">
        <f>$AI$33/($B$15-$AI$12)*($B$15*EXP(-$B$15*AQ33)-$AI$12*EXP(-$AI$12*AQ33))+$AI$36/($B$15-$AI$13)*($B$15*EXP(-$B$15*AQ33)-$AI$13*EXP(-$AI$13*AQ33))+$AI$39/($B$15-$AI$14)*($B$15*EXP(-$B$15*AQ33)-$AI$14*EXP(-$AI$14*AQ33))</f>
        <v/>
      </c>
    </row>
    <row r="34">
      <c r="A34" s="9" t="inlineStr">
        <is>
          <t>CL2 (fast)</t>
        </is>
      </c>
      <c r="B34" s="14">
        <f>1.29-0.024*($B$5-53)</f>
        <v/>
      </c>
      <c r="C34" s="9" t="inlineStr">
        <is>
          <t>L/min</t>
        </is>
      </c>
      <c r="E34" s="12">
        <f>E33+$B$11</f>
        <v/>
      </c>
      <c r="F34" s="13">
        <f>E34/60</f>
        <v/>
      </c>
      <c r="G34" s="13">
        <f>IF(F34&gt;=$AI$66,$B$26,IF(F34&gt;=$AI$65,$B$25,IF(F34&gt;=$AI$64,$B$24,IF(F34&gt;=$AI$63,$B$23,IF(F34&gt;=$AI$62,$B$22,IF(F34&gt;=$AI$61,$B$21,$B$20))))))</f>
        <v/>
      </c>
      <c r="H34" s="14">
        <f>MAX(0,MIN($AI$59,IF($B$9="Plasma",(G34-(S34*$AI$18+T34*$AI$19+U34*$AI$20))/$AI$46,AF34)))</f>
        <v/>
      </c>
      <c r="I34" s="15">
        <f>H34/10*3600/$B$11</f>
        <v/>
      </c>
      <c r="J34" s="15">
        <f>J33+H34</f>
        <v/>
      </c>
      <c r="K34" s="14">
        <f>$AI$21*K33+$AI$22*L33+$AI$23*M33+$AI$30*H33</f>
        <v/>
      </c>
      <c r="L34" s="14">
        <f>$AI$24*K33+$AI$25*L33+$AI$26*M33+$AI$31*H33</f>
        <v/>
      </c>
      <c r="M34" s="14">
        <f>$AI$27*K33+$AI$28*L33+$AI$29*M33+$AI$32*H33</f>
        <v/>
      </c>
      <c r="N34" s="16">
        <f>R34*$B$41</f>
        <v/>
      </c>
      <c r="O34" s="14">
        <f>K34/$B$30</f>
        <v/>
      </c>
      <c r="P34" s="14">
        <f>L34/$B$31</f>
        <v/>
      </c>
      <c r="Q34" s="14">
        <f>M34/$B$32</f>
        <v/>
      </c>
      <c r="R34" s="14">
        <f>R33*$AI$42+S33*$AI$43+T33*$AI$44+U33*$AI$45+$AI$47*H33</f>
        <v/>
      </c>
      <c r="S34" s="17">
        <f>$AI$33*K34+$AI$34*L34+$AI$35*M34</f>
        <v/>
      </c>
      <c r="T34" s="17">
        <f>$AI$36*K34+$AI$37*L34+$AI$38*M34</f>
        <v/>
      </c>
      <c r="U34" s="17">
        <f>$AI$39*K34+$AI$40*L34+$AI$41*M34</f>
        <v/>
      </c>
      <c r="V34" s="17">
        <f>R34*EXP(-$B$15*(($B$16+$AI$4)*0.1))+S34*$B$15/($B$15-$AI$12)*(EXP(-$AI$12*(($B$16+$AI$4)*0.1))-EXP(-$B$15*(($B$16+$AI$4)*0.1)))+T34*$B$15/($B$15-$AI$13)*(EXP(-$AI$13*(($B$16+$AI$4)*0.1))-EXP(-$B$15*(($B$16+$AI$4)*0.1)))+U34*$B$15/($B$15-$AI$14)*(EXP(-$AI$14*(($B$16+$AI$4)*0.1))-EXP(-$B$15*(($B$16+$AI$4)*0.1)))</f>
        <v/>
      </c>
      <c r="W34" s="17">
        <f>R34*EXP(-$B$15*(($B$16+$AI$4)*0.2))+S34*$B$15/($B$15-$AI$12)*(EXP(-$AI$12*(($B$16+$AI$4)*0.2))-EXP(-$B$15*(($B$16+$AI$4)*0.2)))+T34*$B$15/($B$15-$AI$13)*(EXP(-$AI$13*(($B$16+$AI$4)*0.2))-EXP(-$B$15*(($B$16+$AI$4)*0.2)))+U34*$B$15/($B$15-$AI$14)*(EXP(-$AI$14*(($B$16+$AI$4)*0.2))-EXP(-$B$15*(($B$16+$AI$4)*0.2)))</f>
        <v/>
      </c>
      <c r="X34" s="17">
        <f>R34*EXP(-$B$15*(($B$16+$AI$4)*0.3))+S34*$B$15/($B$15-$AI$12)*(EXP(-$AI$12*(($B$16+$AI$4)*0.3))-EXP(-$B$15*(($B$16+$AI$4)*0.3)))+T34*$B$15/($B$15-$AI$13)*(EXP(-$AI$13*(($B$16+$AI$4)*0.3))-EXP(-$B$15*(($B$16+$AI$4)*0.3)))+U34*$B$15/($B$15-$AI$14)*(EXP(-$AI$14*(($B$16+$AI$4)*0.3))-EXP(-$B$15*(($B$16+$AI$4)*0.3)))</f>
        <v/>
      </c>
      <c r="Y34" s="17">
        <f>R34*EXP(-$B$15*(($B$16+$AI$4)*0.4))+S34*$B$15/($B$15-$AI$12)*(EXP(-$AI$12*(($B$16+$AI$4)*0.4))-EXP(-$B$15*(($B$16+$AI$4)*0.4)))+T34*$B$15/($B$15-$AI$13)*(EXP(-$AI$13*(($B$16+$AI$4)*0.4))-EXP(-$B$15*(($B$16+$AI$4)*0.4)))+U34*$B$15/($B$15-$AI$14)*(EXP(-$AI$14*(($B$16+$AI$4)*0.4))-EXP(-$B$15*(($B$16+$AI$4)*0.4)))</f>
        <v/>
      </c>
      <c r="Z34" s="17">
        <f>R34*EXP(-$B$15*(($B$16+$AI$4)*0.5))+S34*$B$15/($B$15-$AI$12)*(EXP(-$AI$12*(($B$16+$AI$4)*0.5))-EXP(-$B$15*(($B$16+$AI$4)*0.5)))+T34*$B$15/($B$15-$AI$13)*(EXP(-$AI$13*(($B$16+$AI$4)*0.5))-EXP(-$B$15*(($B$16+$AI$4)*0.5)))+U34*$B$15/($B$15-$AI$14)*(EXP(-$AI$14*(($B$16+$AI$4)*0.5))-EXP(-$B$15*(($B$16+$AI$4)*0.5)))</f>
        <v/>
      </c>
      <c r="AA34" s="17">
        <f>R34*EXP(-$B$15*(($B$16+$AI$4)*0.6))+S34*$B$15/($B$15-$AI$12)*(EXP(-$AI$12*(($B$16+$AI$4)*0.6))-EXP(-$B$15*(($B$16+$AI$4)*0.6)))+T34*$B$15/($B$15-$AI$13)*(EXP(-$AI$13*(($B$16+$AI$4)*0.6))-EXP(-$B$15*(($B$16+$AI$4)*0.6)))+U34*$B$15/($B$15-$AI$14)*(EXP(-$AI$14*(($B$16+$AI$4)*0.6))-EXP(-$B$15*(($B$16+$AI$4)*0.6)))</f>
        <v/>
      </c>
      <c r="AB34" s="17">
        <f>R34*EXP(-$B$15*(($B$16+$AI$4)*0.7))+S34*$B$15/($B$15-$AI$12)*(EXP(-$AI$12*(($B$16+$AI$4)*0.7))-EXP(-$B$15*(($B$16+$AI$4)*0.7)))+T34*$B$15/($B$15-$AI$13)*(EXP(-$AI$13*(($B$16+$AI$4)*0.7))-EXP(-$B$15*(($B$16+$AI$4)*0.7)))+U34*$B$15/($B$15-$AI$14)*(EXP(-$AI$14*(($B$16+$AI$4)*0.7))-EXP(-$B$15*(($B$16+$AI$4)*0.7)))</f>
        <v/>
      </c>
      <c r="AC34" s="17">
        <f>R34*EXP(-$B$15*(($B$16+$AI$4)*0.8))+S34*$B$15/($B$15-$AI$12)*(EXP(-$AI$12*(($B$16+$AI$4)*0.8))-EXP(-$B$15*(($B$16+$AI$4)*0.8)))+T34*$B$15/($B$15-$AI$13)*(EXP(-$AI$13*(($B$16+$AI$4)*0.8))-EXP(-$B$15*(($B$16+$AI$4)*0.8)))+U34*$B$15/($B$15-$AI$14)*(EXP(-$AI$14*(($B$16+$AI$4)*0.8))-EXP(-$B$15*(($B$16+$AI$4)*0.8)))</f>
        <v/>
      </c>
      <c r="AD34" s="17">
        <f>R34*EXP(-$B$15*(($B$16+$AI$4)*0.9))+S34*$B$15/($B$15-$AI$12)*(EXP(-$AI$12*(($B$16+$AI$4)*0.9))-EXP(-$B$15*(($B$16+$AI$4)*0.9)))+T34*$B$15/($B$15-$AI$13)*(EXP(-$AI$13*(($B$16+$AI$4)*0.9))-EXP(-$B$15*(($B$16+$AI$4)*0.9)))+U34*$B$15/($B$15-$AI$14)*(EXP(-$AI$14*(($B$16+$AI$4)*0.9))-EXP(-$B$15*(($B$16+$AI$4)*0.9)))</f>
        <v/>
      </c>
      <c r="AE34" s="17">
        <f>R34*EXP(-$B$15*(($B$16+$AI$4)*1.0))+S34*$B$15/($B$15-$AI$12)*(EXP(-$AI$12*(($B$16+$AI$4)*1.0))-EXP(-$B$15*(($B$16+$AI$4)*1.0)))+T34*$B$15/($B$15-$AI$13)*(EXP(-$AI$13*(($B$16+$AI$4)*1.0))-EXP(-$B$15*(($B$16+$AI$4)*1.0)))+U34*$B$15/($B$15-$AI$14)*(EXP(-$AI$14*(($B$16+$AI$4)*1.0))-EXP(-$B$15*(($B$16+$AI$4)*1.0)))</f>
        <v/>
      </c>
      <c r="AF34" s="17">
        <f>MIN((G34-V34)/$AI$48,(G34-W34)/$AI$49,(G34-X34)/$AI$50,(G34-Y34)/$AI$51,(G34-Z34)/$AI$52,(G34-AA34)/$AI$53,(G34-AB34)/$AI$54,(G34-AC34)/$AI$55,(G34-AD34)/$AI$56,(G34-AE34)/$AI$57)</f>
        <v/>
      </c>
      <c r="AH34" s="9" t="inlineStr">
        <is>
          <t>b1 (Cp per mg in A2)</t>
        </is>
      </c>
      <c r="AI34" s="10">
        <f>($B$38*($B$40-$AI$12))/($AI$15*$B$30)</f>
        <v/>
      </c>
      <c r="AK34" s="9">
        <f>IF(AN33&gt;0,AM33,AK33)</f>
        <v/>
      </c>
      <c r="AL34" s="9">
        <f>IF(AN33&gt;0,AL33,AM33)</f>
        <v/>
      </c>
      <c r="AM34" s="16">
        <f>SQRT(AK34*AL34)</f>
        <v/>
      </c>
      <c r="AN34" s="18">
        <f>$AI$33/(AM34-$AI$12)*(AM34*EXP(-AM34*$B$14)-$AI$12*EXP(-$AI$12*$B$14))+$AI$36/(AM34-$AI$13)*(AM34*EXP(-AM34*$B$14)-$AI$13*EXP(-$AI$13*$B$14))+$AI$39/(AM34-$AI$14)*(AM34*EXP(-AM34*$B$14)-$AI$14*EXP(-$AI$14*$B$14))</f>
        <v/>
      </c>
      <c r="AO34" s="9">
        <f>IF(AR33&gt;0,AQ33,AO33)</f>
        <v/>
      </c>
      <c r="AP34" s="9">
        <f>IF(AR33&gt;0,AP33,AQ33)</f>
        <v/>
      </c>
      <c r="AQ34" s="16">
        <f>(AO34+AP34)/2</f>
        <v/>
      </c>
      <c r="AR34" s="18">
        <f>$AI$33/($B$15-$AI$12)*($B$15*EXP(-$B$15*AQ34)-$AI$12*EXP(-$AI$12*AQ34))+$AI$36/($B$15-$AI$13)*($B$15*EXP(-$B$15*AQ34)-$AI$13*EXP(-$AI$13*AQ34))+$AI$39/($B$15-$AI$14)*($B$15*EXP(-$B$15*AQ34)-$AI$14*EXP(-$AI$14*AQ34))</f>
        <v/>
      </c>
    </row>
    <row r="35">
      <c r="A35" s="9" t="inlineStr">
        <is>
          <t>CL3 (slow)</t>
        </is>
      </c>
      <c r="B35" s="14">
        <f>0.836</f>
        <v/>
      </c>
      <c r="C35" s="9" t="inlineStr">
        <is>
          <t>L/min</t>
        </is>
      </c>
      <c r="E35" s="12">
        <f>E34+$B$11</f>
        <v/>
      </c>
      <c r="F35" s="13">
        <f>E35/60</f>
        <v/>
      </c>
      <c r="G35" s="13">
        <f>IF(F35&gt;=$AI$66,$B$26,IF(F35&gt;=$AI$65,$B$25,IF(F35&gt;=$AI$64,$B$24,IF(F35&gt;=$AI$63,$B$23,IF(F35&gt;=$AI$62,$B$22,IF(F35&gt;=$AI$61,$B$21,$B$20))))))</f>
        <v/>
      </c>
      <c r="H35" s="14">
        <f>MAX(0,MIN($AI$59,IF($B$9="Plasma",(G35-(S35*$AI$18+T35*$AI$19+U35*$AI$20))/$AI$46,AF35)))</f>
        <v/>
      </c>
      <c r="I35" s="15">
        <f>H35/10*3600/$B$11</f>
        <v/>
      </c>
      <c r="J35" s="15">
        <f>J34+H35</f>
        <v/>
      </c>
      <c r="K35" s="14">
        <f>$AI$21*K34+$AI$22*L34+$AI$23*M34+$AI$30*H34</f>
        <v/>
      </c>
      <c r="L35" s="14">
        <f>$AI$24*K34+$AI$25*L34+$AI$26*M34+$AI$31*H34</f>
        <v/>
      </c>
      <c r="M35" s="14">
        <f>$AI$27*K34+$AI$28*L34+$AI$29*M34+$AI$32*H34</f>
        <v/>
      </c>
      <c r="N35" s="16">
        <f>R35*$B$41</f>
        <v/>
      </c>
      <c r="O35" s="14">
        <f>K35/$B$30</f>
        <v/>
      </c>
      <c r="P35" s="14">
        <f>L35/$B$31</f>
        <v/>
      </c>
      <c r="Q35" s="14">
        <f>M35/$B$32</f>
        <v/>
      </c>
      <c r="R35" s="14">
        <f>R34*$AI$42+S34*$AI$43+T34*$AI$44+U34*$AI$45+$AI$47*H34</f>
        <v/>
      </c>
      <c r="S35" s="17">
        <f>$AI$33*K35+$AI$34*L35+$AI$35*M35</f>
        <v/>
      </c>
      <c r="T35" s="17">
        <f>$AI$36*K35+$AI$37*L35+$AI$38*M35</f>
        <v/>
      </c>
      <c r="U35" s="17">
        <f>$AI$39*K35+$AI$40*L35+$AI$41*M35</f>
        <v/>
      </c>
      <c r="V35" s="17">
        <f>R35*EXP(-$B$15*(($B$16+$AI$4)*0.1))+S35*$B$15/($B$15-$AI$12)*(EXP(-$AI$12*(($B$16+$AI$4)*0.1))-EXP(-$B$15*(($B$16+$AI$4)*0.1)))+T35*$B$15/($B$15-$AI$13)*(EXP(-$AI$13*(($B$16+$AI$4)*0.1))-EXP(-$B$15*(($B$16+$AI$4)*0.1)))+U35*$B$15/($B$15-$AI$14)*(EXP(-$AI$14*(($B$16+$AI$4)*0.1))-EXP(-$B$15*(($B$16+$AI$4)*0.1)))</f>
        <v/>
      </c>
      <c r="W35" s="17">
        <f>R35*EXP(-$B$15*(($B$16+$AI$4)*0.2))+S35*$B$15/($B$15-$AI$12)*(EXP(-$AI$12*(($B$16+$AI$4)*0.2))-EXP(-$B$15*(($B$16+$AI$4)*0.2)))+T35*$B$15/($B$15-$AI$13)*(EXP(-$AI$13*(($B$16+$AI$4)*0.2))-EXP(-$B$15*(($B$16+$AI$4)*0.2)))+U35*$B$15/($B$15-$AI$14)*(EXP(-$AI$14*(($B$16+$AI$4)*0.2))-EXP(-$B$15*(($B$16+$AI$4)*0.2)))</f>
        <v/>
      </c>
      <c r="X35" s="17">
        <f>R35*EXP(-$B$15*(($B$16+$AI$4)*0.3))+S35*$B$15/($B$15-$AI$12)*(EXP(-$AI$12*(($B$16+$AI$4)*0.3))-EXP(-$B$15*(($B$16+$AI$4)*0.3)))+T35*$B$15/($B$15-$AI$13)*(EXP(-$AI$13*(($B$16+$AI$4)*0.3))-EXP(-$B$15*(($B$16+$AI$4)*0.3)))+U35*$B$15/($B$15-$AI$14)*(EXP(-$AI$14*(($B$16+$AI$4)*0.3))-EXP(-$B$15*(($B$16+$AI$4)*0.3)))</f>
        <v/>
      </c>
      <c r="Y35" s="17">
        <f>R35*EXP(-$B$15*(($B$16+$AI$4)*0.4))+S35*$B$15/($B$15-$AI$12)*(EXP(-$AI$12*(($B$16+$AI$4)*0.4))-EXP(-$B$15*(($B$16+$AI$4)*0.4)))+T35*$B$15/($B$15-$AI$13)*(EXP(-$AI$13*(($B$16+$AI$4)*0.4))-EXP(-$B$15*(($B$16+$AI$4)*0.4)))+U35*$B$15/($B$15-$AI$14)*(EXP(-$AI$14*(($B$16+$AI$4)*0.4))-EXP(-$B$15*(($B$16+$AI$4)*0.4)))</f>
        <v/>
      </c>
      <c r="Z35" s="17">
        <f>R35*EXP(-$B$15*(($B$16+$AI$4)*0.5))+S35*$B$15/($B$15-$AI$12)*(EXP(-$AI$12*(($B$16+$AI$4)*0.5))-EXP(-$B$15*(($B$16+$AI$4)*0.5)))+T35*$B$15/($B$15-$AI$13)*(EXP(-$AI$13*(($B$16+$AI$4)*0.5))-EXP(-$B$15*(($B$16+$AI$4)*0.5)))+U35*$B$15/($B$15-$AI$14)*(EXP(-$AI$14*(($B$16+$AI$4)*0.5))-EXP(-$B$15*(($B$16+$AI$4)*0.5)))</f>
        <v/>
      </c>
      <c r="AA35" s="17">
        <f>R35*EXP(-$B$15*(($B$16+$AI$4)*0.6))+S35*$B$15/($B$15-$AI$12)*(EXP(-$AI$12*(($B$16+$AI$4)*0.6))-EXP(-$B$15*(($B$16+$AI$4)*0.6)))+T35*$B$15/($B$15-$AI$13)*(EXP(-$AI$13*(($B$16+$AI$4)*0.6))-EXP(-$B$15*(($B$16+$AI$4)*0.6)))+U35*$B$15/($B$15-$AI$14)*(EXP(-$AI$14*(($B$16+$AI$4)*0.6))-EXP(-$B$15*(($B$16+$AI$4)*0.6)))</f>
        <v/>
      </c>
      <c r="AB35" s="17">
        <f>R35*EXP(-$B$15*(($B$16+$AI$4)*0.7))+S35*$B$15/($B$15-$AI$12)*(EXP(-$AI$12*(($B$16+$AI$4)*0.7))-EXP(-$B$15*(($B$16+$AI$4)*0.7)))+T35*$B$15/($B$15-$AI$13)*(EXP(-$AI$13*(($B$16+$AI$4)*0.7))-EXP(-$B$15*(($B$16+$AI$4)*0.7)))+U35*$B$15/($B$15-$AI$14)*(EXP(-$AI$14*(($B$16+$AI$4)*0.7))-EXP(-$B$15*(($B$16+$AI$4)*0.7)))</f>
        <v/>
      </c>
      <c r="AC35" s="17">
        <f>R35*EXP(-$B$15*(($B$16+$AI$4)*0.8))+S35*$B$15/($B$15-$AI$12)*(EXP(-$AI$12*(($B$16+$AI$4)*0.8))-EXP(-$B$15*(($B$16+$AI$4)*0.8)))+T35*$B$15/($B$15-$AI$13)*(EXP(-$AI$13*(($B$16+$AI$4)*0.8))-EXP(-$B$15*(($B$16+$AI$4)*0.8)))+U35*$B$15/($B$15-$AI$14)*(EXP(-$AI$14*(($B$16+$AI$4)*0.8))-EXP(-$B$15*(($B$16+$AI$4)*0.8)))</f>
        <v/>
      </c>
      <c r="AD35" s="17">
        <f>R35*EXP(-$B$15*(($B$16+$AI$4)*0.9))+S35*$B$15/($B$15-$AI$12)*(EXP(-$AI$12*(($B$16+$AI$4)*0.9))-EXP(-$B$15*(($B$16+$AI$4)*0.9)))+T35*$B$15/($B$15-$AI$13)*(EXP(-$AI$13*(($B$16+$AI$4)*0.9))-EXP(-$B$15*(($B$16+$AI$4)*0.9)))+U35*$B$15/($B$15-$AI$14)*(EXP(-$AI$14*(($B$16+$AI$4)*0.9))-EXP(-$B$15*(($B$16+$AI$4)*0.9)))</f>
        <v/>
      </c>
      <c r="AE35" s="17">
        <f>R35*EXP(-$B$15*(($B$16+$AI$4)*1.0))+S35*$B$15/($B$15-$AI$12)*(EXP(-$AI$12*(($B$16+$AI$4)*1.0))-EXP(-$B$15*(($B$16+$AI$4)*1.0)))+T35*$B$15/($B$15-$AI$13)*(EXP(-$AI$13*(($B$16+$AI$4)*1.0))-EXP(-$B$15*(($B$16+$AI$4)*1.0)))+U35*$B$15/($B$15-$AI$14)*(EXP(-$AI$14*(($B$16+$AI$4)*1.0))-EXP(-$B$15*(($B$16+$AI$4)*1.0)))</f>
        <v/>
      </c>
      <c r="AF35" s="17">
        <f>MIN((G35-V35)/$AI$48,(G35-W35)/$AI$49,(G35-X35)/$AI$50,(G35-Y35)/$AI$51,(G35-Z35)/$AI$52,(G35-AA35)/$AI$53,(G35-AB35)/$AI$54,(G35-AC35)/$AI$55,(G35-AD35)/$AI$56,(G35-AE35)/$AI$57)</f>
        <v/>
      </c>
      <c r="AH35" s="9" t="inlineStr">
        <is>
          <t>c1 (Cp per mg in A3)</t>
        </is>
      </c>
      <c r="AI35" s="10">
        <f>($B$40*($B$38-$AI$12))/($AI$15*$B$30)</f>
        <v/>
      </c>
      <c r="AK35" s="9">
        <f>IF(AN34&gt;0,AM34,AK34)</f>
        <v/>
      </c>
      <c r="AL35" s="9">
        <f>IF(AN34&gt;0,AL34,AM34)</f>
        <v/>
      </c>
      <c r="AM35" s="16">
        <f>SQRT(AK35*AL35)</f>
        <v/>
      </c>
      <c r="AN35" s="18">
        <f>$AI$33/(AM35-$AI$12)*(AM35*EXP(-AM35*$B$14)-$AI$12*EXP(-$AI$12*$B$14))+$AI$36/(AM35-$AI$13)*(AM35*EXP(-AM35*$B$14)-$AI$13*EXP(-$AI$13*$B$14))+$AI$39/(AM35-$AI$14)*(AM35*EXP(-AM35*$B$14)-$AI$14*EXP(-$AI$14*$B$14))</f>
        <v/>
      </c>
      <c r="AO35" s="9">
        <f>IF(AR34&gt;0,AQ34,AO34)</f>
        <v/>
      </c>
      <c r="AP35" s="9">
        <f>IF(AR34&gt;0,AP34,AQ34)</f>
        <v/>
      </c>
      <c r="AQ35" s="16">
        <f>(AO35+AP35)/2</f>
        <v/>
      </c>
      <c r="AR35" s="18">
        <f>$AI$33/($B$15-$AI$12)*($B$15*EXP(-$B$15*AQ35)-$AI$12*EXP(-$AI$12*AQ35))+$AI$36/($B$15-$AI$13)*($B$15*EXP(-$B$15*AQ35)-$AI$13*EXP(-$AI$13*AQ35))+$AI$39/($B$15-$AI$14)*($B$15*EXP(-$B$15*AQ35)-$AI$14*EXP(-$AI$14*AQ35))</f>
        <v/>
      </c>
    </row>
    <row r="36">
      <c r="A36" s="9" t="inlineStr">
        <is>
          <t>k10</t>
        </is>
      </c>
      <c r="B36" s="17">
        <f>$B$33/$B$30</f>
        <v/>
      </c>
      <c r="C36" s="9" t="inlineStr">
        <is>
          <t>/min</t>
        </is>
      </c>
      <c r="E36" s="12">
        <f>E35+$B$11</f>
        <v/>
      </c>
      <c r="F36" s="13">
        <f>E36/60</f>
        <v/>
      </c>
      <c r="G36" s="13">
        <f>IF(F36&gt;=$AI$66,$B$26,IF(F36&gt;=$AI$65,$B$25,IF(F36&gt;=$AI$64,$B$24,IF(F36&gt;=$AI$63,$B$23,IF(F36&gt;=$AI$62,$B$22,IF(F36&gt;=$AI$61,$B$21,$B$20))))))</f>
        <v/>
      </c>
      <c r="H36" s="14">
        <f>MAX(0,MIN($AI$59,IF($B$9="Plasma",(G36-(S36*$AI$18+T36*$AI$19+U36*$AI$20))/$AI$46,AF36)))</f>
        <v/>
      </c>
      <c r="I36" s="15">
        <f>H36/10*3600/$B$11</f>
        <v/>
      </c>
      <c r="J36" s="15">
        <f>J35+H36</f>
        <v/>
      </c>
      <c r="K36" s="14">
        <f>$AI$21*K35+$AI$22*L35+$AI$23*M35+$AI$30*H35</f>
        <v/>
      </c>
      <c r="L36" s="14">
        <f>$AI$24*K35+$AI$25*L35+$AI$26*M35+$AI$31*H35</f>
        <v/>
      </c>
      <c r="M36" s="14">
        <f>$AI$27*K35+$AI$28*L35+$AI$29*M35+$AI$32*H35</f>
        <v/>
      </c>
      <c r="N36" s="16">
        <f>R36*$B$41</f>
        <v/>
      </c>
      <c r="O36" s="14">
        <f>K36/$B$30</f>
        <v/>
      </c>
      <c r="P36" s="14">
        <f>L36/$B$31</f>
        <v/>
      </c>
      <c r="Q36" s="14">
        <f>M36/$B$32</f>
        <v/>
      </c>
      <c r="R36" s="14">
        <f>R35*$AI$42+S35*$AI$43+T35*$AI$44+U35*$AI$45+$AI$47*H35</f>
        <v/>
      </c>
      <c r="S36" s="17">
        <f>$AI$33*K36+$AI$34*L36+$AI$35*M36</f>
        <v/>
      </c>
      <c r="T36" s="17">
        <f>$AI$36*K36+$AI$37*L36+$AI$38*M36</f>
        <v/>
      </c>
      <c r="U36" s="17">
        <f>$AI$39*K36+$AI$40*L36+$AI$41*M36</f>
        <v/>
      </c>
      <c r="V36" s="17">
        <f>R36*EXP(-$B$15*(($B$16+$AI$4)*0.1))+S36*$B$15/($B$15-$AI$12)*(EXP(-$AI$12*(($B$16+$AI$4)*0.1))-EXP(-$B$15*(($B$16+$AI$4)*0.1)))+T36*$B$15/($B$15-$AI$13)*(EXP(-$AI$13*(($B$16+$AI$4)*0.1))-EXP(-$B$15*(($B$16+$AI$4)*0.1)))+U36*$B$15/($B$15-$AI$14)*(EXP(-$AI$14*(($B$16+$AI$4)*0.1))-EXP(-$B$15*(($B$16+$AI$4)*0.1)))</f>
        <v/>
      </c>
      <c r="W36" s="17">
        <f>R36*EXP(-$B$15*(($B$16+$AI$4)*0.2))+S36*$B$15/($B$15-$AI$12)*(EXP(-$AI$12*(($B$16+$AI$4)*0.2))-EXP(-$B$15*(($B$16+$AI$4)*0.2)))+T36*$B$15/($B$15-$AI$13)*(EXP(-$AI$13*(($B$16+$AI$4)*0.2))-EXP(-$B$15*(($B$16+$AI$4)*0.2)))+U36*$B$15/($B$15-$AI$14)*(EXP(-$AI$14*(($B$16+$AI$4)*0.2))-EXP(-$B$15*(($B$16+$AI$4)*0.2)))</f>
        <v/>
      </c>
      <c r="X36" s="17">
        <f>R36*EXP(-$B$15*(($B$16+$AI$4)*0.3))+S36*$B$15/($B$15-$AI$12)*(EXP(-$AI$12*(($B$16+$AI$4)*0.3))-EXP(-$B$15*(($B$16+$AI$4)*0.3)))+T36*$B$15/($B$15-$AI$13)*(EXP(-$AI$13*(($B$16+$AI$4)*0.3))-EXP(-$B$15*(($B$16+$AI$4)*0.3)))+U36*$B$15/($B$15-$AI$14)*(EXP(-$AI$14*(($B$16+$AI$4)*0.3))-EXP(-$B$15*(($B$16+$AI$4)*0.3)))</f>
        <v/>
      </c>
      <c r="Y36" s="17">
        <f>R36*EXP(-$B$15*(($B$16+$AI$4)*0.4))+S36*$B$15/($B$15-$AI$12)*(EXP(-$AI$12*(($B$16+$AI$4)*0.4))-EXP(-$B$15*(($B$16+$AI$4)*0.4)))+T36*$B$15/($B$15-$AI$13)*(EXP(-$AI$13*(($B$16+$AI$4)*0.4))-EXP(-$B$15*(($B$16+$AI$4)*0.4)))+U36*$B$15/($B$15-$AI$14)*(EXP(-$AI$14*(($B$16+$AI$4)*0.4))-EXP(-$B$15*(($B$16+$AI$4)*0.4)))</f>
        <v/>
      </c>
      <c r="Z36" s="17">
        <f>R36*EXP(-$B$15*(($B$16+$AI$4)*0.5))+S36*$B$15/($B$15-$AI$12)*(EXP(-$AI$12*(($B$16+$AI$4)*0.5))-EXP(-$B$15*(($B$16+$AI$4)*0.5)))+T36*$B$15/($B$15-$AI$13)*(EXP(-$AI$13*(($B$16+$AI$4)*0.5))-EXP(-$B$15*(($B$16+$AI$4)*0.5)))+U36*$B$15/($B$15-$AI$14)*(EXP(-$AI$14*(($B$16+$AI$4)*0.5))-EXP(-$B$15*(($B$16+$AI$4)*0.5)))</f>
        <v/>
      </c>
      <c r="AA36" s="17">
        <f>R36*EXP(-$B$15*(($B$16+$AI$4)*0.6))+S36*$B$15/($B$15-$AI$12)*(EXP(-$AI$12*(($B$16+$AI$4)*0.6))-EXP(-$B$15*(($B$16+$AI$4)*0.6)))+T36*$B$15/($B$15-$AI$13)*(EXP(-$AI$13*(($B$16+$AI$4)*0.6))-EXP(-$B$15*(($B$16+$AI$4)*0.6)))+U36*$B$15/($B$15-$AI$14)*(EXP(-$AI$14*(($B$16+$AI$4)*0.6))-EXP(-$B$15*(($B$16+$AI$4)*0.6)))</f>
        <v/>
      </c>
      <c r="AB36" s="17">
        <f>R36*EXP(-$B$15*(($B$16+$AI$4)*0.7))+S36*$B$15/($B$15-$AI$12)*(EXP(-$AI$12*(($B$16+$AI$4)*0.7))-EXP(-$B$15*(($B$16+$AI$4)*0.7)))+T36*$B$15/($B$15-$AI$13)*(EXP(-$AI$13*(($B$16+$AI$4)*0.7))-EXP(-$B$15*(($B$16+$AI$4)*0.7)))+U36*$B$15/($B$15-$AI$14)*(EXP(-$AI$14*(($B$16+$AI$4)*0.7))-EXP(-$B$15*(($B$16+$AI$4)*0.7)))</f>
        <v/>
      </c>
      <c r="AC36" s="17">
        <f>R36*EXP(-$B$15*(($B$16+$AI$4)*0.8))+S36*$B$15/($B$15-$AI$12)*(EXP(-$AI$12*(($B$16+$AI$4)*0.8))-EXP(-$B$15*(($B$16+$AI$4)*0.8)))+T36*$B$15/($B$15-$AI$13)*(EXP(-$AI$13*(($B$16+$AI$4)*0.8))-EXP(-$B$15*(($B$16+$AI$4)*0.8)))+U36*$B$15/($B$15-$AI$14)*(EXP(-$AI$14*(($B$16+$AI$4)*0.8))-EXP(-$B$15*(($B$16+$AI$4)*0.8)))</f>
        <v/>
      </c>
      <c r="AD36" s="17">
        <f>R36*EXP(-$B$15*(($B$16+$AI$4)*0.9))+S36*$B$15/($B$15-$AI$12)*(EXP(-$AI$12*(($B$16+$AI$4)*0.9))-EXP(-$B$15*(($B$16+$AI$4)*0.9)))+T36*$B$15/($B$15-$AI$13)*(EXP(-$AI$13*(($B$16+$AI$4)*0.9))-EXP(-$B$15*(($B$16+$AI$4)*0.9)))+U36*$B$15/($B$15-$AI$14)*(EXP(-$AI$14*(($B$16+$AI$4)*0.9))-EXP(-$B$15*(($B$16+$AI$4)*0.9)))</f>
        <v/>
      </c>
      <c r="AE36" s="17">
        <f>R36*EXP(-$B$15*(($B$16+$AI$4)*1.0))+S36*$B$15/($B$15-$AI$12)*(EXP(-$AI$12*(($B$16+$AI$4)*1.0))-EXP(-$B$15*(($B$16+$AI$4)*1.0)))+T36*$B$15/($B$15-$AI$13)*(EXP(-$AI$13*(($B$16+$AI$4)*1.0))-EXP(-$B$15*(($B$16+$AI$4)*1.0)))+U36*$B$15/($B$15-$AI$14)*(EXP(-$AI$14*(($B$16+$AI$4)*1.0))-EXP(-$B$15*(($B$16+$AI$4)*1.0)))</f>
        <v/>
      </c>
      <c r="AF36" s="17">
        <f>MIN((G36-V36)/$AI$48,(G36-W36)/$AI$49,(G36-X36)/$AI$50,(G36-Y36)/$AI$51,(G36-Z36)/$AI$52,(G36-AA36)/$AI$53,(G36-AB36)/$AI$54,(G36-AC36)/$AI$55,(G36-AD36)/$AI$56,(G36-AE36)/$AI$57)</f>
        <v/>
      </c>
      <c r="AH36" s="9" t="inlineStr">
        <is>
          <t>a2 (Cp per mg in A1)</t>
        </is>
      </c>
      <c r="AI36" s="10">
        <f>(($B$38-$AI$13)*($B$40-$AI$13))/($AI$16*$B$30)</f>
        <v/>
      </c>
      <c r="AK36" s="9">
        <f>IF(AN35&gt;0,AM35,AK35)</f>
        <v/>
      </c>
      <c r="AL36" s="9">
        <f>IF(AN35&gt;0,AL35,AM35)</f>
        <v/>
      </c>
      <c r="AM36" s="16">
        <f>SQRT(AK36*AL36)</f>
        <v/>
      </c>
      <c r="AN36" s="18">
        <f>$AI$33/(AM36-$AI$12)*(AM36*EXP(-AM36*$B$14)-$AI$12*EXP(-$AI$12*$B$14))+$AI$36/(AM36-$AI$13)*(AM36*EXP(-AM36*$B$14)-$AI$13*EXP(-$AI$13*$B$14))+$AI$39/(AM36-$AI$14)*(AM36*EXP(-AM36*$B$14)-$AI$14*EXP(-$AI$14*$B$14))</f>
        <v/>
      </c>
      <c r="AO36" s="9">
        <f>IF(AR35&gt;0,AQ35,AO35)</f>
        <v/>
      </c>
      <c r="AP36" s="9">
        <f>IF(AR35&gt;0,AP35,AQ35)</f>
        <v/>
      </c>
      <c r="AQ36" s="16">
        <f>(AO36+AP36)/2</f>
        <v/>
      </c>
      <c r="AR36" s="18">
        <f>$AI$33/($B$15-$AI$12)*($B$15*EXP(-$B$15*AQ36)-$AI$12*EXP(-$AI$12*AQ36))+$AI$36/($B$15-$AI$13)*($B$15*EXP(-$B$15*AQ36)-$AI$13*EXP(-$AI$13*AQ36))+$AI$39/($B$15-$AI$14)*($B$15*EXP(-$B$15*AQ36)-$AI$14*EXP(-$AI$14*AQ36))</f>
        <v/>
      </c>
    </row>
    <row r="37">
      <c r="A37" s="9" t="inlineStr">
        <is>
          <t>k12</t>
        </is>
      </c>
      <c r="B37" s="17">
        <f>$B$34/$B$30</f>
        <v/>
      </c>
      <c r="C37" s="9" t="inlineStr">
        <is>
          <t>/min</t>
        </is>
      </c>
      <c r="E37" s="12">
        <f>E36+$B$11</f>
        <v/>
      </c>
      <c r="F37" s="13">
        <f>E37/60</f>
        <v/>
      </c>
      <c r="G37" s="13">
        <f>IF(F37&gt;=$AI$66,$B$26,IF(F37&gt;=$AI$65,$B$25,IF(F37&gt;=$AI$64,$B$24,IF(F37&gt;=$AI$63,$B$23,IF(F37&gt;=$AI$62,$B$22,IF(F37&gt;=$AI$61,$B$21,$B$20))))))</f>
        <v/>
      </c>
      <c r="H37" s="14">
        <f>MAX(0,MIN($AI$59,IF($B$9="Plasma",(G37-(S37*$AI$18+T37*$AI$19+U37*$AI$20))/$AI$46,AF37)))</f>
        <v/>
      </c>
      <c r="I37" s="15">
        <f>H37/10*3600/$B$11</f>
        <v/>
      </c>
      <c r="J37" s="15">
        <f>J36+H37</f>
        <v/>
      </c>
      <c r="K37" s="14">
        <f>$AI$21*K36+$AI$22*L36+$AI$23*M36+$AI$30*H36</f>
        <v/>
      </c>
      <c r="L37" s="14">
        <f>$AI$24*K36+$AI$25*L36+$AI$26*M36+$AI$31*H36</f>
        <v/>
      </c>
      <c r="M37" s="14">
        <f>$AI$27*K36+$AI$28*L36+$AI$29*M36+$AI$32*H36</f>
        <v/>
      </c>
      <c r="N37" s="16">
        <f>R37*$B$41</f>
        <v/>
      </c>
      <c r="O37" s="14">
        <f>K37/$B$30</f>
        <v/>
      </c>
      <c r="P37" s="14">
        <f>L37/$B$31</f>
        <v/>
      </c>
      <c r="Q37" s="14">
        <f>M37/$B$32</f>
        <v/>
      </c>
      <c r="R37" s="14">
        <f>R36*$AI$42+S36*$AI$43+T36*$AI$44+U36*$AI$45+$AI$47*H36</f>
        <v/>
      </c>
      <c r="S37" s="17">
        <f>$AI$33*K37+$AI$34*L37+$AI$35*M37</f>
        <v/>
      </c>
      <c r="T37" s="17">
        <f>$AI$36*K37+$AI$37*L37+$AI$38*M37</f>
        <v/>
      </c>
      <c r="U37" s="17">
        <f>$AI$39*K37+$AI$40*L37+$AI$41*M37</f>
        <v/>
      </c>
      <c r="V37" s="17">
        <f>R37*EXP(-$B$15*(($B$16+$AI$4)*0.1))+S37*$B$15/($B$15-$AI$12)*(EXP(-$AI$12*(($B$16+$AI$4)*0.1))-EXP(-$B$15*(($B$16+$AI$4)*0.1)))+T37*$B$15/($B$15-$AI$13)*(EXP(-$AI$13*(($B$16+$AI$4)*0.1))-EXP(-$B$15*(($B$16+$AI$4)*0.1)))+U37*$B$15/($B$15-$AI$14)*(EXP(-$AI$14*(($B$16+$AI$4)*0.1))-EXP(-$B$15*(($B$16+$AI$4)*0.1)))</f>
        <v/>
      </c>
      <c r="W37" s="17">
        <f>R37*EXP(-$B$15*(($B$16+$AI$4)*0.2))+S37*$B$15/($B$15-$AI$12)*(EXP(-$AI$12*(($B$16+$AI$4)*0.2))-EXP(-$B$15*(($B$16+$AI$4)*0.2)))+T37*$B$15/($B$15-$AI$13)*(EXP(-$AI$13*(($B$16+$AI$4)*0.2))-EXP(-$B$15*(($B$16+$AI$4)*0.2)))+U37*$B$15/($B$15-$AI$14)*(EXP(-$AI$14*(($B$16+$AI$4)*0.2))-EXP(-$B$15*(($B$16+$AI$4)*0.2)))</f>
        <v/>
      </c>
      <c r="X37" s="17">
        <f>R37*EXP(-$B$15*(($B$16+$AI$4)*0.3))+S37*$B$15/($B$15-$AI$12)*(EXP(-$AI$12*(($B$16+$AI$4)*0.3))-EXP(-$B$15*(($B$16+$AI$4)*0.3)))+T37*$B$15/($B$15-$AI$13)*(EXP(-$AI$13*(($B$16+$AI$4)*0.3))-EXP(-$B$15*(($B$16+$AI$4)*0.3)))+U37*$B$15/($B$15-$AI$14)*(EXP(-$AI$14*(($B$16+$AI$4)*0.3))-EXP(-$B$15*(($B$16+$AI$4)*0.3)))</f>
        <v/>
      </c>
      <c r="Y37" s="17">
        <f>R37*EXP(-$B$15*(($B$16+$AI$4)*0.4))+S37*$B$15/($B$15-$AI$12)*(EXP(-$AI$12*(($B$16+$AI$4)*0.4))-EXP(-$B$15*(($B$16+$AI$4)*0.4)))+T37*$B$15/($B$15-$AI$13)*(EXP(-$AI$13*(($B$16+$AI$4)*0.4))-EXP(-$B$15*(($B$16+$AI$4)*0.4)))+U37*$B$15/($B$15-$AI$14)*(EXP(-$AI$14*(($B$16+$AI$4)*0.4))-EXP(-$B$15*(($B$16+$AI$4)*0.4)))</f>
        <v/>
      </c>
      <c r="Z37" s="17">
        <f>R37*EXP(-$B$15*(($B$16+$AI$4)*0.5))+S37*$B$15/($B$15-$AI$12)*(EXP(-$AI$12*(($B$16+$AI$4)*0.5))-EXP(-$B$15*(($B$16+$AI$4)*0.5)))+T37*$B$15/($B$15-$AI$13)*(EXP(-$AI$13*(($B$16+$AI$4)*0.5))-EXP(-$B$15*(($B$16+$AI$4)*0.5)))+U37*$B$15/($B$15-$AI$14)*(EXP(-$AI$14*(($B$16+$AI$4)*0.5))-EXP(-$B$15*(($B$16+$AI$4)*0.5)))</f>
        <v/>
      </c>
      <c r="AA37" s="17">
        <f>R37*EXP(-$B$15*(($B$16+$AI$4)*0.6))+S37*$B$15/($B$15-$AI$12)*(EXP(-$AI$12*(($B$16+$AI$4)*0.6))-EXP(-$B$15*(($B$16+$AI$4)*0.6)))+T37*$B$15/($B$15-$AI$13)*(EXP(-$AI$13*(($B$16+$AI$4)*0.6))-EXP(-$B$15*(($B$16+$AI$4)*0.6)))+U37*$B$15/($B$15-$AI$14)*(EXP(-$AI$14*(($B$16+$AI$4)*0.6))-EXP(-$B$15*(($B$16+$AI$4)*0.6)))</f>
        <v/>
      </c>
      <c r="AB37" s="17">
        <f>R37*EXP(-$B$15*(($B$16+$AI$4)*0.7))+S37*$B$15/($B$15-$AI$12)*(EXP(-$AI$12*(($B$16+$AI$4)*0.7))-EXP(-$B$15*(($B$16+$AI$4)*0.7)))+T37*$B$15/($B$15-$AI$13)*(EXP(-$AI$13*(($B$16+$AI$4)*0.7))-EXP(-$B$15*(($B$16+$AI$4)*0.7)))+U37*$B$15/($B$15-$AI$14)*(EXP(-$AI$14*(($B$16+$AI$4)*0.7))-EXP(-$B$15*(($B$16+$AI$4)*0.7)))</f>
        <v/>
      </c>
      <c r="AC37" s="17">
        <f>R37*EXP(-$B$15*(($B$16+$AI$4)*0.8))+S37*$B$15/($B$15-$AI$12)*(EXP(-$AI$12*(($B$16+$AI$4)*0.8))-EXP(-$B$15*(($B$16+$AI$4)*0.8)))+T37*$B$15/($B$15-$AI$13)*(EXP(-$AI$13*(($B$16+$AI$4)*0.8))-EXP(-$B$15*(($B$16+$AI$4)*0.8)))+U37*$B$15/($B$15-$AI$14)*(EXP(-$AI$14*(($B$16+$AI$4)*0.8))-EXP(-$B$15*(($B$16+$AI$4)*0.8)))</f>
        <v/>
      </c>
      <c r="AD37" s="17">
        <f>R37*EXP(-$B$15*(($B$16+$AI$4)*0.9))+S37*$B$15/($B$15-$AI$12)*(EXP(-$AI$12*(($B$16+$AI$4)*0.9))-EXP(-$B$15*(($B$16+$AI$4)*0.9)))+T37*$B$15/($B$15-$AI$13)*(EXP(-$AI$13*(($B$16+$AI$4)*0.9))-EXP(-$B$15*(($B$16+$AI$4)*0.9)))+U37*$B$15/($B$15-$AI$14)*(EXP(-$AI$14*(($B$16+$AI$4)*0.9))-EXP(-$B$15*(($B$16+$AI$4)*0.9)))</f>
        <v/>
      </c>
      <c r="AE37" s="17">
        <f>R37*EXP(-$B$15*(($B$16+$AI$4)*1.0))+S37*$B$15/($B$15-$AI$12)*(EXP(-$AI$12*(($B$16+$AI$4)*1.0))-EXP(-$B$15*(($B$16+$AI$4)*1.0)))+T37*$B$15/($B$15-$AI$13)*(EXP(-$AI$13*(($B$16+$AI$4)*1.0))-EXP(-$B$15*(($B$16+$AI$4)*1.0)))+U37*$B$15/($B$15-$AI$14)*(EXP(-$AI$14*(($B$16+$AI$4)*1.0))-EXP(-$B$15*(($B$16+$AI$4)*1.0)))</f>
        <v/>
      </c>
      <c r="AF37" s="17">
        <f>MIN((G37-V37)/$AI$48,(G37-W37)/$AI$49,(G37-X37)/$AI$50,(G37-Y37)/$AI$51,(G37-Z37)/$AI$52,(G37-AA37)/$AI$53,(G37-AB37)/$AI$54,(G37-AC37)/$AI$55,(G37-AD37)/$AI$56,(G37-AE37)/$AI$57)</f>
        <v/>
      </c>
      <c r="AH37" s="9" t="inlineStr">
        <is>
          <t>b2 (Cp per mg in A2)</t>
        </is>
      </c>
      <c r="AI37" s="10">
        <f>($B$38*($B$40-$AI$13))/($AI$16*$B$30)</f>
        <v/>
      </c>
      <c r="AK37" s="9">
        <f>IF(AN36&gt;0,AM36,AK36)</f>
        <v/>
      </c>
      <c r="AL37" s="9">
        <f>IF(AN36&gt;0,AL36,AM36)</f>
        <v/>
      </c>
      <c r="AM37" s="16">
        <f>SQRT(AK37*AL37)</f>
        <v/>
      </c>
      <c r="AN37" s="18">
        <f>$AI$33/(AM37-$AI$12)*(AM37*EXP(-AM37*$B$14)-$AI$12*EXP(-$AI$12*$B$14))+$AI$36/(AM37-$AI$13)*(AM37*EXP(-AM37*$B$14)-$AI$13*EXP(-$AI$13*$B$14))+$AI$39/(AM37-$AI$14)*(AM37*EXP(-AM37*$B$14)-$AI$14*EXP(-$AI$14*$B$14))</f>
        <v/>
      </c>
      <c r="AO37" s="9">
        <f>IF(AR36&gt;0,AQ36,AO36)</f>
        <v/>
      </c>
      <c r="AP37" s="9">
        <f>IF(AR36&gt;0,AP36,AQ36)</f>
        <v/>
      </c>
      <c r="AQ37" s="16">
        <f>(AO37+AP37)/2</f>
        <v/>
      </c>
      <c r="AR37" s="18">
        <f>$AI$33/($B$15-$AI$12)*($B$15*EXP(-$B$15*AQ37)-$AI$12*EXP(-$AI$12*AQ37))+$AI$36/($B$15-$AI$13)*($B$15*EXP(-$B$15*AQ37)-$AI$13*EXP(-$AI$13*AQ37))+$AI$39/($B$15-$AI$14)*($B$15*EXP(-$B$15*AQ37)-$AI$14*EXP(-$AI$14*AQ37))</f>
        <v/>
      </c>
    </row>
    <row r="38">
      <c r="A38" s="9" t="inlineStr">
        <is>
          <t>k21</t>
        </is>
      </c>
      <c r="B38" s="17">
        <f>$B$34/$B$31</f>
        <v/>
      </c>
      <c r="C38" s="9" t="inlineStr">
        <is>
          <t>/min</t>
        </is>
      </c>
      <c r="E38" s="12">
        <f>E37+$B$11</f>
        <v/>
      </c>
      <c r="F38" s="13">
        <f>E38/60</f>
        <v/>
      </c>
      <c r="G38" s="13">
        <f>IF(F38&gt;=$AI$66,$B$26,IF(F38&gt;=$AI$65,$B$25,IF(F38&gt;=$AI$64,$B$24,IF(F38&gt;=$AI$63,$B$23,IF(F38&gt;=$AI$62,$B$22,IF(F38&gt;=$AI$61,$B$21,$B$20))))))</f>
        <v/>
      </c>
      <c r="H38" s="14">
        <f>MAX(0,MIN($AI$59,IF($B$9="Plasma",(G38-(S38*$AI$18+T38*$AI$19+U38*$AI$20))/$AI$46,AF38)))</f>
        <v/>
      </c>
      <c r="I38" s="15">
        <f>H38/10*3600/$B$11</f>
        <v/>
      </c>
      <c r="J38" s="15">
        <f>J37+H38</f>
        <v/>
      </c>
      <c r="K38" s="14">
        <f>$AI$21*K37+$AI$22*L37+$AI$23*M37+$AI$30*H37</f>
        <v/>
      </c>
      <c r="L38" s="14">
        <f>$AI$24*K37+$AI$25*L37+$AI$26*M37+$AI$31*H37</f>
        <v/>
      </c>
      <c r="M38" s="14">
        <f>$AI$27*K37+$AI$28*L37+$AI$29*M37+$AI$32*H37</f>
        <v/>
      </c>
      <c r="N38" s="16">
        <f>R38*$B$41</f>
        <v/>
      </c>
      <c r="O38" s="14">
        <f>K38/$B$30</f>
        <v/>
      </c>
      <c r="P38" s="14">
        <f>L38/$B$31</f>
        <v/>
      </c>
      <c r="Q38" s="14">
        <f>M38/$B$32</f>
        <v/>
      </c>
      <c r="R38" s="14">
        <f>R37*$AI$42+S37*$AI$43+T37*$AI$44+U37*$AI$45+$AI$47*H37</f>
        <v/>
      </c>
      <c r="S38" s="17">
        <f>$AI$33*K38+$AI$34*L38+$AI$35*M38</f>
        <v/>
      </c>
      <c r="T38" s="17">
        <f>$AI$36*K38+$AI$37*L38+$AI$38*M38</f>
        <v/>
      </c>
      <c r="U38" s="17">
        <f>$AI$39*K38+$AI$40*L38+$AI$41*M38</f>
        <v/>
      </c>
      <c r="V38" s="17">
        <f>R38*EXP(-$B$15*(($B$16+$AI$4)*0.1))+S38*$B$15/($B$15-$AI$12)*(EXP(-$AI$12*(($B$16+$AI$4)*0.1))-EXP(-$B$15*(($B$16+$AI$4)*0.1)))+T38*$B$15/($B$15-$AI$13)*(EXP(-$AI$13*(($B$16+$AI$4)*0.1))-EXP(-$B$15*(($B$16+$AI$4)*0.1)))+U38*$B$15/($B$15-$AI$14)*(EXP(-$AI$14*(($B$16+$AI$4)*0.1))-EXP(-$B$15*(($B$16+$AI$4)*0.1)))</f>
        <v/>
      </c>
      <c r="W38" s="17">
        <f>R38*EXP(-$B$15*(($B$16+$AI$4)*0.2))+S38*$B$15/($B$15-$AI$12)*(EXP(-$AI$12*(($B$16+$AI$4)*0.2))-EXP(-$B$15*(($B$16+$AI$4)*0.2)))+T38*$B$15/($B$15-$AI$13)*(EXP(-$AI$13*(($B$16+$AI$4)*0.2))-EXP(-$B$15*(($B$16+$AI$4)*0.2)))+U38*$B$15/($B$15-$AI$14)*(EXP(-$AI$14*(($B$16+$AI$4)*0.2))-EXP(-$B$15*(($B$16+$AI$4)*0.2)))</f>
        <v/>
      </c>
      <c r="X38" s="17">
        <f>R38*EXP(-$B$15*(($B$16+$AI$4)*0.3))+S38*$B$15/($B$15-$AI$12)*(EXP(-$AI$12*(($B$16+$AI$4)*0.3))-EXP(-$B$15*(($B$16+$AI$4)*0.3)))+T38*$B$15/($B$15-$AI$13)*(EXP(-$AI$13*(($B$16+$AI$4)*0.3))-EXP(-$B$15*(($B$16+$AI$4)*0.3)))+U38*$B$15/($B$15-$AI$14)*(EXP(-$AI$14*(($B$16+$AI$4)*0.3))-EXP(-$B$15*(($B$16+$AI$4)*0.3)))</f>
        <v/>
      </c>
      <c r="Y38" s="17">
        <f>R38*EXP(-$B$15*(($B$16+$AI$4)*0.4))+S38*$B$15/($B$15-$AI$12)*(EXP(-$AI$12*(($B$16+$AI$4)*0.4))-EXP(-$B$15*(($B$16+$AI$4)*0.4)))+T38*$B$15/($B$15-$AI$13)*(EXP(-$AI$13*(($B$16+$AI$4)*0.4))-EXP(-$B$15*(($B$16+$AI$4)*0.4)))+U38*$B$15/($B$15-$AI$14)*(EXP(-$AI$14*(($B$16+$AI$4)*0.4))-EXP(-$B$15*(($B$16+$AI$4)*0.4)))</f>
        <v/>
      </c>
      <c r="Z38" s="17">
        <f>R38*EXP(-$B$15*(($B$16+$AI$4)*0.5))+S38*$B$15/($B$15-$AI$12)*(EXP(-$AI$12*(($B$16+$AI$4)*0.5))-EXP(-$B$15*(($B$16+$AI$4)*0.5)))+T38*$B$15/($B$15-$AI$13)*(EXP(-$AI$13*(($B$16+$AI$4)*0.5))-EXP(-$B$15*(($B$16+$AI$4)*0.5)))+U38*$B$15/($B$15-$AI$14)*(EXP(-$AI$14*(($B$16+$AI$4)*0.5))-EXP(-$B$15*(($B$16+$AI$4)*0.5)))</f>
        <v/>
      </c>
      <c r="AA38" s="17">
        <f>R38*EXP(-$B$15*(($B$16+$AI$4)*0.6))+S38*$B$15/($B$15-$AI$12)*(EXP(-$AI$12*(($B$16+$AI$4)*0.6))-EXP(-$B$15*(($B$16+$AI$4)*0.6)))+T38*$B$15/($B$15-$AI$13)*(EXP(-$AI$13*(($B$16+$AI$4)*0.6))-EXP(-$B$15*(($B$16+$AI$4)*0.6)))+U38*$B$15/($B$15-$AI$14)*(EXP(-$AI$14*(($B$16+$AI$4)*0.6))-EXP(-$B$15*(($B$16+$AI$4)*0.6)))</f>
        <v/>
      </c>
      <c r="AB38" s="17">
        <f>R38*EXP(-$B$15*(($B$16+$AI$4)*0.7))+S38*$B$15/($B$15-$AI$12)*(EXP(-$AI$12*(($B$16+$AI$4)*0.7))-EXP(-$B$15*(($B$16+$AI$4)*0.7)))+T38*$B$15/($B$15-$AI$13)*(EXP(-$AI$13*(($B$16+$AI$4)*0.7))-EXP(-$B$15*(($B$16+$AI$4)*0.7)))+U38*$B$15/($B$15-$AI$14)*(EXP(-$AI$14*(($B$16+$AI$4)*0.7))-EXP(-$B$15*(($B$16+$AI$4)*0.7)))</f>
        <v/>
      </c>
      <c r="AC38" s="17">
        <f>R38*EXP(-$B$15*(($B$16+$AI$4)*0.8))+S38*$B$15/($B$15-$AI$12)*(EXP(-$AI$12*(($B$16+$AI$4)*0.8))-EXP(-$B$15*(($B$16+$AI$4)*0.8)))+T38*$B$15/($B$15-$AI$13)*(EXP(-$AI$13*(($B$16+$AI$4)*0.8))-EXP(-$B$15*(($B$16+$AI$4)*0.8)))+U38*$B$15/($B$15-$AI$14)*(EXP(-$AI$14*(($B$16+$AI$4)*0.8))-EXP(-$B$15*(($B$16+$AI$4)*0.8)))</f>
        <v/>
      </c>
      <c r="AD38" s="17">
        <f>R38*EXP(-$B$15*(($B$16+$AI$4)*0.9))+S38*$B$15/($B$15-$AI$12)*(EXP(-$AI$12*(($B$16+$AI$4)*0.9))-EXP(-$B$15*(($B$16+$AI$4)*0.9)))+T38*$B$15/($B$15-$AI$13)*(EXP(-$AI$13*(($B$16+$AI$4)*0.9))-EXP(-$B$15*(($B$16+$AI$4)*0.9)))+U38*$B$15/($B$15-$AI$14)*(EXP(-$AI$14*(($B$16+$AI$4)*0.9))-EXP(-$B$15*(($B$16+$AI$4)*0.9)))</f>
        <v/>
      </c>
      <c r="AE38" s="17">
        <f>R38*EXP(-$B$15*(($B$16+$AI$4)*1.0))+S38*$B$15/($B$15-$AI$12)*(EXP(-$AI$12*(($B$16+$AI$4)*1.0))-EXP(-$B$15*(($B$16+$AI$4)*1.0)))+T38*$B$15/($B$15-$AI$13)*(EXP(-$AI$13*(($B$16+$AI$4)*1.0))-EXP(-$B$15*(($B$16+$AI$4)*1.0)))+U38*$B$15/($B$15-$AI$14)*(EXP(-$AI$14*(($B$16+$AI$4)*1.0))-EXP(-$B$15*(($B$16+$AI$4)*1.0)))</f>
        <v/>
      </c>
      <c r="AF38" s="17">
        <f>MIN((G38-V38)/$AI$48,(G38-W38)/$AI$49,(G38-X38)/$AI$50,(G38-Y38)/$AI$51,(G38-Z38)/$AI$52,(G38-AA38)/$AI$53,(G38-AB38)/$AI$54,(G38-AC38)/$AI$55,(G38-AD38)/$AI$56,(G38-AE38)/$AI$57)</f>
        <v/>
      </c>
      <c r="AH38" s="9" t="inlineStr">
        <is>
          <t>c2 (Cp per mg in A3)</t>
        </is>
      </c>
      <c r="AI38" s="10">
        <f>($B$40*($B$38-$AI$13))/($AI$16*$B$30)</f>
        <v/>
      </c>
      <c r="AK38" s="9">
        <f>IF(AN37&gt;0,AM37,AK37)</f>
        <v/>
      </c>
      <c r="AL38" s="9">
        <f>IF(AN37&gt;0,AL37,AM37)</f>
        <v/>
      </c>
      <c r="AM38" s="16">
        <f>SQRT(AK38*AL38)</f>
        <v/>
      </c>
      <c r="AN38" s="18">
        <f>$AI$33/(AM38-$AI$12)*(AM38*EXP(-AM38*$B$14)-$AI$12*EXP(-$AI$12*$B$14))+$AI$36/(AM38-$AI$13)*(AM38*EXP(-AM38*$B$14)-$AI$13*EXP(-$AI$13*$B$14))+$AI$39/(AM38-$AI$14)*(AM38*EXP(-AM38*$B$14)-$AI$14*EXP(-$AI$14*$B$14))</f>
        <v/>
      </c>
      <c r="AO38" s="9">
        <f>IF(AR37&gt;0,AQ37,AO37)</f>
        <v/>
      </c>
      <c r="AP38" s="9">
        <f>IF(AR37&gt;0,AP37,AQ37)</f>
        <v/>
      </c>
      <c r="AQ38" s="16">
        <f>(AO38+AP38)/2</f>
        <v/>
      </c>
      <c r="AR38" s="18">
        <f>$AI$33/($B$15-$AI$12)*($B$15*EXP(-$B$15*AQ38)-$AI$12*EXP(-$AI$12*AQ38))+$AI$36/($B$15-$AI$13)*($B$15*EXP(-$B$15*AQ38)-$AI$13*EXP(-$AI$13*AQ38))+$AI$39/($B$15-$AI$14)*($B$15*EXP(-$B$15*AQ38)-$AI$14*EXP(-$AI$14*AQ38))</f>
        <v/>
      </c>
    </row>
    <row r="39">
      <c r="A39" s="9" t="inlineStr">
        <is>
          <t>k13</t>
        </is>
      </c>
      <c r="B39" s="17">
        <f>$B$35/$B$30</f>
        <v/>
      </c>
      <c r="C39" s="9" t="inlineStr">
        <is>
          <t>/min</t>
        </is>
      </c>
      <c r="E39" s="12">
        <f>E38+$B$11</f>
        <v/>
      </c>
      <c r="F39" s="13">
        <f>E39/60</f>
        <v/>
      </c>
      <c r="G39" s="13">
        <f>IF(F39&gt;=$AI$66,$B$26,IF(F39&gt;=$AI$65,$B$25,IF(F39&gt;=$AI$64,$B$24,IF(F39&gt;=$AI$63,$B$23,IF(F39&gt;=$AI$62,$B$22,IF(F39&gt;=$AI$61,$B$21,$B$20))))))</f>
        <v/>
      </c>
      <c r="H39" s="14">
        <f>MAX(0,MIN($AI$59,IF($B$9="Plasma",(G39-(S39*$AI$18+T39*$AI$19+U39*$AI$20))/$AI$46,AF39)))</f>
        <v/>
      </c>
      <c r="I39" s="15">
        <f>H39/10*3600/$B$11</f>
        <v/>
      </c>
      <c r="J39" s="15">
        <f>J38+H39</f>
        <v/>
      </c>
      <c r="K39" s="14">
        <f>$AI$21*K38+$AI$22*L38+$AI$23*M38+$AI$30*H38</f>
        <v/>
      </c>
      <c r="L39" s="14">
        <f>$AI$24*K38+$AI$25*L38+$AI$26*M38+$AI$31*H38</f>
        <v/>
      </c>
      <c r="M39" s="14">
        <f>$AI$27*K38+$AI$28*L38+$AI$29*M38+$AI$32*H38</f>
        <v/>
      </c>
      <c r="N39" s="16">
        <f>R39*$B$41</f>
        <v/>
      </c>
      <c r="O39" s="14">
        <f>K39/$B$30</f>
        <v/>
      </c>
      <c r="P39" s="14">
        <f>L39/$B$31</f>
        <v/>
      </c>
      <c r="Q39" s="14">
        <f>M39/$B$32</f>
        <v/>
      </c>
      <c r="R39" s="14">
        <f>R38*$AI$42+S38*$AI$43+T38*$AI$44+U38*$AI$45+$AI$47*H38</f>
        <v/>
      </c>
      <c r="S39" s="17">
        <f>$AI$33*K39+$AI$34*L39+$AI$35*M39</f>
        <v/>
      </c>
      <c r="T39" s="17">
        <f>$AI$36*K39+$AI$37*L39+$AI$38*M39</f>
        <v/>
      </c>
      <c r="U39" s="17">
        <f>$AI$39*K39+$AI$40*L39+$AI$41*M39</f>
        <v/>
      </c>
      <c r="V39" s="17">
        <f>R39*EXP(-$B$15*(($B$16+$AI$4)*0.1))+S39*$B$15/($B$15-$AI$12)*(EXP(-$AI$12*(($B$16+$AI$4)*0.1))-EXP(-$B$15*(($B$16+$AI$4)*0.1)))+T39*$B$15/($B$15-$AI$13)*(EXP(-$AI$13*(($B$16+$AI$4)*0.1))-EXP(-$B$15*(($B$16+$AI$4)*0.1)))+U39*$B$15/($B$15-$AI$14)*(EXP(-$AI$14*(($B$16+$AI$4)*0.1))-EXP(-$B$15*(($B$16+$AI$4)*0.1)))</f>
        <v/>
      </c>
      <c r="W39" s="17">
        <f>R39*EXP(-$B$15*(($B$16+$AI$4)*0.2))+S39*$B$15/($B$15-$AI$12)*(EXP(-$AI$12*(($B$16+$AI$4)*0.2))-EXP(-$B$15*(($B$16+$AI$4)*0.2)))+T39*$B$15/($B$15-$AI$13)*(EXP(-$AI$13*(($B$16+$AI$4)*0.2))-EXP(-$B$15*(($B$16+$AI$4)*0.2)))+U39*$B$15/($B$15-$AI$14)*(EXP(-$AI$14*(($B$16+$AI$4)*0.2))-EXP(-$B$15*(($B$16+$AI$4)*0.2)))</f>
        <v/>
      </c>
      <c r="X39" s="17">
        <f>R39*EXP(-$B$15*(($B$16+$AI$4)*0.3))+S39*$B$15/($B$15-$AI$12)*(EXP(-$AI$12*(($B$16+$AI$4)*0.3))-EXP(-$B$15*(($B$16+$AI$4)*0.3)))+T39*$B$15/($B$15-$AI$13)*(EXP(-$AI$13*(($B$16+$AI$4)*0.3))-EXP(-$B$15*(($B$16+$AI$4)*0.3)))+U39*$B$15/($B$15-$AI$14)*(EXP(-$AI$14*(($B$16+$AI$4)*0.3))-EXP(-$B$15*(($B$16+$AI$4)*0.3)))</f>
        <v/>
      </c>
      <c r="Y39" s="17">
        <f>R39*EXP(-$B$15*(($B$16+$AI$4)*0.4))+S39*$B$15/($B$15-$AI$12)*(EXP(-$AI$12*(($B$16+$AI$4)*0.4))-EXP(-$B$15*(($B$16+$AI$4)*0.4)))+T39*$B$15/($B$15-$AI$13)*(EXP(-$AI$13*(($B$16+$AI$4)*0.4))-EXP(-$B$15*(($B$16+$AI$4)*0.4)))+U39*$B$15/($B$15-$AI$14)*(EXP(-$AI$14*(($B$16+$AI$4)*0.4))-EXP(-$B$15*(($B$16+$AI$4)*0.4)))</f>
        <v/>
      </c>
      <c r="Z39" s="17">
        <f>R39*EXP(-$B$15*(($B$16+$AI$4)*0.5))+S39*$B$15/($B$15-$AI$12)*(EXP(-$AI$12*(($B$16+$AI$4)*0.5))-EXP(-$B$15*(($B$16+$AI$4)*0.5)))+T39*$B$15/($B$15-$AI$13)*(EXP(-$AI$13*(($B$16+$AI$4)*0.5))-EXP(-$B$15*(($B$16+$AI$4)*0.5)))+U39*$B$15/($B$15-$AI$14)*(EXP(-$AI$14*(($B$16+$AI$4)*0.5))-EXP(-$B$15*(($B$16+$AI$4)*0.5)))</f>
        <v/>
      </c>
      <c r="AA39" s="17">
        <f>R39*EXP(-$B$15*(($B$16+$AI$4)*0.6))+S39*$B$15/($B$15-$AI$12)*(EXP(-$AI$12*(($B$16+$AI$4)*0.6))-EXP(-$B$15*(($B$16+$AI$4)*0.6)))+T39*$B$15/($B$15-$AI$13)*(EXP(-$AI$13*(($B$16+$AI$4)*0.6))-EXP(-$B$15*(($B$16+$AI$4)*0.6)))+U39*$B$15/($B$15-$AI$14)*(EXP(-$AI$14*(($B$16+$AI$4)*0.6))-EXP(-$B$15*(($B$16+$AI$4)*0.6)))</f>
        <v/>
      </c>
      <c r="AB39" s="17">
        <f>R39*EXP(-$B$15*(($B$16+$AI$4)*0.7))+S39*$B$15/($B$15-$AI$12)*(EXP(-$AI$12*(($B$16+$AI$4)*0.7))-EXP(-$B$15*(($B$16+$AI$4)*0.7)))+T39*$B$15/($B$15-$AI$13)*(EXP(-$AI$13*(($B$16+$AI$4)*0.7))-EXP(-$B$15*(($B$16+$AI$4)*0.7)))+U39*$B$15/($B$15-$AI$14)*(EXP(-$AI$14*(($B$16+$AI$4)*0.7))-EXP(-$B$15*(($B$16+$AI$4)*0.7)))</f>
        <v/>
      </c>
      <c r="AC39" s="17">
        <f>R39*EXP(-$B$15*(($B$16+$AI$4)*0.8))+S39*$B$15/($B$15-$AI$12)*(EXP(-$AI$12*(($B$16+$AI$4)*0.8))-EXP(-$B$15*(($B$16+$AI$4)*0.8)))+T39*$B$15/($B$15-$AI$13)*(EXP(-$AI$13*(($B$16+$AI$4)*0.8))-EXP(-$B$15*(($B$16+$AI$4)*0.8)))+U39*$B$15/($B$15-$AI$14)*(EXP(-$AI$14*(($B$16+$AI$4)*0.8))-EXP(-$B$15*(($B$16+$AI$4)*0.8)))</f>
        <v/>
      </c>
      <c r="AD39" s="17">
        <f>R39*EXP(-$B$15*(($B$16+$AI$4)*0.9))+S39*$B$15/($B$15-$AI$12)*(EXP(-$AI$12*(($B$16+$AI$4)*0.9))-EXP(-$B$15*(($B$16+$AI$4)*0.9)))+T39*$B$15/($B$15-$AI$13)*(EXP(-$AI$13*(($B$16+$AI$4)*0.9))-EXP(-$B$15*(($B$16+$AI$4)*0.9)))+U39*$B$15/($B$15-$AI$14)*(EXP(-$AI$14*(($B$16+$AI$4)*0.9))-EXP(-$B$15*(($B$16+$AI$4)*0.9)))</f>
        <v/>
      </c>
      <c r="AE39" s="17">
        <f>R39*EXP(-$B$15*(($B$16+$AI$4)*1.0))+S39*$B$15/($B$15-$AI$12)*(EXP(-$AI$12*(($B$16+$AI$4)*1.0))-EXP(-$B$15*(($B$16+$AI$4)*1.0)))+T39*$B$15/($B$15-$AI$13)*(EXP(-$AI$13*(($B$16+$AI$4)*1.0))-EXP(-$B$15*(($B$16+$AI$4)*1.0)))+U39*$B$15/($B$15-$AI$14)*(EXP(-$AI$14*(($B$16+$AI$4)*1.0))-EXP(-$B$15*(($B$16+$AI$4)*1.0)))</f>
        <v/>
      </c>
      <c r="AF39" s="17">
        <f>MIN((G39-V39)/$AI$48,(G39-W39)/$AI$49,(G39-X39)/$AI$50,(G39-Y39)/$AI$51,(G39-Z39)/$AI$52,(G39-AA39)/$AI$53,(G39-AB39)/$AI$54,(G39-AC39)/$AI$55,(G39-AD39)/$AI$56,(G39-AE39)/$AI$57)</f>
        <v/>
      </c>
      <c r="AH39" s="9" t="inlineStr">
        <is>
          <t>a3 (Cp per mg in A1)</t>
        </is>
      </c>
      <c r="AI39" s="10">
        <f>(($B$38-$AI$14)*($B$40-$AI$14))/($AI$17*$B$30)</f>
        <v/>
      </c>
      <c r="AK39" s="9">
        <f>IF(AN38&gt;0,AM38,AK38)</f>
        <v/>
      </c>
      <c r="AL39" s="9">
        <f>IF(AN38&gt;0,AL38,AM38)</f>
        <v/>
      </c>
      <c r="AM39" s="16">
        <f>SQRT(AK39*AL39)</f>
        <v/>
      </c>
      <c r="AN39" s="18">
        <f>$AI$33/(AM39-$AI$12)*(AM39*EXP(-AM39*$B$14)-$AI$12*EXP(-$AI$12*$B$14))+$AI$36/(AM39-$AI$13)*(AM39*EXP(-AM39*$B$14)-$AI$13*EXP(-$AI$13*$B$14))+$AI$39/(AM39-$AI$14)*(AM39*EXP(-AM39*$B$14)-$AI$14*EXP(-$AI$14*$B$14))</f>
        <v/>
      </c>
      <c r="AO39" s="9">
        <f>IF(AR38&gt;0,AQ38,AO38)</f>
        <v/>
      </c>
      <c r="AP39" s="9">
        <f>IF(AR38&gt;0,AP38,AQ38)</f>
        <v/>
      </c>
      <c r="AQ39" s="16">
        <f>(AO39+AP39)/2</f>
        <v/>
      </c>
      <c r="AR39" s="18">
        <f>$AI$33/($B$15-$AI$12)*($B$15*EXP(-$B$15*AQ39)-$AI$12*EXP(-$AI$12*AQ39))+$AI$36/($B$15-$AI$13)*($B$15*EXP(-$B$15*AQ39)-$AI$13*EXP(-$AI$13*AQ39))+$AI$39/($B$15-$AI$14)*($B$15*EXP(-$B$15*AQ39)-$AI$14*EXP(-$AI$14*AQ39))</f>
        <v/>
      </c>
    </row>
    <row r="40">
      <c r="A40" s="9" t="inlineStr">
        <is>
          <t>k31</t>
        </is>
      </c>
      <c r="B40" s="17">
        <f>$B$35/$B$32</f>
        <v/>
      </c>
      <c r="C40" s="9" t="inlineStr">
        <is>
          <t>/min</t>
        </is>
      </c>
      <c r="E40" s="12">
        <f>E39+$B$11</f>
        <v/>
      </c>
      <c r="F40" s="13">
        <f>E40/60</f>
        <v/>
      </c>
      <c r="G40" s="13">
        <f>IF(F40&gt;=$AI$66,$B$26,IF(F40&gt;=$AI$65,$B$25,IF(F40&gt;=$AI$64,$B$24,IF(F40&gt;=$AI$63,$B$23,IF(F40&gt;=$AI$62,$B$22,IF(F40&gt;=$AI$61,$B$21,$B$20))))))</f>
        <v/>
      </c>
      <c r="H40" s="14">
        <f>MAX(0,MIN($AI$59,IF($B$9="Plasma",(G40-(S40*$AI$18+T40*$AI$19+U40*$AI$20))/$AI$46,AF40)))</f>
        <v/>
      </c>
      <c r="I40" s="15">
        <f>H40/10*3600/$B$11</f>
        <v/>
      </c>
      <c r="J40" s="15">
        <f>J39+H40</f>
        <v/>
      </c>
      <c r="K40" s="14">
        <f>$AI$21*K39+$AI$22*L39+$AI$23*M39+$AI$30*H39</f>
        <v/>
      </c>
      <c r="L40" s="14">
        <f>$AI$24*K39+$AI$25*L39+$AI$26*M39+$AI$31*H39</f>
        <v/>
      </c>
      <c r="M40" s="14">
        <f>$AI$27*K39+$AI$28*L39+$AI$29*M39+$AI$32*H39</f>
        <v/>
      </c>
      <c r="N40" s="16">
        <f>R40*$B$41</f>
        <v/>
      </c>
      <c r="O40" s="14">
        <f>K40/$B$30</f>
        <v/>
      </c>
      <c r="P40" s="14">
        <f>L40/$B$31</f>
        <v/>
      </c>
      <c r="Q40" s="14">
        <f>M40/$B$32</f>
        <v/>
      </c>
      <c r="R40" s="14">
        <f>R39*$AI$42+S39*$AI$43+T39*$AI$44+U39*$AI$45+$AI$47*H39</f>
        <v/>
      </c>
      <c r="S40" s="17">
        <f>$AI$33*K40+$AI$34*L40+$AI$35*M40</f>
        <v/>
      </c>
      <c r="T40" s="17">
        <f>$AI$36*K40+$AI$37*L40+$AI$38*M40</f>
        <v/>
      </c>
      <c r="U40" s="17">
        <f>$AI$39*K40+$AI$40*L40+$AI$41*M40</f>
        <v/>
      </c>
      <c r="V40" s="17">
        <f>R40*EXP(-$B$15*(($B$16+$AI$4)*0.1))+S40*$B$15/($B$15-$AI$12)*(EXP(-$AI$12*(($B$16+$AI$4)*0.1))-EXP(-$B$15*(($B$16+$AI$4)*0.1)))+T40*$B$15/($B$15-$AI$13)*(EXP(-$AI$13*(($B$16+$AI$4)*0.1))-EXP(-$B$15*(($B$16+$AI$4)*0.1)))+U40*$B$15/($B$15-$AI$14)*(EXP(-$AI$14*(($B$16+$AI$4)*0.1))-EXP(-$B$15*(($B$16+$AI$4)*0.1)))</f>
        <v/>
      </c>
      <c r="W40" s="17">
        <f>R40*EXP(-$B$15*(($B$16+$AI$4)*0.2))+S40*$B$15/($B$15-$AI$12)*(EXP(-$AI$12*(($B$16+$AI$4)*0.2))-EXP(-$B$15*(($B$16+$AI$4)*0.2)))+T40*$B$15/($B$15-$AI$13)*(EXP(-$AI$13*(($B$16+$AI$4)*0.2))-EXP(-$B$15*(($B$16+$AI$4)*0.2)))+U40*$B$15/($B$15-$AI$14)*(EXP(-$AI$14*(($B$16+$AI$4)*0.2))-EXP(-$B$15*(($B$16+$AI$4)*0.2)))</f>
        <v/>
      </c>
      <c r="X40" s="17">
        <f>R40*EXP(-$B$15*(($B$16+$AI$4)*0.3))+S40*$B$15/($B$15-$AI$12)*(EXP(-$AI$12*(($B$16+$AI$4)*0.3))-EXP(-$B$15*(($B$16+$AI$4)*0.3)))+T40*$B$15/($B$15-$AI$13)*(EXP(-$AI$13*(($B$16+$AI$4)*0.3))-EXP(-$B$15*(($B$16+$AI$4)*0.3)))+U40*$B$15/($B$15-$AI$14)*(EXP(-$AI$14*(($B$16+$AI$4)*0.3))-EXP(-$B$15*(($B$16+$AI$4)*0.3)))</f>
        <v/>
      </c>
      <c r="Y40" s="17">
        <f>R40*EXP(-$B$15*(($B$16+$AI$4)*0.4))+S40*$B$15/($B$15-$AI$12)*(EXP(-$AI$12*(($B$16+$AI$4)*0.4))-EXP(-$B$15*(($B$16+$AI$4)*0.4)))+T40*$B$15/($B$15-$AI$13)*(EXP(-$AI$13*(($B$16+$AI$4)*0.4))-EXP(-$B$15*(($B$16+$AI$4)*0.4)))+U40*$B$15/($B$15-$AI$14)*(EXP(-$AI$14*(($B$16+$AI$4)*0.4))-EXP(-$B$15*(($B$16+$AI$4)*0.4)))</f>
        <v/>
      </c>
      <c r="Z40" s="17">
        <f>R40*EXP(-$B$15*(($B$16+$AI$4)*0.5))+S40*$B$15/($B$15-$AI$12)*(EXP(-$AI$12*(($B$16+$AI$4)*0.5))-EXP(-$B$15*(($B$16+$AI$4)*0.5)))+T40*$B$15/($B$15-$AI$13)*(EXP(-$AI$13*(($B$16+$AI$4)*0.5))-EXP(-$B$15*(($B$16+$AI$4)*0.5)))+U40*$B$15/($B$15-$AI$14)*(EXP(-$AI$14*(($B$16+$AI$4)*0.5))-EXP(-$B$15*(($B$16+$AI$4)*0.5)))</f>
        <v/>
      </c>
      <c r="AA40" s="17">
        <f>R40*EXP(-$B$15*(($B$16+$AI$4)*0.6))+S40*$B$15/($B$15-$AI$12)*(EXP(-$AI$12*(($B$16+$AI$4)*0.6))-EXP(-$B$15*(($B$16+$AI$4)*0.6)))+T40*$B$15/($B$15-$AI$13)*(EXP(-$AI$13*(($B$16+$AI$4)*0.6))-EXP(-$B$15*(($B$16+$AI$4)*0.6)))+U40*$B$15/($B$15-$AI$14)*(EXP(-$AI$14*(($B$16+$AI$4)*0.6))-EXP(-$B$15*(($B$16+$AI$4)*0.6)))</f>
        <v/>
      </c>
      <c r="AB40" s="17">
        <f>R40*EXP(-$B$15*(($B$16+$AI$4)*0.7))+S40*$B$15/($B$15-$AI$12)*(EXP(-$AI$12*(($B$16+$AI$4)*0.7))-EXP(-$B$15*(($B$16+$AI$4)*0.7)))+T40*$B$15/($B$15-$AI$13)*(EXP(-$AI$13*(($B$16+$AI$4)*0.7))-EXP(-$B$15*(($B$16+$AI$4)*0.7)))+U40*$B$15/($B$15-$AI$14)*(EXP(-$AI$14*(($B$16+$AI$4)*0.7))-EXP(-$B$15*(($B$16+$AI$4)*0.7)))</f>
        <v/>
      </c>
      <c r="AC40" s="17">
        <f>R40*EXP(-$B$15*(($B$16+$AI$4)*0.8))+S40*$B$15/($B$15-$AI$12)*(EXP(-$AI$12*(($B$16+$AI$4)*0.8))-EXP(-$B$15*(($B$16+$AI$4)*0.8)))+T40*$B$15/($B$15-$AI$13)*(EXP(-$AI$13*(($B$16+$AI$4)*0.8))-EXP(-$B$15*(($B$16+$AI$4)*0.8)))+U40*$B$15/($B$15-$AI$14)*(EXP(-$AI$14*(($B$16+$AI$4)*0.8))-EXP(-$B$15*(($B$16+$AI$4)*0.8)))</f>
        <v/>
      </c>
      <c r="AD40" s="17">
        <f>R40*EXP(-$B$15*(($B$16+$AI$4)*0.9))+S40*$B$15/($B$15-$AI$12)*(EXP(-$AI$12*(($B$16+$AI$4)*0.9))-EXP(-$B$15*(($B$16+$AI$4)*0.9)))+T40*$B$15/($B$15-$AI$13)*(EXP(-$AI$13*(($B$16+$AI$4)*0.9))-EXP(-$B$15*(($B$16+$AI$4)*0.9)))+U40*$B$15/($B$15-$AI$14)*(EXP(-$AI$14*(($B$16+$AI$4)*0.9))-EXP(-$B$15*(($B$16+$AI$4)*0.9)))</f>
        <v/>
      </c>
      <c r="AE40" s="17">
        <f>R40*EXP(-$B$15*(($B$16+$AI$4)*1.0))+S40*$B$15/($B$15-$AI$12)*(EXP(-$AI$12*(($B$16+$AI$4)*1.0))-EXP(-$B$15*(($B$16+$AI$4)*1.0)))+T40*$B$15/($B$15-$AI$13)*(EXP(-$AI$13*(($B$16+$AI$4)*1.0))-EXP(-$B$15*(($B$16+$AI$4)*1.0)))+U40*$B$15/($B$15-$AI$14)*(EXP(-$AI$14*(($B$16+$AI$4)*1.0))-EXP(-$B$15*(($B$16+$AI$4)*1.0)))</f>
        <v/>
      </c>
      <c r="AF40" s="17">
        <f>MIN((G40-V40)/$AI$48,(G40-W40)/$AI$49,(G40-X40)/$AI$50,(G40-Y40)/$AI$51,(G40-Z40)/$AI$52,(G40-AA40)/$AI$53,(G40-AB40)/$AI$54,(G40-AC40)/$AI$55,(G40-AD40)/$AI$56,(G40-AE40)/$AI$57)</f>
        <v/>
      </c>
      <c r="AH40" s="9" t="inlineStr">
        <is>
          <t>b3 (Cp per mg in A2)</t>
        </is>
      </c>
      <c r="AI40" s="10">
        <f>($B$38*($B$40-$AI$14))/($AI$17*$B$30)</f>
        <v/>
      </c>
      <c r="AK40" s="9">
        <f>IF(AN39&gt;0,AM39,AK39)</f>
        <v/>
      </c>
      <c r="AL40" s="9">
        <f>IF(AN39&gt;0,AL39,AM39)</f>
        <v/>
      </c>
      <c r="AM40" s="16">
        <f>SQRT(AK40*AL40)</f>
        <v/>
      </c>
      <c r="AN40" s="18">
        <f>$AI$33/(AM40-$AI$12)*(AM40*EXP(-AM40*$B$14)-$AI$12*EXP(-$AI$12*$B$14))+$AI$36/(AM40-$AI$13)*(AM40*EXP(-AM40*$B$14)-$AI$13*EXP(-$AI$13*$B$14))+$AI$39/(AM40-$AI$14)*(AM40*EXP(-AM40*$B$14)-$AI$14*EXP(-$AI$14*$B$14))</f>
        <v/>
      </c>
      <c r="AO40" s="9">
        <f>IF(AR39&gt;0,AQ39,AO39)</f>
        <v/>
      </c>
      <c r="AP40" s="9">
        <f>IF(AR39&gt;0,AP39,AQ39)</f>
        <v/>
      </c>
      <c r="AQ40" s="16">
        <f>(AO40+AP40)/2</f>
        <v/>
      </c>
      <c r="AR40" s="18">
        <f>$AI$33/($B$15-$AI$12)*($B$15*EXP(-$B$15*AQ40)-$AI$12*EXP(-$AI$12*AQ40))+$AI$36/($B$15-$AI$13)*($B$15*EXP(-$B$15*AQ40)-$AI$13*EXP(-$AI$13*AQ40))+$AI$39/($B$15-$AI$14)*($B$15*EXP(-$B$15*AQ40)-$AI$14*EXP(-$AI$14*AQ40))</f>
        <v/>
      </c>
    </row>
    <row r="41">
      <c r="A41" s="9" t="inlineStr">
        <is>
          <t>V4 (effect site)</t>
        </is>
      </c>
      <c r="B41" s="16">
        <f>$B$30/10000</f>
        <v/>
      </c>
      <c r="C41" s="9" t="inlineStr">
        <is>
          <t>L</t>
        </is>
      </c>
      <c r="E41" s="12">
        <f>E40+$B$11</f>
        <v/>
      </c>
      <c r="F41" s="13">
        <f>E41/60</f>
        <v/>
      </c>
      <c r="G41" s="13">
        <f>IF(F41&gt;=$AI$66,$B$26,IF(F41&gt;=$AI$65,$B$25,IF(F41&gt;=$AI$64,$B$24,IF(F41&gt;=$AI$63,$B$23,IF(F41&gt;=$AI$62,$B$22,IF(F41&gt;=$AI$61,$B$21,$B$20))))))</f>
        <v/>
      </c>
      <c r="H41" s="14">
        <f>MAX(0,MIN($AI$59,IF($B$9="Plasma",(G41-(S41*$AI$18+T41*$AI$19+U41*$AI$20))/$AI$46,AF41)))</f>
        <v/>
      </c>
      <c r="I41" s="15">
        <f>H41/10*3600/$B$11</f>
        <v/>
      </c>
      <c r="J41" s="15">
        <f>J40+H41</f>
        <v/>
      </c>
      <c r="K41" s="14">
        <f>$AI$21*K40+$AI$22*L40+$AI$23*M40+$AI$30*H40</f>
        <v/>
      </c>
      <c r="L41" s="14">
        <f>$AI$24*K40+$AI$25*L40+$AI$26*M40+$AI$31*H40</f>
        <v/>
      </c>
      <c r="M41" s="14">
        <f>$AI$27*K40+$AI$28*L40+$AI$29*M40+$AI$32*H40</f>
        <v/>
      </c>
      <c r="N41" s="16">
        <f>R41*$B$41</f>
        <v/>
      </c>
      <c r="O41" s="14">
        <f>K41/$B$30</f>
        <v/>
      </c>
      <c r="P41" s="14">
        <f>L41/$B$31</f>
        <v/>
      </c>
      <c r="Q41" s="14">
        <f>M41/$B$32</f>
        <v/>
      </c>
      <c r="R41" s="14">
        <f>R40*$AI$42+S40*$AI$43+T40*$AI$44+U40*$AI$45+$AI$47*H40</f>
        <v/>
      </c>
      <c r="S41" s="17">
        <f>$AI$33*K41+$AI$34*L41+$AI$35*M41</f>
        <v/>
      </c>
      <c r="T41" s="17">
        <f>$AI$36*K41+$AI$37*L41+$AI$38*M41</f>
        <v/>
      </c>
      <c r="U41" s="17">
        <f>$AI$39*K41+$AI$40*L41+$AI$41*M41</f>
        <v/>
      </c>
      <c r="V41" s="17">
        <f>R41*EXP(-$B$15*(($B$16+$AI$4)*0.1))+S41*$B$15/($B$15-$AI$12)*(EXP(-$AI$12*(($B$16+$AI$4)*0.1))-EXP(-$B$15*(($B$16+$AI$4)*0.1)))+T41*$B$15/($B$15-$AI$13)*(EXP(-$AI$13*(($B$16+$AI$4)*0.1))-EXP(-$B$15*(($B$16+$AI$4)*0.1)))+U41*$B$15/($B$15-$AI$14)*(EXP(-$AI$14*(($B$16+$AI$4)*0.1))-EXP(-$B$15*(($B$16+$AI$4)*0.1)))</f>
        <v/>
      </c>
      <c r="W41" s="17">
        <f>R41*EXP(-$B$15*(($B$16+$AI$4)*0.2))+S41*$B$15/($B$15-$AI$12)*(EXP(-$AI$12*(($B$16+$AI$4)*0.2))-EXP(-$B$15*(($B$16+$AI$4)*0.2)))+T41*$B$15/($B$15-$AI$13)*(EXP(-$AI$13*(($B$16+$AI$4)*0.2))-EXP(-$B$15*(($B$16+$AI$4)*0.2)))+U41*$B$15/($B$15-$AI$14)*(EXP(-$AI$14*(($B$16+$AI$4)*0.2))-EXP(-$B$15*(($B$16+$AI$4)*0.2)))</f>
        <v/>
      </c>
      <c r="X41" s="17">
        <f>R41*EXP(-$B$15*(($B$16+$AI$4)*0.3))+S41*$B$15/($B$15-$AI$12)*(EXP(-$AI$12*(($B$16+$AI$4)*0.3))-EXP(-$B$15*(($B$16+$AI$4)*0.3)))+T41*$B$15/($B$15-$AI$13)*(EXP(-$AI$13*(($B$16+$AI$4)*0.3))-EXP(-$B$15*(($B$16+$AI$4)*0.3)))+U41*$B$15/($B$15-$AI$14)*(EXP(-$AI$14*(($B$16+$AI$4)*0.3))-EXP(-$B$15*(($B$16+$AI$4)*0.3)))</f>
        <v/>
      </c>
      <c r="Y41" s="17">
        <f>R41*EXP(-$B$15*(($B$16+$AI$4)*0.4))+S41*$B$15/($B$15-$AI$12)*(EXP(-$AI$12*(($B$16+$AI$4)*0.4))-EXP(-$B$15*(($B$16+$AI$4)*0.4)))+T41*$B$15/($B$15-$AI$13)*(EXP(-$AI$13*(($B$16+$AI$4)*0.4))-EXP(-$B$15*(($B$16+$AI$4)*0.4)))+U41*$B$15/($B$15-$AI$14)*(EXP(-$AI$14*(($B$16+$AI$4)*0.4))-EXP(-$B$15*(($B$16+$AI$4)*0.4)))</f>
        <v/>
      </c>
      <c r="Z41" s="17">
        <f>R41*EXP(-$B$15*(($B$16+$AI$4)*0.5))+S41*$B$15/($B$15-$AI$12)*(EXP(-$AI$12*(($B$16+$AI$4)*0.5))-EXP(-$B$15*(($B$16+$AI$4)*0.5)))+T41*$B$15/($B$15-$AI$13)*(EXP(-$AI$13*(($B$16+$AI$4)*0.5))-EXP(-$B$15*(($B$16+$AI$4)*0.5)))+U41*$B$15/($B$15-$AI$14)*(EXP(-$AI$14*(($B$16+$AI$4)*0.5))-EXP(-$B$15*(($B$16+$AI$4)*0.5)))</f>
        <v/>
      </c>
      <c r="AA41" s="17">
        <f>R41*EXP(-$B$15*(($B$16+$AI$4)*0.6))+S41*$B$15/($B$15-$AI$12)*(EXP(-$AI$12*(($B$16+$AI$4)*0.6))-EXP(-$B$15*(($B$16+$AI$4)*0.6)))+T41*$B$15/($B$15-$AI$13)*(EXP(-$AI$13*(($B$16+$AI$4)*0.6))-EXP(-$B$15*(($B$16+$AI$4)*0.6)))+U41*$B$15/($B$15-$AI$14)*(EXP(-$AI$14*(($B$16+$AI$4)*0.6))-EXP(-$B$15*(($B$16+$AI$4)*0.6)))</f>
        <v/>
      </c>
      <c r="AB41" s="17">
        <f>R41*EXP(-$B$15*(($B$16+$AI$4)*0.7))+S41*$B$15/($B$15-$AI$12)*(EXP(-$AI$12*(($B$16+$AI$4)*0.7))-EXP(-$B$15*(($B$16+$AI$4)*0.7)))+T41*$B$15/($B$15-$AI$13)*(EXP(-$AI$13*(($B$16+$AI$4)*0.7))-EXP(-$B$15*(($B$16+$AI$4)*0.7)))+U41*$B$15/($B$15-$AI$14)*(EXP(-$AI$14*(($B$16+$AI$4)*0.7))-EXP(-$B$15*(($B$16+$AI$4)*0.7)))</f>
        <v/>
      </c>
      <c r="AC41" s="17">
        <f>R41*EXP(-$B$15*(($B$16+$AI$4)*0.8))+S41*$B$15/($B$15-$AI$12)*(EXP(-$AI$12*(($B$16+$AI$4)*0.8))-EXP(-$B$15*(($B$16+$AI$4)*0.8)))+T41*$B$15/($B$15-$AI$13)*(EXP(-$AI$13*(($B$16+$AI$4)*0.8))-EXP(-$B$15*(($B$16+$AI$4)*0.8)))+U41*$B$15/($B$15-$AI$14)*(EXP(-$AI$14*(($B$16+$AI$4)*0.8))-EXP(-$B$15*(($B$16+$AI$4)*0.8)))</f>
        <v/>
      </c>
      <c r="AD41" s="17">
        <f>R41*EXP(-$B$15*(($B$16+$AI$4)*0.9))+S41*$B$15/($B$15-$AI$12)*(EXP(-$AI$12*(($B$16+$AI$4)*0.9))-EXP(-$B$15*(($B$16+$AI$4)*0.9)))+T41*$B$15/($B$15-$AI$13)*(EXP(-$AI$13*(($B$16+$AI$4)*0.9))-EXP(-$B$15*(($B$16+$AI$4)*0.9)))+U41*$B$15/($B$15-$AI$14)*(EXP(-$AI$14*(($B$16+$AI$4)*0.9))-EXP(-$B$15*(($B$16+$AI$4)*0.9)))</f>
        <v/>
      </c>
      <c r="AE41" s="17">
        <f>R41*EXP(-$B$15*(($B$16+$AI$4)*1.0))+S41*$B$15/($B$15-$AI$12)*(EXP(-$AI$12*(($B$16+$AI$4)*1.0))-EXP(-$B$15*(($B$16+$AI$4)*1.0)))+T41*$B$15/($B$15-$AI$13)*(EXP(-$AI$13*(($B$16+$AI$4)*1.0))-EXP(-$B$15*(($B$16+$AI$4)*1.0)))+U41*$B$15/($B$15-$AI$14)*(EXP(-$AI$14*(($B$16+$AI$4)*1.0))-EXP(-$B$15*(($B$16+$AI$4)*1.0)))</f>
        <v/>
      </c>
      <c r="AF41" s="17">
        <f>MIN((G41-V41)/$AI$48,(G41-W41)/$AI$49,(G41-X41)/$AI$50,(G41-Y41)/$AI$51,(G41-Z41)/$AI$52,(G41-AA41)/$AI$53,(G41-AB41)/$AI$54,(G41-AC41)/$AI$55,(G41-AD41)/$AI$56,(G41-AE41)/$AI$57)</f>
        <v/>
      </c>
      <c r="AH41" s="9" t="inlineStr">
        <is>
          <t>c3 (Cp per mg in A3)</t>
        </is>
      </c>
      <c r="AI41" s="10">
        <f>($B$40*($B$38-$AI$14))/($AI$17*$B$30)</f>
        <v/>
      </c>
      <c r="AK41" s="9">
        <f>IF(AN40&gt;0,AM40,AK40)</f>
        <v/>
      </c>
      <c r="AL41" s="9">
        <f>IF(AN40&gt;0,AL40,AM40)</f>
        <v/>
      </c>
      <c r="AM41" s="16">
        <f>SQRT(AK41*AL41)</f>
        <v/>
      </c>
      <c r="AN41" s="18">
        <f>$AI$33/(AM41-$AI$12)*(AM41*EXP(-AM41*$B$14)-$AI$12*EXP(-$AI$12*$B$14))+$AI$36/(AM41-$AI$13)*(AM41*EXP(-AM41*$B$14)-$AI$13*EXP(-$AI$13*$B$14))+$AI$39/(AM41-$AI$14)*(AM41*EXP(-AM41*$B$14)-$AI$14*EXP(-$AI$14*$B$14))</f>
        <v/>
      </c>
      <c r="AO41" s="9">
        <f>IF(AR40&gt;0,AQ40,AO40)</f>
        <v/>
      </c>
      <c r="AP41" s="9">
        <f>IF(AR40&gt;0,AP40,AQ40)</f>
        <v/>
      </c>
      <c r="AQ41" s="16">
        <f>(AO41+AP41)/2</f>
        <v/>
      </c>
      <c r="AR41" s="18">
        <f>$AI$33/($B$15-$AI$12)*($B$15*EXP(-$B$15*AQ41)-$AI$12*EXP(-$AI$12*AQ41))+$AI$36/($B$15-$AI$13)*($B$15*EXP(-$B$15*AQ41)-$AI$13*EXP(-$AI$13*AQ41))+$AI$39/($B$15-$AI$14)*($B$15*EXP(-$B$15*AQ41)-$AI$14*EXP(-$AI$14*AQ41))</f>
        <v/>
      </c>
    </row>
    <row r="42">
      <c r="E42" s="12">
        <f>E41+$B$11</f>
        <v/>
      </c>
      <c r="F42" s="13">
        <f>E42/60</f>
        <v/>
      </c>
      <c r="G42" s="13">
        <f>IF(F42&gt;=$AI$66,$B$26,IF(F42&gt;=$AI$65,$B$25,IF(F42&gt;=$AI$64,$B$24,IF(F42&gt;=$AI$63,$B$23,IF(F42&gt;=$AI$62,$B$22,IF(F42&gt;=$AI$61,$B$21,$B$20))))))</f>
        <v/>
      </c>
      <c r="H42" s="14">
        <f>MAX(0,MIN($AI$59,IF($B$9="Plasma",(G42-(S42*$AI$18+T42*$AI$19+U42*$AI$20))/$AI$46,AF42)))</f>
        <v/>
      </c>
      <c r="I42" s="15">
        <f>H42/10*3600/$B$11</f>
        <v/>
      </c>
      <c r="J42" s="15">
        <f>J41+H42</f>
        <v/>
      </c>
      <c r="K42" s="14">
        <f>$AI$21*K41+$AI$22*L41+$AI$23*M41+$AI$30*H41</f>
        <v/>
      </c>
      <c r="L42" s="14">
        <f>$AI$24*K41+$AI$25*L41+$AI$26*M41+$AI$31*H41</f>
        <v/>
      </c>
      <c r="M42" s="14">
        <f>$AI$27*K41+$AI$28*L41+$AI$29*M41+$AI$32*H41</f>
        <v/>
      </c>
      <c r="N42" s="16">
        <f>R42*$B$41</f>
        <v/>
      </c>
      <c r="O42" s="14">
        <f>K42/$B$30</f>
        <v/>
      </c>
      <c r="P42" s="14">
        <f>L42/$B$31</f>
        <v/>
      </c>
      <c r="Q42" s="14">
        <f>M42/$B$32</f>
        <v/>
      </c>
      <c r="R42" s="14">
        <f>R41*$AI$42+S41*$AI$43+T41*$AI$44+U41*$AI$45+$AI$47*H41</f>
        <v/>
      </c>
      <c r="S42" s="17">
        <f>$AI$33*K42+$AI$34*L42+$AI$35*M42</f>
        <v/>
      </c>
      <c r="T42" s="17">
        <f>$AI$36*K42+$AI$37*L42+$AI$38*M42</f>
        <v/>
      </c>
      <c r="U42" s="17">
        <f>$AI$39*K42+$AI$40*L42+$AI$41*M42</f>
        <v/>
      </c>
      <c r="V42" s="17">
        <f>R42*EXP(-$B$15*(($B$16+$AI$4)*0.1))+S42*$B$15/($B$15-$AI$12)*(EXP(-$AI$12*(($B$16+$AI$4)*0.1))-EXP(-$B$15*(($B$16+$AI$4)*0.1)))+T42*$B$15/($B$15-$AI$13)*(EXP(-$AI$13*(($B$16+$AI$4)*0.1))-EXP(-$B$15*(($B$16+$AI$4)*0.1)))+U42*$B$15/($B$15-$AI$14)*(EXP(-$AI$14*(($B$16+$AI$4)*0.1))-EXP(-$B$15*(($B$16+$AI$4)*0.1)))</f>
        <v/>
      </c>
      <c r="W42" s="17">
        <f>R42*EXP(-$B$15*(($B$16+$AI$4)*0.2))+S42*$B$15/($B$15-$AI$12)*(EXP(-$AI$12*(($B$16+$AI$4)*0.2))-EXP(-$B$15*(($B$16+$AI$4)*0.2)))+T42*$B$15/($B$15-$AI$13)*(EXP(-$AI$13*(($B$16+$AI$4)*0.2))-EXP(-$B$15*(($B$16+$AI$4)*0.2)))+U42*$B$15/($B$15-$AI$14)*(EXP(-$AI$14*(($B$16+$AI$4)*0.2))-EXP(-$B$15*(($B$16+$AI$4)*0.2)))</f>
        <v/>
      </c>
      <c r="X42" s="17">
        <f>R42*EXP(-$B$15*(($B$16+$AI$4)*0.3))+S42*$B$15/($B$15-$AI$12)*(EXP(-$AI$12*(($B$16+$AI$4)*0.3))-EXP(-$B$15*(($B$16+$AI$4)*0.3)))+T42*$B$15/($B$15-$AI$13)*(EXP(-$AI$13*(($B$16+$AI$4)*0.3))-EXP(-$B$15*(($B$16+$AI$4)*0.3)))+U42*$B$15/($B$15-$AI$14)*(EXP(-$AI$14*(($B$16+$AI$4)*0.3))-EXP(-$B$15*(($B$16+$AI$4)*0.3)))</f>
        <v/>
      </c>
      <c r="Y42" s="17">
        <f>R42*EXP(-$B$15*(($B$16+$AI$4)*0.4))+S42*$B$15/($B$15-$AI$12)*(EXP(-$AI$12*(($B$16+$AI$4)*0.4))-EXP(-$B$15*(($B$16+$AI$4)*0.4)))+T42*$B$15/($B$15-$AI$13)*(EXP(-$AI$13*(($B$16+$AI$4)*0.4))-EXP(-$B$15*(($B$16+$AI$4)*0.4)))+U42*$B$15/($B$15-$AI$14)*(EXP(-$AI$14*(($B$16+$AI$4)*0.4))-EXP(-$B$15*(($B$16+$AI$4)*0.4)))</f>
        <v/>
      </c>
      <c r="Z42" s="17">
        <f>R42*EXP(-$B$15*(($B$16+$AI$4)*0.5))+S42*$B$15/($B$15-$AI$12)*(EXP(-$AI$12*(($B$16+$AI$4)*0.5))-EXP(-$B$15*(($B$16+$AI$4)*0.5)))+T42*$B$15/($B$15-$AI$13)*(EXP(-$AI$13*(($B$16+$AI$4)*0.5))-EXP(-$B$15*(($B$16+$AI$4)*0.5)))+U42*$B$15/($B$15-$AI$14)*(EXP(-$AI$14*(($B$16+$AI$4)*0.5))-EXP(-$B$15*(($B$16+$AI$4)*0.5)))</f>
        <v/>
      </c>
      <c r="AA42" s="17">
        <f>R42*EXP(-$B$15*(($B$16+$AI$4)*0.6))+S42*$B$15/($B$15-$AI$12)*(EXP(-$AI$12*(($B$16+$AI$4)*0.6))-EXP(-$B$15*(($B$16+$AI$4)*0.6)))+T42*$B$15/($B$15-$AI$13)*(EXP(-$AI$13*(($B$16+$AI$4)*0.6))-EXP(-$B$15*(($B$16+$AI$4)*0.6)))+U42*$B$15/($B$15-$AI$14)*(EXP(-$AI$14*(($B$16+$AI$4)*0.6))-EXP(-$B$15*(($B$16+$AI$4)*0.6)))</f>
        <v/>
      </c>
      <c r="AB42" s="17">
        <f>R42*EXP(-$B$15*(($B$16+$AI$4)*0.7))+S42*$B$15/($B$15-$AI$12)*(EXP(-$AI$12*(($B$16+$AI$4)*0.7))-EXP(-$B$15*(($B$16+$AI$4)*0.7)))+T42*$B$15/($B$15-$AI$13)*(EXP(-$AI$13*(($B$16+$AI$4)*0.7))-EXP(-$B$15*(($B$16+$AI$4)*0.7)))+U42*$B$15/($B$15-$AI$14)*(EXP(-$AI$14*(($B$16+$AI$4)*0.7))-EXP(-$B$15*(($B$16+$AI$4)*0.7)))</f>
        <v/>
      </c>
      <c r="AC42" s="17">
        <f>R42*EXP(-$B$15*(($B$16+$AI$4)*0.8))+S42*$B$15/($B$15-$AI$12)*(EXP(-$AI$12*(($B$16+$AI$4)*0.8))-EXP(-$B$15*(($B$16+$AI$4)*0.8)))+T42*$B$15/($B$15-$AI$13)*(EXP(-$AI$13*(($B$16+$AI$4)*0.8))-EXP(-$B$15*(($B$16+$AI$4)*0.8)))+U42*$B$15/($B$15-$AI$14)*(EXP(-$AI$14*(($B$16+$AI$4)*0.8))-EXP(-$B$15*(($B$16+$AI$4)*0.8)))</f>
        <v/>
      </c>
      <c r="AD42" s="17">
        <f>R42*EXP(-$B$15*(($B$16+$AI$4)*0.9))+S42*$B$15/($B$15-$AI$12)*(EXP(-$AI$12*(($B$16+$AI$4)*0.9))-EXP(-$B$15*(($B$16+$AI$4)*0.9)))+T42*$B$15/($B$15-$AI$13)*(EXP(-$AI$13*(($B$16+$AI$4)*0.9))-EXP(-$B$15*(($B$16+$AI$4)*0.9)))+U42*$B$15/($B$15-$AI$14)*(EXP(-$AI$14*(($B$16+$AI$4)*0.9))-EXP(-$B$15*(($B$16+$AI$4)*0.9)))</f>
        <v/>
      </c>
      <c r="AE42" s="17">
        <f>R42*EXP(-$B$15*(($B$16+$AI$4)*1.0))+S42*$B$15/($B$15-$AI$12)*(EXP(-$AI$12*(($B$16+$AI$4)*1.0))-EXP(-$B$15*(($B$16+$AI$4)*1.0)))+T42*$B$15/($B$15-$AI$13)*(EXP(-$AI$13*(($B$16+$AI$4)*1.0))-EXP(-$B$15*(($B$16+$AI$4)*1.0)))+U42*$B$15/($B$15-$AI$14)*(EXP(-$AI$14*(($B$16+$AI$4)*1.0))-EXP(-$B$15*(($B$16+$AI$4)*1.0)))</f>
        <v/>
      </c>
      <c r="AF42" s="17">
        <f>MIN((G42-V42)/$AI$48,(G42-W42)/$AI$49,(G42-X42)/$AI$50,(G42-Y42)/$AI$51,(G42-Z42)/$AI$52,(G42-AA42)/$AI$53,(G42-AB42)/$AI$54,(G42-AC42)/$AI$55,(G42-AD42)/$AI$56,(G42-AE42)/$AI$57)</f>
        <v/>
      </c>
      <c r="AH42" s="9" t="inlineStr">
        <is>
          <t>exp(-ke0·dt)</t>
        </is>
      </c>
      <c r="AI42" s="10">
        <f>EXP(-$B$15*$AI$4)</f>
        <v/>
      </c>
      <c r="AK42" s="9">
        <f>IF(AN41&gt;0,AM41,AK41)</f>
        <v/>
      </c>
      <c r="AL42" s="9">
        <f>IF(AN41&gt;0,AL41,AM41)</f>
        <v/>
      </c>
      <c r="AM42" s="16">
        <f>SQRT(AK42*AL42)</f>
        <v/>
      </c>
      <c r="AN42" s="18">
        <f>$AI$33/(AM42-$AI$12)*(AM42*EXP(-AM42*$B$14)-$AI$12*EXP(-$AI$12*$B$14))+$AI$36/(AM42-$AI$13)*(AM42*EXP(-AM42*$B$14)-$AI$13*EXP(-$AI$13*$B$14))+$AI$39/(AM42-$AI$14)*(AM42*EXP(-AM42*$B$14)-$AI$14*EXP(-$AI$14*$B$14))</f>
        <v/>
      </c>
      <c r="AO42" s="9">
        <f>IF(AR41&gt;0,AQ41,AO41)</f>
        <v/>
      </c>
      <c r="AP42" s="9">
        <f>IF(AR41&gt;0,AP41,AQ41)</f>
        <v/>
      </c>
      <c r="AQ42" s="16">
        <f>(AO42+AP42)/2</f>
        <v/>
      </c>
      <c r="AR42" s="18">
        <f>$AI$33/($B$15-$AI$12)*($B$15*EXP(-$B$15*AQ42)-$AI$12*EXP(-$AI$12*AQ42))+$AI$36/($B$15-$AI$13)*($B$15*EXP(-$B$15*AQ42)-$AI$13*EXP(-$AI$13*AQ42))+$AI$39/($B$15-$AI$14)*($B$15*EXP(-$B$15*AQ42)-$AI$14*EXP(-$AI$14*AQ42))</f>
        <v/>
      </c>
    </row>
    <row r="43">
      <c r="A43" s="5" t="inlineStr">
        <is>
          <t>Summary</t>
        </is>
      </c>
      <c r="B43" s="6" t="n"/>
      <c r="C43" s="6" t="n"/>
      <c r="E43" s="12">
        <f>E42+$B$11</f>
        <v/>
      </c>
      <c r="F43" s="13">
        <f>E43/60</f>
        <v/>
      </c>
      <c r="G43" s="13">
        <f>IF(F43&gt;=$AI$66,$B$26,IF(F43&gt;=$AI$65,$B$25,IF(F43&gt;=$AI$64,$B$24,IF(F43&gt;=$AI$63,$B$23,IF(F43&gt;=$AI$62,$B$22,IF(F43&gt;=$AI$61,$B$21,$B$20))))))</f>
        <v/>
      </c>
      <c r="H43" s="14">
        <f>MAX(0,MIN($AI$59,IF($B$9="Plasma",(G43-(S43*$AI$18+T43*$AI$19+U43*$AI$20))/$AI$46,AF43)))</f>
        <v/>
      </c>
      <c r="I43" s="15">
        <f>H43/10*3600/$B$11</f>
        <v/>
      </c>
      <c r="J43" s="15">
        <f>J42+H43</f>
        <v/>
      </c>
      <c r="K43" s="14">
        <f>$AI$21*K42+$AI$22*L42+$AI$23*M42+$AI$30*H42</f>
        <v/>
      </c>
      <c r="L43" s="14">
        <f>$AI$24*K42+$AI$25*L42+$AI$26*M42+$AI$31*H42</f>
        <v/>
      </c>
      <c r="M43" s="14">
        <f>$AI$27*K42+$AI$28*L42+$AI$29*M42+$AI$32*H42</f>
        <v/>
      </c>
      <c r="N43" s="16">
        <f>R43*$B$41</f>
        <v/>
      </c>
      <c r="O43" s="14">
        <f>K43/$B$30</f>
        <v/>
      </c>
      <c r="P43" s="14">
        <f>L43/$B$31</f>
        <v/>
      </c>
      <c r="Q43" s="14">
        <f>M43/$B$32</f>
        <v/>
      </c>
      <c r="R43" s="14">
        <f>R42*$AI$42+S42*$AI$43+T42*$AI$44+U42*$AI$45+$AI$47*H42</f>
        <v/>
      </c>
      <c r="S43" s="17">
        <f>$AI$33*K43+$AI$34*L43+$AI$35*M43</f>
        <v/>
      </c>
      <c r="T43" s="17">
        <f>$AI$36*K43+$AI$37*L43+$AI$38*M43</f>
        <v/>
      </c>
      <c r="U43" s="17">
        <f>$AI$39*K43+$AI$40*L43+$AI$41*M43</f>
        <v/>
      </c>
      <c r="V43" s="17">
        <f>R43*EXP(-$B$15*(($B$16+$AI$4)*0.1))+S43*$B$15/($B$15-$AI$12)*(EXP(-$AI$12*(($B$16+$AI$4)*0.1))-EXP(-$B$15*(($B$16+$AI$4)*0.1)))+T43*$B$15/($B$15-$AI$13)*(EXP(-$AI$13*(($B$16+$AI$4)*0.1))-EXP(-$B$15*(($B$16+$AI$4)*0.1)))+U43*$B$15/($B$15-$AI$14)*(EXP(-$AI$14*(($B$16+$AI$4)*0.1))-EXP(-$B$15*(($B$16+$AI$4)*0.1)))</f>
        <v/>
      </c>
      <c r="W43" s="17">
        <f>R43*EXP(-$B$15*(($B$16+$AI$4)*0.2))+S43*$B$15/($B$15-$AI$12)*(EXP(-$AI$12*(($B$16+$AI$4)*0.2))-EXP(-$B$15*(($B$16+$AI$4)*0.2)))+T43*$B$15/($B$15-$AI$13)*(EXP(-$AI$13*(($B$16+$AI$4)*0.2))-EXP(-$B$15*(($B$16+$AI$4)*0.2)))+U43*$B$15/($B$15-$AI$14)*(EXP(-$AI$14*(($B$16+$AI$4)*0.2))-EXP(-$B$15*(($B$16+$AI$4)*0.2)))</f>
        <v/>
      </c>
      <c r="X43" s="17">
        <f>R43*EXP(-$B$15*(($B$16+$AI$4)*0.3))+S43*$B$15/($B$15-$AI$12)*(EXP(-$AI$12*(($B$16+$AI$4)*0.3))-EXP(-$B$15*(($B$16+$AI$4)*0.3)))+T43*$B$15/($B$15-$AI$13)*(EXP(-$AI$13*(($B$16+$AI$4)*0.3))-EXP(-$B$15*(($B$16+$AI$4)*0.3)))+U43*$B$15/($B$15-$AI$14)*(EXP(-$AI$14*(($B$16+$AI$4)*0.3))-EXP(-$B$15*(($B$16+$AI$4)*0.3)))</f>
        <v/>
      </c>
      <c r="Y43" s="17">
        <f>R43*EXP(-$B$15*(($B$16+$AI$4)*0.4))+S43*$B$15/($B$15-$AI$12)*(EXP(-$AI$12*(($B$16+$AI$4)*0.4))-EXP(-$B$15*(($B$16+$AI$4)*0.4)))+T43*$B$15/($B$15-$AI$13)*(EXP(-$AI$13*(($B$16+$AI$4)*0.4))-EXP(-$B$15*(($B$16+$AI$4)*0.4)))+U43*$B$15/($B$15-$AI$14)*(EXP(-$AI$14*(($B$16+$AI$4)*0.4))-EXP(-$B$15*(($B$16+$AI$4)*0.4)))</f>
        <v/>
      </c>
      <c r="Z43" s="17">
        <f>R43*EXP(-$B$15*(($B$16+$AI$4)*0.5))+S43*$B$15/($B$15-$AI$12)*(EXP(-$AI$12*(($B$16+$AI$4)*0.5))-EXP(-$B$15*(($B$16+$AI$4)*0.5)))+T43*$B$15/($B$15-$AI$13)*(EXP(-$AI$13*(($B$16+$AI$4)*0.5))-EXP(-$B$15*(($B$16+$AI$4)*0.5)))+U43*$B$15/($B$15-$AI$14)*(EXP(-$AI$14*(($B$16+$AI$4)*0.5))-EXP(-$B$15*(($B$16+$AI$4)*0.5)))</f>
        <v/>
      </c>
      <c r="AA43" s="17">
        <f>R43*EXP(-$B$15*(($B$16+$AI$4)*0.6))+S43*$B$15/($B$15-$AI$12)*(EXP(-$AI$12*(($B$16+$AI$4)*0.6))-EXP(-$B$15*(($B$16+$AI$4)*0.6)))+T43*$B$15/($B$15-$AI$13)*(EXP(-$AI$13*(($B$16+$AI$4)*0.6))-EXP(-$B$15*(($B$16+$AI$4)*0.6)))+U43*$B$15/($B$15-$AI$14)*(EXP(-$AI$14*(($B$16+$AI$4)*0.6))-EXP(-$B$15*(($B$16+$AI$4)*0.6)))</f>
        <v/>
      </c>
      <c r="AB43" s="17">
        <f>R43*EXP(-$B$15*(($B$16+$AI$4)*0.7))+S43*$B$15/($B$15-$AI$12)*(EXP(-$AI$12*(($B$16+$AI$4)*0.7))-EXP(-$B$15*(($B$16+$AI$4)*0.7)))+T43*$B$15/($B$15-$AI$13)*(EXP(-$AI$13*(($B$16+$AI$4)*0.7))-EXP(-$B$15*(($B$16+$AI$4)*0.7)))+U43*$B$15/($B$15-$AI$14)*(EXP(-$AI$14*(($B$16+$AI$4)*0.7))-EXP(-$B$15*(($B$16+$AI$4)*0.7)))</f>
        <v/>
      </c>
      <c r="AC43" s="17">
        <f>R43*EXP(-$B$15*(($B$16+$AI$4)*0.8))+S43*$B$15/($B$15-$AI$12)*(EXP(-$AI$12*(($B$16+$AI$4)*0.8))-EXP(-$B$15*(($B$16+$AI$4)*0.8)))+T43*$B$15/($B$15-$AI$13)*(EXP(-$AI$13*(($B$16+$AI$4)*0.8))-EXP(-$B$15*(($B$16+$AI$4)*0.8)))+U43*$B$15/($B$15-$AI$14)*(EXP(-$AI$14*(($B$16+$AI$4)*0.8))-EXP(-$B$15*(($B$16+$AI$4)*0.8)))</f>
        <v/>
      </c>
      <c r="AD43" s="17">
        <f>R43*EXP(-$B$15*(($B$16+$AI$4)*0.9))+S43*$B$15/($B$15-$AI$12)*(EXP(-$AI$12*(($B$16+$AI$4)*0.9))-EXP(-$B$15*(($B$16+$AI$4)*0.9)))+T43*$B$15/($B$15-$AI$13)*(EXP(-$AI$13*(($B$16+$AI$4)*0.9))-EXP(-$B$15*(($B$16+$AI$4)*0.9)))+U43*$B$15/($B$15-$AI$14)*(EXP(-$AI$14*(($B$16+$AI$4)*0.9))-EXP(-$B$15*(($B$16+$AI$4)*0.9)))</f>
        <v/>
      </c>
      <c r="AE43" s="17">
        <f>R43*EXP(-$B$15*(($B$16+$AI$4)*1.0))+S43*$B$15/($B$15-$AI$12)*(EXP(-$AI$12*(($B$16+$AI$4)*1.0))-EXP(-$B$15*(($B$16+$AI$4)*1.0)))+T43*$B$15/($B$15-$AI$13)*(EXP(-$AI$13*(($B$16+$AI$4)*1.0))-EXP(-$B$15*(($B$16+$AI$4)*1.0)))+U43*$B$15/($B$15-$AI$14)*(EXP(-$AI$14*(($B$16+$AI$4)*1.0))-EXP(-$B$15*(($B$16+$AI$4)*1.0)))</f>
        <v/>
      </c>
      <c r="AF43" s="17">
        <f>MIN((G43-V43)/$AI$48,(G43-W43)/$AI$49,(G43-X43)/$AI$50,(G43-Y43)/$AI$51,(G43-Z43)/$AI$52,(G43-AA43)/$AI$53,(G43-AB43)/$AI$54,(G43-AC43)/$AI$55,(G43-AD43)/$AI$56,(G43-AE43)/$AI$57)</f>
        <v/>
      </c>
      <c r="AH43" s="9" t="inlineStr">
        <is>
          <t>G1 (Ce gain over a step)</t>
        </is>
      </c>
      <c r="AI43" s="10">
        <f>$B$15/($B$15-$AI$12)*($AI$18-$AI$42)</f>
        <v/>
      </c>
      <c r="AK43" s="9">
        <f>IF(AN42&gt;0,AM42,AK42)</f>
        <v/>
      </c>
      <c r="AL43" s="9">
        <f>IF(AN42&gt;0,AL42,AM42)</f>
        <v/>
      </c>
      <c r="AM43" s="16">
        <f>SQRT(AK43*AL43)</f>
        <v/>
      </c>
      <c r="AN43" s="18">
        <f>$AI$33/(AM43-$AI$12)*(AM43*EXP(-AM43*$B$14)-$AI$12*EXP(-$AI$12*$B$14))+$AI$36/(AM43-$AI$13)*(AM43*EXP(-AM43*$B$14)-$AI$13*EXP(-$AI$13*$B$14))+$AI$39/(AM43-$AI$14)*(AM43*EXP(-AM43*$B$14)-$AI$14*EXP(-$AI$14*$B$14))</f>
        <v/>
      </c>
      <c r="AO43" s="9">
        <f>IF(AR42&gt;0,AQ42,AO42)</f>
        <v/>
      </c>
      <c r="AP43" s="9">
        <f>IF(AR42&gt;0,AP42,AQ42)</f>
        <v/>
      </c>
      <c r="AQ43" s="16">
        <f>(AO43+AP43)/2</f>
        <v/>
      </c>
      <c r="AR43" s="18">
        <f>$AI$33/($B$15-$AI$12)*($B$15*EXP(-$B$15*AQ43)-$AI$12*EXP(-$AI$12*AQ43))+$AI$36/($B$15-$AI$13)*($B$15*EXP(-$B$15*AQ43)-$AI$13*EXP(-$AI$13*AQ43))+$AI$39/($B$15-$AI$14)*($B$15*EXP(-$B$15*AQ43)-$AI$14*EXP(-$AI$14*AQ43))</f>
        <v/>
      </c>
    </row>
    <row r="44">
      <c r="A44" s="9" t="inlineStr">
        <is>
          <t>Effect-site induction dose (first step, uncapped)</t>
        </is>
      </c>
      <c r="B44" s="15">
        <f>$B$20/$AI$58</f>
        <v/>
      </c>
      <c r="C44" s="9" t="inlineStr">
        <is>
          <t>mg</t>
        </is>
      </c>
      <c r="E44" s="12">
        <f>E43+$B$11</f>
        <v/>
      </c>
      <c r="F44" s="13">
        <f>E44/60</f>
        <v/>
      </c>
      <c r="G44" s="13">
        <f>IF(F44&gt;=$AI$66,$B$26,IF(F44&gt;=$AI$65,$B$25,IF(F44&gt;=$AI$64,$B$24,IF(F44&gt;=$AI$63,$B$23,IF(F44&gt;=$AI$62,$B$22,IF(F44&gt;=$AI$61,$B$21,$B$20))))))</f>
        <v/>
      </c>
      <c r="H44" s="14">
        <f>MAX(0,MIN($AI$59,IF($B$9="Plasma",(G44-(S44*$AI$18+T44*$AI$19+U44*$AI$20))/$AI$46,AF44)))</f>
        <v/>
      </c>
      <c r="I44" s="15">
        <f>H44/10*3600/$B$11</f>
        <v/>
      </c>
      <c r="J44" s="15">
        <f>J43+H44</f>
        <v/>
      </c>
      <c r="K44" s="14">
        <f>$AI$21*K43+$AI$22*L43+$AI$23*M43+$AI$30*H43</f>
        <v/>
      </c>
      <c r="L44" s="14">
        <f>$AI$24*K43+$AI$25*L43+$AI$26*M43+$AI$31*H43</f>
        <v/>
      </c>
      <c r="M44" s="14">
        <f>$AI$27*K43+$AI$28*L43+$AI$29*M43+$AI$32*H43</f>
        <v/>
      </c>
      <c r="N44" s="16">
        <f>R44*$B$41</f>
        <v/>
      </c>
      <c r="O44" s="14">
        <f>K44/$B$30</f>
        <v/>
      </c>
      <c r="P44" s="14">
        <f>L44/$B$31</f>
        <v/>
      </c>
      <c r="Q44" s="14">
        <f>M44/$B$32</f>
        <v/>
      </c>
      <c r="R44" s="14">
        <f>R43*$AI$42+S43*$AI$43+T43*$AI$44+U43*$AI$45+$AI$47*H43</f>
        <v/>
      </c>
      <c r="S44" s="17">
        <f>$AI$33*K44+$AI$34*L44+$AI$35*M44</f>
        <v/>
      </c>
      <c r="T44" s="17">
        <f>$AI$36*K44+$AI$37*L44+$AI$38*M44</f>
        <v/>
      </c>
      <c r="U44" s="17">
        <f>$AI$39*K44+$AI$40*L44+$AI$41*M44</f>
        <v/>
      </c>
      <c r="V44" s="17">
        <f>R44*EXP(-$B$15*(($B$16+$AI$4)*0.1))+S44*$B$15/($B$15-$AI$12)*(EXP(-$AI$12*(($B$16+$AI$4)*0.1))-EXP(-$B$15*(($B$16+$AI$4)*0.1)))+T44*$B$15/($B$15-$AI$13)*(EXP(-$AI$13*(($B$16+$AI$4)*0.1))-EXP(-$B$15*(($B$16+$AI$4)*0.1)))+U44*$B$15/($B$15-$AI$14)*(EXP(-$AI$14*(($B$16+$AI$4)*0.1))-EXP(-$B$15*(($B$16+$AI$4)*0.1)))</f>
        <v/>
      </c>
      <c r="W44" s="17">
        <f>R44*EXP(-$B$15*(($B$16+$AI$4)*0.2))+S44*$B$15/($B$15-$AI$12)*(EXP(-$AI$12*(($B$16+$AI$4)*0.2))-EXP(-$B$15*(($B$16+$AI$4)*0.2)))+T44*$B$15/($B$15-$AI$13)*(EXP(-$AI$13*(($B$16+$AI$4)*0.2))-EXP(-$B$15*(($B$16+$AI$4)*0.2)))+U44*$B$15/($B$15-$AI$14)*(EXP(-$AI$14*(($B$16+$AI$4)*0.2))-EXP(-$B$15*(($B$16+$AI$4)*0.2)))</f>
        <v/>
      </c>
      <c r="X44" s="17">
        <f>R44*EXP(-$B$15*(($B$16+$AI$4)*0.3))+S44*$B$15/($B$15-$AI$12)*(EXP(-$AI$12*(($B$16+$AI$4)*0.3))-EXP(-$B$15*(($B$16+$AI$4)*0.3)))+T44*$B$15/($B$15-$AI$13)*(EXP(-$AI$13*(($B$16+$AI$4)*0.3))-EXP(-$B$15*(($B$16+$AI$4)*0.3)))+U44*$B$15/($B$15-$AI$14)*(EXP(-$AI$14*(($B$16+$AI$4)*0.3))-EXP(-$B$15*(($B$16+$AI$4)*0.3)))</f>
        <v/>
      </c>
      <c r="Y44" s="17">
        <f>R44*EXP(-$B$15*(($B$16+$AI$4)*0.4))+S44*$B$15/($B$15-$AI$12)*(EXP(-$AI$12*(($B$16+$AI$4)*0.4))-EXP(-$B$15*(($B$16+$AI$4)*0.4)))+T44*$B$15/($B$15-$AI$13)*(EXP(-$AI$13*(($B$16+$AI$4)*0.4))-EXP(-$B$15*(($B$16+$AI$4)*0.4)))+U44*$B$15/($B$15-$AI$14)*(EXP(-$AI$14*(($B$16+$AI$4)*0.4))-EXP(-$B$15*(($B$16+$AI$4)*0.4)))</f>
        <v/>
      </c>
      <c r="Z44" s="17">
        <f>R44*EXP(-$B$15*(($B$16+$AI$4)*0.5))+S44*$B$15/($B$15-$AI$12)*(EXP(-$AI$12*(($B$16+$AI$4)*0.5))-EXP(-$B$15*(($B$16+$AI$4)*0.5)))+T44*$B$15/($B$15-$AI$13)*(EXP(-$AI$13*(($B$16+$AI$4)*0.5))-EXP(-$B$15*(($B$16+$AI$4)*0.5)))+U44*$B$15/($B$15-$AI$14)*(EXP(-$AI$14*(($B$16+$AI$4)*0.5))-EXP(-$B$15*(($B$16+$AI$4)*0.5)))</f>
        <v/>
      </c>
      <c r="AA44" s="17">
        <f>R44*EXP(-$B$15*(($B$16+$AI$4)*0.6))+S44*$B$15/($B$15-$AI$12)*(EXP(-$AI$12*(($B$16+$AI$4)*0.6))-EXP(-$B$15*(($B$16+$AI$4)*0.6)))+T44*$B$15/($B$15-$AI$13)*(EXP(-$AI$13*(($B$16+$AI$4)*0.6))-EXP(-$B$15*(($B$16+$AI$4)*0.6)))+U44*$B$15/($B$15-$AI$14)*(EXP(-$AI$14*(($B$16+$AI$4)*0.6))-EXP(-$B$15*(($B$16+$AI$4)*0.6)))</f>
        <v/>
      </c>
      <c r="AB44" s="17">
        <f>R44*EXP(-$B$15*(($B$16+$AI$4)*0.7))+S44*$B$15/($B$15-$AI$12)*(EXP(-$AI$12*(($B$16+$AI$4)*0.7))-EXP(-$B$15*(($B$16+$AI$4)*0.7)))+T44*$B$15/($B$15-$AI$13)*(EXP(-$AI$13*(($B$16+$AI$4)*0.7))-EXP(-$B$15*(($B$16+$AI$4)*0.7)))+U44*$B$15/($B$15-$AI$14)*(EXP(-$AI$14*(($B$16+$AI$4)*0.7))-EXP(-$B$15*(($B$16+$AI$4)*0.7)))</f>
        <v/>
      </c>
      <c r="AC44" s="17">
        <f>R44*EXP(-$B$15*(($B$16+$AI$4)*0.8))+S44*$B$15/($B$15-$AI$12)*(EXP(-$AI$12*(($B$16+$AI$4)*0.8))-EXP(-$B$15*(($B$16+$AI$4)*0.8)))+T44*$B$15/($B$15-$AI$13)*(EXP(-$AI$13*(($B$16+$AI$4)*0.8))-EXP(-$B$15*(($B$16+$AI$4)*0.8)))+U44*$B$15/($B$15-$AI$14)*(EXP(-$AI$14*(($B$16+$AI$4)*0.8))-EXP(-$B$15*(($B$16+$AI$4)*0.8)))</f>
        <v/>
      </c>
      <c r="AD44" s="17">
        <f>R44*EXP(-$B$15*(($B$16+$AI$4)*0.9))+S44*$B$15/($B$15-$AI$12)*(EXP(-$AI$12*(($B$16+$AI$4)*0.9))-EXP(-$B$15*(($B$16+$AI$4)*0.9)))+T44*$B$15/($B$15-$AI$13)*(EXP(-$AI$13*(($B$16+$AI$4)*0.9))-EXP(-$B$15*(($B$16+$AI$4)*0.9)))+U44*$B$15/($B$15-$AI$14)*(EXP(-$AI$14*(($B$16+$AI$4)*0.9))-EXP(-$B$15*(($B$16+$AI$4)*0.9)))</f>
        <v/>
      </c>
      <c r="AE44" s="17">
        <f>R44*EXP(-$B$15*(($B$16+$AI$4)*1.0))+S44*$B$15/($B$15-$AI$12)*(EXP(-$AI$12*(($B$16+$AI$4)*1.0))-EXP(-$B$15*(($B$16+$AI$4)*1.0)))+T44*$B$15/($B$15-$AI$13)*(EXP(-$AI$13*(($B$16+$AI$4)*1.0))-EXP(-$B$15*(($B$16+$AI$4)*1.0)))+U44*$B$15/($B$15-$AI$14)*(EXP(-$AI$14*(($B$16+$AI$4)*1.0))-EXP(-$B$15*(($B$16+$AI$4)*1.0)))</f>
        <v/>
      </c>
      <c r="AF44" s="17">
        <f>MIN((G44-V44)/$AI$48,(G44-W44)/$AI$49,(G44-X44)/$AI$50,(G44-Y44)/$AI$51,(G44-Z44)/$AI$52,(G44-AA44)/$AI$53,(G44-AB44)/$AI$54,(G44-AC44)/$AI$55,(G44-AD44)/$AI$56,(G44-AE44)/$AI$57)</f>
        <v/>
      </c>
      <c r="AH44" s="9" t="inlineStr">
        <is>
          <t>G2 (Ce gain over a step)</t>
        </is>
      </c>
      <c r="AI44" s="10">
        <f>$B$15/($B$15-$AI$13)*($AI$19-$AI$42)</f>
        <v/>
      </c>
      <c r="AK44" s="9">
        <f>IF(AN43&gt;0,AM43,AK43)</f>
        <v/>
      </c>
      <c r="AL44" s="9">
        <f>IF(AN43&gt;0,AL43,AM43)</f>
        <v/>
      </c>
      <c r="AM44" s="16">
        <f>SQRT(AK44*AL44)</f>
        <v/>
      </c>
      <c r="AN44" s="18">
        <f>$AI$33/(AM44-$AI$12)*(AM44*EXP(-AM44*$B$14)-$AI$12*EXP(-$AI$12*$B$14))+$AI$36/(AM44-$AI$13)*(AM44*EXP(-AM44*$B$14)-$AI$13*EXP(-$AI$13*$B$14))+$AI$39/(AM44-$AI$14)*(AM44*EXP(-AM44*$B$14)-$AI$14*EXP(-$AI$14*$B$14))</f>
        <v/>
      </c>
      <c r="AO44" s="9">
        <f>IF(AR43&gt;0,AQ43,AO43)</f>
        <v/>
      </c>
      <c r="AP44" s="9">
        <f>IF(AR43&gt;0,AP43,AQ43)</f>
        <v/>
      </c>
      <c r="AQ44" s="16">
        <f>(AO44+AP44)/2</f>
        <v/>
      </c>
      <c r="AR44" s="18">
        <f>$AI$33/($B$15-$AI$12)*($B$15*EXP(-$B$15*AQ44)-$AI$12*EXP(-$AI$12*AQ44))+$AI$36/($B$15-$AI$13)*($B$15*EXP(-$B$15*AQ44)-$AI$13*EXP(-$AI$13*AQ44))+$AI$39/($B$15-$AI$14)*($B$15*EXP(-$B$15*AQ44)-$AI$14*EXP(-$AI$14*AQ44))</f>
        <v/>
      </c>
    </row>
    <row r="45">
      <c r="A45" s="9" t="inlineStr">
        <is>
          <t>Plasma induction dose (first step, uncapped)</t>
        </is>
      </c>
      <c r="B45" s="15">
        <f>$B$20/$AI$46</f>
        <v/>
      </c>
      <c r="C45" s="9" t="inlineStr">
        <is>
          <t>mg</t>
        </is>
      </c>
      <c r="E45" s="12">
        <f>E44+$B$11</f>
        <v/>
      </c>
      <c r="F45" s="13">
        <f>E45/60</f>
        <v/>
      </c>
      <c r="G45" s="13">
        <f>IF(F45&gt;=$AI$66,$B$26,IF(F45&gt;=$AI$65,$B$25,IF(F45&gt;=$AI$64,$B$24,IF(F45&gt;=$AI$63,$B$23,IF(F45&gt;=$AI$62,$B$22,IF(F45&gt;=$AI$61,$B$21,$B$20))))))</f>
        <v/>
      </c>
      <c r="H45" s="14">
        <f>MAX(0,MIN($AI$59,IF($B$9="Plasma",(G45-(S45*$AI$18+T45*$AI$19+U45*$AI$20))/$AI$46,AF45)))</f>
        <v/>
      </c>
      <c r="I45" s="15">
        <f>H45/10*3600/$B$11</f>
        <v/>
      </c>
      <c r="J45" s="15">
        <f>J44+H45</f>
        <v/>
      </c>
      <c r="K45" s="14">
        <f>$AI$21*K44+$AI$22*L44+$AI$23*M44+$AI$30*H44</f>
        <v/>
      </c>
      <c r="L45" s="14">
        <f>$AI$24*K44+$AI$25*L44+$AI$26*M44+$AI$31*H44</f>
        <v/>
      </c>
      <c r="M45" s="14">
        <f>$AI$27*K44+$AI$28*L44+$AI$29*M44+$AI$32*H44</f>
        <v/>
      </c>
      <c r="N45" s="16">
        <f>R45*$B$41</f>
        <v/>
      </c>
      <c r="O45" s="14">
        <f>K45/$B$30</f>
        <v/>
      </c>
      <c r="P45" s="14">
        <f>L45/$B$31</f>
        <v/>
      </c>
      <c r="Q45" s="14">
        <f>M45/$B$32</f>
        <v/>
      </c>
      <c r="R45" s="14">
        <f>R44*$AI$42+S44*$AI$43+T44*$AI$44+U44*$AI$45+$AI$47*H44</f>
        <v/>
      </c>
      <c r="S45" s="17">
        <f>$AI$33*K45+$AI$34*L45+$AI$35*M45</f>
        <v/>
      </c>
      <c r="T45" s="17">
        <f>$AI$36*K45+$AI$37*L45+$AI$38*M45</f>
        <v/>
      </c>
      <c r="U45" s="17">
        <f>$AI$39*K45+$AI$40*L45+$AI$41*M45</f>
        <v/>
      </c>
      <c r="V45" s="17">
        <f>R45*EXP(-$B$15*(($B$16+$AI$4)*0.1))+S45*$B$15/($B$15-$AI$12)*(EXP(-$AI$12*(($B$16+$AI$4)*0.1))-EXP(-$B$15*(($B$16+$AI$4)*0.1)))+T45*$B$15/($B$15-$AI$13)*(EXP(-$AI$13*(($B$16+$AI$4)*0.1))-EXP(-$B$15*(($B$16+$AI$4)*0.1)))+U45*$B$15/($B$15-$AI$14)*(EXP(-$AI$14*(($B$16+$AI$4)*0.1))-EXP(-$B$15*(($B$16+$AI$4)*0.1)))</f>
        <v/>
      </c>
      <c r="W45" s="17">
        <f>R45*EXP(-$B$15*(($B$16+$AI$4)*0.2))+S45*$B$15/($B$15-$AI$12)*(EXP(-$AI$12*(($B$16+$AI$4)*0.2))-EXP(-$B$15*(($B$16+$AI$4)*0.2)))+T45*$B$15/($B$15-$AI$13)*(EXP(-$AI$13*(($B$16+$AI$4)*0.2))-EXP(-$B$15*(($B$16+$AI$4)*0.2)))+U45*$B$15/($B$15-$AI$14)*(EXP(-$AI$14*(($B$16+$AI$4)*0.2))-EXP(-$B$15*(($B$16+$AI$4)*0.2)))</f>
        <v/>
      </c>
      <c r="X45" s="17">
        <f>R45*EXP(-$B$15*(($B$16+$AI$4)*0.3))+S45*$B$15/($B$15-$AI$12)*(EXP(-$AI$12*(($B$16+$AI$4)*0.3))-EXP(-$B$15*(($B$16+$AI$4)*0.3)))+T45*$B$15/($B$15-$AI$13)*(EXP(-$AI$13*(($B$16+$AI$4)*0.3))-EXP(-$B$15*(($B$16+$AI$4)*0.3)))+U45*$B$15/($B$15-$AI$14)*(EXP(-$AI$14*(($B$16+$AI$4)*0.3))-EXP(-$B$15*(($B$16+$AI$4)*0.3)))</f>
        <v/>
      </c>
      <c r="Y45" s="17">
        <f>R45*EXP(-$B$15*(($B$16+$AI$4)*0.4))+S45*$B$15/($B$15-$AI$12)*(EXP(-$AI$12*(($B$16+$AI$4)*0.4))-EXP(-$B$15*(($B$16+$AI$4)*0.4)))+T45*$B$15/($B$15-$AI$13)*(EXP(-$AI$13*(($B$16+$AI$4)*0.4))-EXP(-$B$15*(($B$16+$AI$4)*0.4)))+U45*$B$15/($B$15-$AI$14)*(EXP(-$AI$14*(($B$16+$AI$4)*0.4))-EXP(-$B$15*(($B$16+$AI$4)*0.4)))</f>
        <v/>
      </c>
      <c r="Z45" s="17">
        <f>R45*EXP(-$B$15*(($B$16+$AI$4)*0.5))+S45*$B$15/($B$15-$AI$12)*(EXP(-$AI$12*(($B$16+$AI$4)*0.5))-EXP(-$B$15*(($B$16+$AI$4)*0.5)))+T45*$B$15/($B$15-$AI$13)*(EXP(-$AI$13*(($B$16+$AI$4)*0.5))-EXP(-$B$15*(($B$16+$AI$4)*0.5)))+U45*$B$15/($B$15-$AI$14)*(EXP(-$AI$14*(($B$16+$AI$4)*0.5))-EXP(-$B$15*(($B$16+$AI$4)*0.5)))</f>
        <v/>
      </c>
      <c r="AA45" s="17">
        <f>R45*EXP(-$B$15*(($B$16+$AI$4)*0.6))+S45*$B$15/($B$15-$AI$12)*(EXP(-$AI$12*(($B$16+$AI$4)*0.6))-EXP(-$B$15*(($B$16+$AI$4)*0.6)))+T45*$B$15/($B$15-$AI$13)*(EXP(-$AI$13*(($B$16+$AI$4)*0.6))-EXP(-$B$15*(($B$16+$AI$4)*0.6)))+U45*$B$15/($B$15-$AI$14)*(EXP(-$AI$14*(($B$16+$AI$4)*0.6))-EXP(-$B$15*(($B$16+$AI$4)*0.6)))</f>
        <v/>
      </c>
      <c r="AB45" s="17">
        <f>R45*EXP(-$B$15*(($B$16+$AI$4)*0.7))+S45*$B$15/($B$15-$AI$12)*(EXP(-$AI$12*(($B$16+$AI$4)*0.7))-EXP(-$B$15*(($B$16+$AI$4)*0.7)))+T45*$B$15/($B$15-$AI$13)*(EXP(-$AI$13*(($B$16+$AI$4)*0.7))-EXP(-$B$15*(($B$16+$AI$4)*0.7)))+U45*$B$15/($B$15-$AI$14)*(EXP(-$AI$14*(($B$16+$AI$4)*0.7))-EXP(-$B$15*(($B$16+$AI$4)*0.7)))</f>
        <v/>
      </c>
      <c r="AC45" s="17">
        <f>R45*EXP(-$B$15*(($B$16+$AI$4)*0.8))+S45*$B$15/($B$15-$AI$12)*(EXP(-$AI$12*(($B$16+$AI$4)*0.8))-EXP(-$B$15*(($B$16+$AI$4)*0.8)))+T45*$B$15/($B$15-$AI$13)*(EXP(-$AI$13*(($B$16+$AI$4)*0.8))-EXP(-$B$15*(($B$16+$AI$4)*0.8)))+U45*$B$15/($B$15-$AI$14)*(EXP(-$AI$14*(($B$16+$AI$4)*0.8))-EXP(-$B$15*(($B$16+$AI$4)*0.8)))</f>
        <v/>
      </c>
      <c r="AD45" s="17">
        <f>R45*EXP(-$B$15*(($B$16+$AI$4)*0.9))+S45*$B$15/($B$15-$AI$12)*(EXP(-$AI$12*(($B$16+$AI$4)*0.9))-EXP(-$B$15*(($B$16+$AI$4)*0.9)))+T45*$B$15/($B$15-$AI$13)*(EXP(-$AI$13*(($B$16+$AI$4)*0.9))-EXP(-$B$15*(($B$16+$AI$4)*0.9)))+U45*$B$15/($B$15-$AI$14)*(EXP(-$AI$14*(($B$16+$AI$4)*0.9))-EXP(-$B$15*(($B$16+$AI$4)*0.9)))</f>
        <v/>
      </c>
      <c r="AE45" s="17">
        <f>R45*EXP(-$B$15*(($B$16+$AI$4)*1.0))+S45*$B$15/($B$15-$AI$12)*(EXP(-$AI$12*(($B$16+$AI$4)*1.0))-EXP(-$B$15*(($B$16+$AI$4)*1.0)))+T45*$B$15/($B$15-$AI$13)*(EXP(-$AI$13*(($B$16+$AI$4)*1.0))-EXP(-$B$15*(($B$16+$AI$4)*1.0)))+U45*$B$15/($B$15-$AI$14)*(EXP(-$AI$14*(($B$16+$AI$4)*1.0))-EXP(-$B$15*(($B$16+$AI$4)*1.0)))</f>
        <v/>
      </c>
      <c r="AF45" s="17">
        <f>MIN((G45-V45)/$AI$48,(G45-W45)/$AI$49,(G45-X45)/$AI$50,(G45-Y45)/$AI$51,(G45-Z45)/$AI$52,(G45-AA45)/$AI$53,(G45-AB45)/$AI$54,(G45-AC45)/$AI$55,(G45-AD45)/$AI$56,(G45-AE45)/$AI$57)</f>
        <v/>
      </c>
      <c r="AH45" s="9" t="inlineStr">
        <is>
          <t>G3 (Ce gain over a step)</t>
        </is>
      </c>
      <c r="AI45" s="10">
        <f>$B$15/($B$15-$AI$14)*($AI$20-$AI$42)</f>
        <v/>
      </c>
      <c r="AK45" s="9">
        <f>IF(AN44&gt;0,AM44,AK44)</f>
        <v/>
      </c>
      <c r="AL45" s="9">
        <f>IF(AN44&gt;0,AL44,AM44)</f>
        <v/>
      </c>
      <c r="AM45" s="16">
        <f>SQRT(AK45*AL45)</f>
        <v/>
      </c>
      <c r="AN45" s="18">
        <f>$AI$33/(AM45-$AI$12)*(AM45*EXP(-AM45*$B$14)-$AI$12*EXP(-$AI$12*$B$14))+$AI$36/(AM45-$AI$13)*(AM45*EXP(-AM45*$B$14)-$AI$13*EXP(-$AI$13*$B$14))+$AI$39/(AM45-$AI$14)*(AM45*EXP(-AM45*$B$14)-$AI$14*EXP(-$AI$14*$B$14))</f>
        <v/>
      </c>
      <c r="AO45" s="9">
        <f>IF(AR44&gt;0,AQ44,AO44)</f>
        <v/>
      </c>
      <c r="AP45" s="9">
        <f>IF(AR44&gt;0,AP44,AQ44)</f>
        <v/>
      </c>
      <c r="AQ45" s="16">
        <f>(AO45+AP45)/2</f>
        <v/>
      </c>
      <c r="AR45" s="18">
        <f>$AI$33/($B$15-$AI$12)*($B$15*EXP(-$B$15*AQ45)-$AI$12*EXP(-$AI$12*AQ45))+$AI$36/($B$15-$AI$13)*($B$15*EXP(-$B$15*AQ45)-$AI$13*EXP(-$AI$13*AQ45))+$AI$39/($B$15-$AI$14)*($B$15*EXP(-$B$15*AQ45)-$AI$14*EXP(-$AI$14*AQ45))</f>
        <v/>
      </c>
    </row>
    <row r="46">
      <c r="A46" s="9" t="inlineStr">
        <is>
          <t>Target x V1, for comparison</t>
        </is>
      </c>
      <c r="B46" s="15">
        <f>$B$20*$B$30</f>
        <v/>
      </c>
      <c r="C46" s="9" t="inlineStr">
        <is>
          <t>mg</t>
        </is>
      </c>
      <c r="E46" s="12">
        <f>E45+$B$11</f>
        <v/>
      </c>
      <c r="F46" s="13">
        <f>E46/60</f>
        <v/>
      </c>
      <c r="G46" s="13">
        <f>IF(F46&gt;=$AI$66,$B$26,IF(F46&gt;=$AI$65,$B$25,IF(F46&gt;=$AI$64,$B$24,IF(F46&gt;=$AI$63,$B$23,IF(F46&gt;=$AI$62,$B$22,IF(F46&gt;=$AI$61,$B$21,$B$20))))))</f>
        <v/>
      </c>
      <c r="H46" s="14">
        <f>MAX(0,MIN($AI$59,IF($B$9="Plasma",(G46-(S46*$AI$18+T46*$AI$19+U46*$AI$20))/$AI$46,AF46)))</f>
        <v/>
      </c>
      <c r="I46" s="15">
        <f>H46/10*3600/$B$11</f>
        <v/>
      </c>
      <c r="J46" s="15">
        <f>J45+H46</f>
        <v/>
      </c>
      <c r="K46" s="14">
        <f>$AI$21*K45+$AI$22*L45+$AI$23*M45+$AI$30*H45</f>
        <v/>
      </c>
      <c r="L46" s="14">
        <f>$AI$24*K45+$AI$25*L45+$AI$26*M45+$AI$31*H45</f>
        <v/>
      </c>
      <c r="M46" s="14">
        <f>$AI$27*K45+$AI$28*L45+$AI$29*M45+$AI$32*H45</f>
        <v/>
      </c>
      <c r="N46" s="16">
        <f>R46*$B$41</f>
        <v/>
      </c>
      <c r="O46" s="14">
        <f>K46/$B$30</f>
        <v/>
      </c>
      <c r="P46" s="14">
        <f>L46/$B$31</f>
        <v/>
      </c>
      <c r="Q46" s="14">
        <f>M46/$B$32</f>
        <v/>
      </c>
      <c r="R46" s="14">
        <f>R45*$AI$42+S45*$AI$43+T45*$AI$44+U45*$AI$45+$AI$47*H45</f>
        <v/>
      </c>
      <c r="S46" s="17">
        <f>$AI$33*K46+$AI$34*L46+$AI$35*M46</f>
        <v/>
      </c>
      <c r="T46" s="17">
        <f>$AI$36*K46+$AI$37*L46+$AI$38*M46</f>
        <v/>
      </c>
      <c r="U46" s="17">
        <f>$AI$39*K46+$AI$40*L46+$AI$41*M46</f>
        <v/>
      </c>
      <c r="V46" s="17">
        <f>R46*EXP(-$B$15*(($B$16+$AI$4)*0.1))+S46*$B$15/($B$15-$AI$12)*(EXP(-$AI$12*(($B$16+$AI$4)*0.1))-EXP(-$B$15*(($B$16+$AI$4)*0.1)))+T46*$B$15/($B$15-$AI$13)*(EXP(-$AI$13*(($B$16+$AI$4)*0.1))-EXP(-$B$15*(($B$16+$AI$4)*0.1)))+U46*$B$15/($B$15-$AI$14)*(EXP(-$AI$14*(($B$16+$AI$4)*0.1))-EXP(-$B$15*(($B$16+$AI$4)*0.1)))</f>
        <v/>
      </c>
      <c r="W46" s="17">
        <f>R46*EXP(-$B$15*(($B$16+$AI$4)*0.2))+S46*$B$15/($B$15-$AI$12)*(EXP(-$AI$12*(($B$16+$AI$4)*0.2))-EXP(-$B$15*(($B$16+$AI$4)*0.2)))+T46*$B$15/($B$15-$AI$13)*(EXP(-$AI$13*(($B$16+$AI$4)*0.2))-EXP(-$B$15*(($B$16+$AI$4)*0.2)))+U46*$B$15/($B$15-$AI$14)*(EXP(-$AI$14*(($B$16+$AI$4)*0.2))-EXP(-$B$15*(($B$16+$AI$4)*0.2)))</f>
        <v/>
      </c>
      <c r="X46" s="17">
        <f>R46*EXP(-$B$15*(($B$16+$AI$4)*0.3))+S46*$B$15/($B$15-$AI$12)*(EXP(-$AI$12*(($B$16+$AI$4)*0.3))-EXP(-$B$15*(($B$16+$AI$4)*0.3)))+T46*$B$15/($B$15-$AI$13)*(EXP(-$AI$13*(($B$16+$AI$4)*0.3))-EXP(-$B$15*(($B$16+$AI$4)*0.3)))+U46*$B$15/($B$15-$AI$14)*(EXP(-$AI$14*(($B$16+$AI$4)*0.3))-EXP(-$B$15*(($B$16+$AI$4)*0.3)))</f>
        <v/>
      </c>
      <c r="Y46" s="17">
        <f>R46*EXP(-$B$15*(($B$16+$AI$4)*0.4))+S46*$B$15/($B$15-$AI$12)*(EXP(-$AI$12*(($B$16+$AI$4)*0.4))-EXP(-$B$15*(($B$16+$AI$4)*0.4)))+T46*$B$15/($B$15-$AI$13)*(EXP(-$AI$13*(($B$16+$AI$4)*0.4))-EXP(-$B$15*(($B$16+$AI$4)*0.4)))+U46*$B$15/($B$15-$AI$14)*(EXP(-$AI$14*(($B$16+$AI$4)*0.4))-EXP(-$B$15*(($B$16+$AI$4)*0.4)))</f>
        <v/>
      </c>
      <c r="Z46" s="17">
        <f>R46*EXP(-$B$15*(($B$16+$AI$4)*0.5))+S46*$B$15/($B$15-$AI$12)*(EXP(-$AI$12*(($B$16+$AI$4)*0.5))-EXP(-$B$15*(($B$16+$AI$4)*0.5)))+T46*$B$15/($B$15-$AI$13)*(EXP(-$AI$13*(($B$16+$AI$4)*0.5))-EXP(-$B$15*(($B$16+$AI$4)*0.5)))+U46*$B$15/($B$15-$AI$14)*(EXP(-$AI$14*(($B$16+$AI$4)*0.5))-EXP(-$B$15*(($B$16+$AI$4)*0.5)))</f>
        <v/>
      </c>
      <c r="AA46" s="17">
        <f>R46*EXP(-$B$15*(($B$16+$AI$4)*0.6))+S46*$B$15/($B$15-$AI$12)*(EXP(-$AI$12*(($B$16+$AI$4)*0.6))-EXP(-$B$15*(($B$16+$AI$4)*0.6)))+T46*$B$15/($B$15-$AI$13)*(EXP(-$AI$13*(($B$16+$AI$4)*0.6))-EXP(-$B$15*(($B$16+$AI$4)*0.6)))+U46*$B$15/($B$15-$AI$14)*(EXP(-$AI$14*(($B$16+$AI$4)*0.6))-EXP(-$B$15*(($B$16+$AI$4)*0.6)))</f>
        <v/>
      </c>
      <c r="AB46" s="17">
        <f>R46*EXP(-$B$15*(($B$16+$AI$4)*0.7))+S46*$B$15/($B$15-$AI$12)*(EXP(-$AI$12*(($B$16+$AI$4)*0.7))-EXP(-$B$15*(($B$16+$AI$4)*0.7)))+T46*$B$15/($B$15-$AI$13)*(EXP(-$AI$13*(($B$16+$AI$4)*0.7))-EXP(-$B$15*(($B$16+$AI$4)*0.7)))+U46*$B$15/($B$15-$AI$14)*(EXP(-$AI$14*(($B$16+$AI$4)*0.7))-EXP(-$B$15*(($B$16+$AI$4)*0.7)))</f>
        <v/>
      </c>
      <c r="AC46" s="17">
        <f>R46*EXP(-$B$15*(($B$16+$AI$4)*0.8))+S46*$B$15/($B$15-$AI$12)*(EXP(-$AI$12*(($B$16+$AI$4)*0.8))-EXP(-$B$15*(($B$16+$AI$4)*0.8)))+T46*$B$15/($B$15-$AI$13)*(EXP(-$AI$13*(($B$16+$AI$4)*0.8))-EXP(-$B$15*(($B$16+$AI$4)*0.8)))+U46*$B$15/($B$15-$AI$14)*(EXP(-$AI$14*(($B$16+$AI$4)*0.8))-EXP(-$B$15*(($B$16+$AI$4)*0.8)))</f>
        <v/>
      </c>
      <c r="AD46" s="17">
        <f>R46*EXP(-$B$15*(($B$16+$AI$4)*0.9))+S46*$B$15/($B$15-$AI$12)*(EXP(-$AI$12*(($B$16+$AI$4)*0.9))-EXP(-$B$15*(($B$16+$AI$4)*0.9)))+T46*$B$15/($B$15-$AI$13)*(EXP(-$AI$13*(($B$16+$AI$4)*0.9))-EXP(-$B$15*(($B$16+$AI$4)*0.9)))+U46*$B$15/($B$15-$AI$14)*(EXP(-$AI$14*(($B$16+$AI$4)*0.9))-EXP(-$B$15*(($B$16+$AI$4)*0.9)))</f>
        <v/>
      </c>
      <c r="AE46" s="17">
        <f>R46*EXP(-$B$15*(($B$16+$AI$4)*1.0))+S46*$B$15/($B$15-$AI$12)*(EXP(-$AI$12*(($B$16+$AI$4)*1.0))-EXP(-$B$15*(($B$16+$AI$4)*1.0)))+T46*$B$15/($B$15-$AI$13)*(EXP(-$AI$13*(($B$16+$AI$4)*1.0))-EXP(-$B$15*(($B$16+$AI$4)*1.0)))+U46*$B$15/($B$15-$AI$14)*(EXP(-$AI$14*(($B$16+$AI$4)*1.0))-EXP(-$B$15*(($B$16+$AI$4)*1.0)))</f>
        <v/>
      </c>
      <c r="AF46" s="17">
        <f>MIN((G46-V46)/$AI$48,(G46-W46)/$AI$49,(G46-X46)/$AI$50,(G46-Y46)/$AI$51,(G46-Z46)/$AI$52,(G46-AA46)/$AI$53,(G46-AB46)/$AI$54,(G46-AC46)/$AI$55,(G46-AD46)/$AI$56,(G46-AE46)/$AI$57)</f>
        <v/>
      </c>
      <c r="AH46" s="9" t="inlineStr">
        <is>
          <t>Cp at end of step per mg infused over it</t>
        </is>
      </c>
      <c r="AI46" s="10">
        <f>$AI$30/$B$30</f>
        <v/>
      </c>
      <c r="AK46" s="9">
        <f>IF(AN45&gt;0,AM45,AK45)</f>
        <v/>
      </c>
      <c r="AL46" s="9">
        <f>IF(AN45&gt;0,AL45,AM45)</f>
        <v/>
      </c>
      <c r="AM46" s="16">
        <f>SQRT(AK46*AL46)</f>
        <v/>
      </c>
      <c r="AN46" s="18">
        <f>$AI$33/(AM46-$AI$12)*(AM46*EXP(-AM46*$B$14)-$AI$12*EXP(-$AI$12*$B$14))+$AI$36/(AM46-$AI$13)*(AM46*EXP(-AM46*$B$14)-$AI$13*EXP(-$AI$13*$B$14))+$AI$39/(AM46-$AI$14)*(AM46*EXP(-AM46*$B$14)-$AI$14*EXP(-$AI$14*$B$14))</f>
        <v/>
      </c>
      <c r="AO46" s="9">
        <f>IF(AR45&gt;0,AQ45,AO45)</f>
        <v/>
      </c>
      <c r="AP46" s="9">
        <f>IF(AR45&gt;0,AP45,AQ45)</f>
        <v/>
      </c>
      <c r="AQ46" s="16">
        <f>(AO46+AP46)/2</f>
        <v/>
      </c>
      <c r="AR46" s="18">
        <f>$AI$33/($B$15-$AI$12)*($B$15*EXP(-$B$15*AQ46)-$AI$12*EXP(-$AI$12*AQ46))+$AI$36/($B$15-$AI$13)*($B$15*EXP(-$B$15*AQ46)-$AI$13*EXP(-$AI$13*AQ46))+$AI$39/($B$15-$AI$14)*($B$15*EXP(-$B$15*AQ46)-$AI$14*EXP(-$AI$14*AQ46))</f>
        <v/>
      </c>
    </row>
    <row r="47">
      <c r="A47" s="9" t="inlineStr">
        <is>
          <t>Steady-state rate at initial target</t>
        </is>
      </c>
      <c r="B47" s="15">
        <f>$B$20*$B$36*$B$30*60/10</f>
        <v/>
      </c>
      <c r="C47" s="9" t="inlineStr">
        <is>
          <t>mL/h</t>
        </is>
      </c>
      <c r="E47" s="12">
        <f>E46+$B$11</f>
        <v/>
      </c>
      <c r="F47" s="13">
        <f>E47/60</f>
        <v/>
      </c>
      <c r="G47" s="13">
        <f>IF(F47&gt;=$AI$66,$B$26,IF(F47&gt;=$AI$65,$B$25,IF(F47&gt;=$AI$64,$B$24,IF(F47&gt;=$AI$63,$B$23,IF(F47&gt;=$AI$62,$B$22,IF(F47&gt;=$AI$61,$B$21,$B$20))))))</f>
        <v/>
      </c>
      <c r="H47" s="14">
        <f>MAX(0,MIN($AI$59,IF($B$9="Plasma",(G47-(S47*$AI$18+T47*$AI$19+U47*$AI$20))/$AI$46,AF47)))</f>
        <v/>
      </c>
      <c r="I47" s="15">
        <f>H47/10*3600/$B$11</f>
        <v/>
      </c>
      <c r="J47" s="15">
        <f>J46+H47</f>
        <v/>
      </c>
      <c r="K47" s="14">
        <f>$AI$21*K46+$AI$22*L46+$AI$23*M46+$AI$30*H46</f>
        <v/>
      </c>
      <c r="L47" s="14">
        <f>$AI$24*K46+$AI$25*L46+$AI$26*M46+$AI$31*H46</f>
        <v/>
      </c>
      <c r="M47" s="14">
        <f>$AI$27*K46+$AI$28*L46+$AI$29*M46+$AI$32*H46</f>
        <v/>
      </c>
      <c r="N47" s="16">
        <f>R47*$B$41</f>
        <v/>
      </c>
      <c r="O47" s="14">
        <f>K47/$B$30</f>
        <v/>
      </c>
      <c r="P47" s="14">
        <f>L47/$B$31</f>
        <v/>
      </c>
      <c r="Q47" s="14">
        <f>M47/$B$32</f>
        <v/>
      </c>
      <c r="R47" s="14">
        <f>R46*$AI$42+S46*$AI$43+T46*$AI$44+U46*$AI$45+$AI$47*H46</f>
        <v/>
      </c>
      <c r="S47" s="17">
        <f>$AI$33*K47+$AI$34*L47+$AI$35*M47</f>
        <v/>
      </c>
      <c r="T47" s="17">
        <f>$AI$36*K47+$AI$37*L47+$AI$38*M47</f>
        <v/>
      </c>
      <c r="U47" s="17">
        <f>$AI$39*K47+$AI$40*L47+$AI$41*M47</f>
        <v/>
      </c>
      <c r="V47" s="17">
        <f>R47*EXP(-$B$15*(($B$16+$AI$4)*0.1))+S47*$B$15/($B$15-$AI$12)*(EXP(-$AI$12*(($B$16+$AI$4)*0.1))-EXP(-$B$15*(($B$16+$AI$4)*0.1)))+T47*$B$15/($B$15-$AI$13)*(EXP(-$AI$13*(($B$16+$AI$4)*0.1))-EXP(-$B$15*(($B$16+$AI$4)*0.1)))+U47*$B$15/($B$15-$AI$14)*(EXP(-$AI$14*(($B$16+$AI$4)*0.1))-EXP(-$B$15*(($B$16+$AI$4)*0.1)))</f>
        <v/>
      </c>
      <c r="W47" s="17">
        <f>R47*EXP(-$B$15*(($B$16+$AI$4)*0.2))+S47*$B$15/($B$15-$AI$12)*(EXP(-$AI$12*(($B$16+$AI$4)*0.2))-EXP(-$B$15*(($B$16+$AI$4)*0.2)))+T47*$B$15/($B$15-$AI$13)*(EXP(-$AI$13*(($B$16+$AI$4)*0.2))-EXP(-$B$15*(($B$16+$AI$4)*0.2)))+U47*$B$15/($B$15-$AI$14)*(EXP(-$AI$14*(($B$16+$AI$4)*0.2))-EXP(-$B$15*(($B$16+$AI$4)*0.2)))</f>
        <v/>
      </c>
      <c r="X47" s="17">
        <f>R47*EXP(-$B$15*(($B$16+$AI$4)*0.3))+S47*$B$15/($B$15-$AI$12)*(EXP(-$AI$12*(($B$16+$AI$4)*0.3))-EXP(-$B$15*(($B$16+$AI$4)*0.3)))+T47*$B$15/($B$15-$AI$13)*(EXP(-$AI$13*(($B$16+$AI$4)*0.3))-EXP(-$B$15*(($B$16+$AI$4)*0.3)))+U47*$B$15/($B$15-$AI$14)*(EXP(-$AI$14*(($B$16+$AI$4)*0.3))-EXP(-$B$15*(($B$16+$AI$4)*0.3)))</f>
        <v/>
      </c>
      <c r="Y47" s="17">
        <f>R47*EXP(-$B$15*(($B$16+$AI$4)*0.4))+S47*$B$15/($B$15-$AI$12)*(EXP(-$AI$12*(($B$16+$AI$4)*0.4))-EXP(-$B$15*(($B$16+$AI$4)*0.4)))+T47*$B$15/($B$15-$AI$13)*(EXP(-$AI$13*(($B$16+$AI$4)*0.4))-EXP(-$B$15*(($B$16+$AI$4)*0.4)))+U47*$B$15/($B$15-$AI$14)*(EXP(-$AI$14*(($B$16+$AI$4)*0.4))-EXP(-$B$15*(($B$16+$AI$4)*0.4)))</f>
        <v/>
      </c>
      <c r="Z47" s="17">
        <f>R47*EXP(-$B$15*(($B$16+$AI$4)*0.5))+S47*$B$15/($B$15-$AI$12)*(EXP(-$AI$12*(($B$16+$AI$4)*0.5))-EXP(-$B$15*(($B$16+$AI$4)*0.5)))+T47*$B$15/($B$15-$AI$13)*(EXP(-$AI$13*(($B$16+$AI$4)*0.5))-EXP(-$B$15*(($B$16+$AI$4)*0.5)))+U47*$B$15/($B$15-$AI$14)*(EXP(-$AI$14*(($B$16+$AI$4)*0.5))-EXP(-$B$15*(($B$16+$AI$4)*0.5)))</f>
        <v/>
      </c>
      <c r="AA47" s="17">
        <f>R47*EXP(-$B$15*(($B$16+$AI$4)*0.6))+S47*$B$15/($B$15-$AI$12)*(EXP(-$AI$12*(($B$16+$AI$4)*0.6))-EXP(-$B$15*(($B$16+$AI$4)*0.6)))+T47*$B$15/($B$15-$AI$13)*(EXP(-$AI$13*(($B$16+$AI$4)*0.6))-EXP(-$B$15*(($B$16+$AI$4)*0.6)))+U47*$B$15/($B$15-$AI$14)*(EXP(-$AI$14*(($B$16+$AI$4)*0.6))-EXP(-$B$15*(($B$16+$AI$4)*0.6)))</f>
        <v/>
      </c>
      <c r="AB47" s="17">
        <f>R47*EXP(-$B$15*(($B$16+$AI$4)*0.7))+S47*$B$15/($B$15-$AI$12)*(EXP(-$AI$12*(($B$16+$AI$4)*0.7))-EXP(-$B$15*(($B$16+$AI$4)*0.7)))+T47*$B$15/($B$15-$AI$13)*(EXP(-$AI$13*(($B$16+$AI$4)*0.7))-EXP(-$B$15*(($B$16+$AI$4)*0.7)))+U47*$B$15/($B$15-$AI$14)*(EXP(-$AI$14*(($B$16+$AI$4)*0.7))-EXP(-$B$15*(($B$16+$AI$4)*0.7)))</f>
        <v/>
      </c>
      <c r="AC47" s="17">
        <f>R47*EXP(-$B$15*(($B$16+$AI$4)*0.8))+S47*$B$15/($B$15-$AI$12)*(EXP(-$AI$12*(($B$16+$AI$4)*0.8))-EXP(-$B$15*(($B$16+$AI$4)*0.8)))+T47*$B$15/($B$15-$AI$13)*(EXP(-$AI$13*(($B$16+$AI$4)*0.8))-EXP(-$B$15*(($B$16+$AI$4)*0.8)))+U47*$B$15/($B$15-$AI$14)*(EXP(-$AI$14*(($B$16+$AI$4)*0.8))-EXP(-$B$15*(($B$16+$AI$4)*0.8)))</f>
        <v/>
      </c>
      <c r="AD47" s="17">
        <f>R47*EXP(-$B$15*(($B$16+$AI$4)*0.9))+S47*$B$15/($B$15-$AI$12)*(EXP(-$AI$12*(($B$16+$AI$4)*0.9))-EXP(-$B$15*(($B$16+$AI$4)*0.9)))+T47*$B$15/($B$15-$AI$13)*(EXP(-$AI$13*(($B$16+$AI$4)*0.9))-EXP(-$B$15*(($B$16+$AI$4)*0.9)))+U47*$B$15/($B$15-$AI$14)*(EXP(-$AI$14*(($B$16+$AI$4)*0.9))-EXP(-$B$15*(($B$16+$AI$4)*0.9)))</f>
        <v/>
      </c>
      <c r="AE47" s="17">
        <f>R47*EXP(-$B$15*(($B$16+$AI$4)*1.0))+S47*$B$15/($B$15-$AI$12)*(EXP(-$AI$12*(($B$16+$AI$4)*1.0))-EXP(-$B$15*(($B$16+$AI$4)*1.0)))+T47*$B$15/($B$15-$AI$13)*(EXP(-$AI$13*(($B$16+$AI$4)*1.0))-EXP(-$B$15*(($B$16+$AI$4)*1.0)))+U47*$B$15/($B$15-$AI$14)*(EXP(-$AI$14*(($B$16+$AI$4)*1.0))-EXP(-$B$15*(($B$16+$AI$4)*1.0)))</f>
        <v/>
      </c>
      <c r="AF47" s="17">
        <f>MIN((G47-V47)/$AI$48,(G47-W47)/$AI$49,(G47-X47)/$AI$50,(G47-Y47)/$AI$51,(G47-Z47)/$AI$52,(G47-AA47)/$AI$53,(G47-AB47)/$AI$54,(G47-AC47)/$AI$55,(G47-AD47)/$AI$56,(G47-AE47)/$AI$57)</f>
        <v/>
      </c>
      <c r="AH47" s="9" t="inlineStr">
        <is>
          <t>Ce at end of step per mg infused over it</t>
        </is>
      </c>
      <c r="AI47" s="10">
        <f>($AI$33*$B$15/($B$15-$AI$12)*((1-$AI$18)/$AI$12-(1-$AI$42)/$B$15)+$AI$36*$B$15/($B$15-$AI$13)*((1-$AI$19)/$AI$13-(1-$AI$42)/$B$15)+$AI$39*$B$15/($B$15-$AI$14)*((1-$AI$20)/$AI$14-(1-$AI$42)/$B$15))/$AI$4</f>
        <v/>
      </c>
      <c r="AK47" s="9">
        <f>IF(AN46&gt;0,AM46,AK46)</f>
        <v/>
      </c>
      <c r="AL47" s="9">
        <f>IF(AN46&gt;0,AL46,AM46)</f>
        <v/>
      </c>
      <c r="AM47" s="16">
        <f>SQRT(AK47*AL47)</f>
        <v/>
      </c>
      <c r="AN47" s="18">
        <f>$AI$33/(AM47-$AI$12)*(AM47*EXP(-AM47*$B$14)-$AI$12*EXP(-$AI$12*$B$14))+$AI$36/(AM47-$AI$13)*(AM47*EXP(-AM47*$B$14)-$AI$13*EXP(-$AI$13*$B$14))+$AI$39/(AM47-$AI$14)*(AM47*EXP(-AM47*$B$14)-$AI$14*EXP(-$AI$14*$B$14))</f>
        <v/>
      </c>
      <c r="AO47" s="9">
        <f>IF(AR46&gt;0,AQ46,AO46)</f>
        <v/>
      </c>
      <c r="AP47" s="9">
        <f>IF(AR46&gt;0,AP46,AQ46)</f>
        <v/>
      </c>
      <c r="AQ47" s="16">
        <f>(AO47+AP47)/2</f>
        <v/>
      </c>
      <c r="AR47" s="18">
        <f>$AI$33/($B$15-$AI$12)*($B$15*EXP(-$B$15*AQ47)-$AI$12*EXP(-$AI$12*AQ47))+$AI$36/($B$15-$AI$13)*($B$15*EXP(-$B$15*AQ47)-$AI$13*EXP(-$AI$13*AQ47))+$AI$39/($B$15-$AI$14)*($B$15*EXP(-$B$15*AQ47)-$AI$14*EXP(-$AI$14*AQ47))</f>
        <v/>
      </c>
    </row>
    <row r="48">
      <c r="E48" s="12">
        <f>E47+$B$11</f>
        <v/>
      </c>
      <c r="F48" s="13">
        <f>E48/60</f>
        <v/>
      </c>
      <c r="G48" s="13">
        <f>IF(F48&gt;=$AI$66,$B$26,IF(F48&gt;=$AI$65,$B$25,IF(F48&gt;=$AI$64,$B$24,IF(F48&gt;=$AI$63,$B$23,IF(F48&gt;=$AI$62,$B$22,IF(F48&gt;=$AI$61,$B$21,$B$20))))))</f>
        <v/>
      </c>
      <c r="H48" s="14">
        <f>MAX(0,MIN($AI$59,IF($B$9="Plasma",(G48-(S48*$AI$18+T48*$AI$19+U48*$AI$20))/$AI$46,AF48)))</f>
        <v/>
      </c>
      <c r="I48" s="15">
        <f>H48/10*3600/$B$11</f>
        <v/>
      </c>
      <c r="J48" s="15">
        <f>J47+H48</f>
        <v/>
      </c>
      <c r="K48" s="14">
        <f>$AI$21*K47+$AI$22*L47+$AI$23*M47+$AI$30*H47</f>
        <v/>
      </c>
      <c r="L48" s="14">
        <f>$AI$24*K47+$AI$25*L47+$AI$26*M47+$AI$31*H47</f>
        <v/>
      </c>
      <c r="M48" s="14">
        <f>$AI$27*K47+$AI$28*L47+$AI$29*M47+$AI$32*H47</f>
        <v/>
      </c>
      <c r="N48" s="16">
        <f>R48*$B$41</f>
        <v/>
      </c>
      <c r="O48" s="14">
        <f>K48/$B$30</f>
        <v/>
      </c>
      <c r="P48" s="14">
        <f>L48/$B$31</f>
        <v/>
      </c>
      <c r="Q48" s="14">
        <f>M48/$B$32</f>
        <v/>
      </c>
      <c r="R48" s="14">
        <f>R47*$AI$42+S47*$AI$43+T47*$AI$44+U47*$AI$45+$AI$47*H47</f>
        <v/>
      </c>
      <c r="S48" s="17">
        <f>$AI$33*K48+$AI$34*L48+$AI$35*M48</f>
        <v/>
      </c>
      <c r="T48" s="17">
        <f>$AI$36*K48+$AI$37*L48+$AI$38*M48</f>
        <v/>
      </c>
      <c r="U48" s="17">
        <f>$AI$39*K48+$AI$40*L48+$AI$41*M48</f>
        <v/>
      </c>
      <c r="V48" s="17">
        <f>R48*EXP(-$B$15*(($B$16+$AI$4)*0.1))+S48*$B$15/($B$15-$AI$12)*(EXP(-$AI$12*(($B$16+$AI$4)*0.1))-EXP(-$B$15*(($B$16+$AI$4)*0.1)))+T48*$B$15/($B$15-$AI$13)*(EXP(-$AI$13*(($B$16+$AI$4)*0.1))-EXP(-$B$15*(($B$16+$AI$4)*0.1)))+U48*$B$15/($B$15-$AI$14)*(EXP(-$AI$14*(($B$16+$AI$4)*0.1))-EXP(-$B$15*(($B$16+$AI$4)*0.1)))</f>
        <v/>
      </c>
      <c r="W48" s="17">
        <f>R48*EXP(-$B$15*(($B$16+$AI$4)*0.2))+S48*$B$15/($B$15-$AI$12)*(EXP(-$AI$12*(($B$16+$AI$4)*0.2))-EXP(-$B$15*(($B$16+$AI$4)*0.2)))+T48*$B$15/($B$15-$AI$13)*(EXP(-$AI$13*(($B$16+$AI$4)*0.2))-EXP(-$B$15*(($B$16+$AI$4)*0.2)))+U48*$B$15/($B$15-$AI$14)*(EXP(-$AI$14*(($B$16+$AI$4)*0.2))-EXP(-$B$15*(($B$16+$AI$4)*0.2)))</f>
        <v/>
      </c>
      <c r="X48" s="17">
        <f>R48*EXP(-$B$15*(($B$16+$AI$4)*0.3))+S48*$B$15/($B$15-$AI$12)*(EXP(-$AI$12*(($B$16+$AI$4)*0.3))-EXP(-$B$15*(($B$16+$AI$4)*0.3)))+T48*$B$15/($B$15-$AI$13)*(EXP(-$AI$13*(($B$16+$AI$4)*0.3))-EXP(-$B$15*(($B$16+$AI$4)*0.3)))+U48*$B$15/($B$15-$AI$14)*(EXP(-$AI$14*(($B$16+$AI$4)*0.3))-EXP(-$B$15*(($B$16+$AI$4)*0.3)))</f>
        <v/>
      </c>
      <c r="Y48" s="17">
        <f>R48*EXP(-$B$15*(($B$16+$AI$4)*0.4))+S48*$B$15/($B$15-$AI$12)*(EXP(-$AI$12*(($B$16+$AI$4)*0.4))-EXP(-$B$15*(($B$16+$AI$4)*0.4)))+T48*$B$15/($B$15-$AI$13)*(EXP(-$AI$13*(($B$16+$AI$4)*0.4))-EXP(-$B$15*(($B$16+$AI$4)*0.4)))+U48*$B$15/($B$15-$AI$14)*(EXP(-$AI$14*(($B$16+$AI$4)*0.4))-EXP(-$B$15*(($B$16+$AI$4)*0.4)))</f>
        <v/>
      </c>
      <c r="Z48" s="17">
        <f>R48*EXP(-$B$15*(($B$16+$AI$4)*0.5))+S48*$B$15/($B$15-$AI$12)*(EXP(-$AI$12*(($B$16+$AI$4)*0.5))-EXP(-$B$15*(($B$16+$AI$4)*0.5)))+T48*$B$15/($B$15-$AI$13)*(EXP(-$AI$13*(($B$16+$AI$4)*0.5))-EXP(-$B$15*(($B$16+$AI$4)*0.5)))+U48*$B$15/($B$15-$AI$14)*(EXP(-$AI$14*(($B$16+$AI$4)*0.5))-EXP(-$B$15*(($B$16+$AI$4)*0.5)))</f>
        <v/>
      </c>
      <c r="AA48" s="17">
        <f>R48*EXP(-$B$15*(($B$16+$AI$4)*0.6))+S48*$B$15/($B$15-$AI$12)*(EXP(-$AI$12*(($B$16+$AI$4)*0.6))-EXP(-$B$15*(($B$16+$AI$4)*0.6)))+T48*$B$15/($B$15-$AI$13)*(EXP(-$AI$13*(($B$16+$AI$4)*0.6))-EXP(-$B$15*(($B$16+$AI$4)*0.6)))+U48*$B$15/($B$15-$AI$14)*(EXP(-$AI$14*(($B$16+$AI$4)*0.6))-EXP(-$B$15*(($B$16+$AI$4)*0.6)))</f>
        <v/>
      </c>
      <c r="AB48" s="17">
        <f>R48*EXP(-$B$15*(($B$16+$AI$4)*0.7))+S48*$B$15/($B$15-$AI$12)*(EXP(-$AI$12*(($B$16+$AI$4)*0.7))-EXP(-$B$15*(($B$16+$AI$4)*0.7)))+T48*$B$15/($B$15-$AI$13)*(EXP(-$AI$13*(($B$16+$AI$4)*0.7))-EXP(-$B$15*(($B$16+$AI$4)*0.7)))+U48*$B$15/($B$15-$AI$14)*(EXP(-$AI$14*(($B$16+$AI$4)*0.7))-EXP(-$B$15*(($B$16+$AI$4)*0.7)))</f>
        <v/>
      </c>
      <c r="AC48" s="17">
        <f>R48*EXP(-$B$15*(($B$16+$AI$4)*0.8))+S48*$B$15/($B$15-$AI$12)*(EXP(-$AI$12*(($B$16+$AI$4)*0.8))-EXP(-$B$15*(($B$16+$AI$4)*0.8)))+T48*$B$15/($B$15-$AI$13)*(EXP(-$AI$13*(($B$16+$AI$4)*0.8))-EXP(-$B$15*(($B$16+$AI$4)*0.8)))+U48*$B$15/($B$15-$AI$14)*(EXP(-$AI$14*(($B$16+$AI$4)*0.8))-EXP(-$B$15*(($B$16+$AI$4)*0.8)))</f>
        <v/>
      </c>
      <c r="AD48" s="17">
        <f>R48*EXP(-$B$15*(($B$16+$AI$4)*0.9))+S48*$B$15/($B$15-$AI$12)*(EXP(-$AI$12*(($B$16+$AI$4)*0.9))-EXP(-$B$15*(($B$16+$AI$4)*0.9)))+T48*$B$15/($B$15-$AI$13)*(EXP(-$AI$13*(($B$16+$AI$4)*0.9))-EXP(-$B$15*(($B$16+$AI$4)*0.9)))+U48*$B$15/($B$15-$AI$14)*(EXP(-$AI$14*(($B$16+$AI$4)*0.9))-EXP(-$B$15*(($B$16+$AI$4)*0.9)))</f>
        <v/>
      </c>
      <c r="AE48" s="17">
        <f>R48*EXP(-$B$15*(($B$16+$AI$4)*1.0))+S48*$B$15/($B$15-$AI$12)*(EXP(-$AI$12*(($B$16+$AI$4)*1.0))-EXP(-$B$15*(($B$16+$AI$4)*1.0)))+T48*$B$15/($B$15-$AI$13)*(EXP(-$AI$13*(($B$16+$AI$4)*1.0))-EXP(-$B$15*(($B$16+$AI$4)*1.0)))+U48*$B$15/($B$15-$AI$14)*(EXP(-$AI$14*(($B$16+$AI$4)*1.0))-EXP(-$B$15*(($B$16+$AI$4)*1.0)))</f>
        <v/>
      </c>
      <c r="AF48" s="17">
        <f>MIN((G48-V48)/$AI$48,(G48-W48)/$AI$49,(G48-X48)/$AI$50,(G48-Y48)/$AI$51,(G48-Z48)/$AI$52,(G48-AA48)/$AI$53,(G48-AB48)/$AI$54,(G48-AC48)/$AI$55,(G48-AD48)/$AI$56,(G48-AE48)/$AI$57)</f>
        <v/>
      </c>
      <c r="AH48" s="9" t="inlineStr">
        <is>
          <t>Ce per mg over a step, at +1/10 (TTPE+step)</t>
        </is>
      </c>
      <c r="AI48" s="10">
        <f>($AI$33*$B$15/($B$15-$AI$12)*(EXP(-$AI$12*(($B$16+$AI$4)*0.1))*(EXP($AI$12*MIN((($B$16+$AI$4)*0.1),$AI$4))-1)/$AI$12-EXP(-$B$15*(($B$16+$AI$4)*0.1))*(EXP($B$15*MIN((($B$16+$AI$4)*0.1),$AI$4))-1)/$B$15)+$AI$36*$B$15/($B$15-$AI$13)*(EXP(-$AI$13*(($B$16+$AI$4)*0.1))*(EXP($AI$13*MIN((($B$16+$AI$4)*0.1),$AI$4))-1)/$AI$13-EXP(-$B$15*(($B$16+$AI$4)*0.1))*(EXP($B$15*MIN((($B$16+$AI$4)*0.1),$AI$4))-1)/$B$15)+$AI$39*$B$15/($B$15-$AI$14)*(EXP(-$AI$14*(($B$16+$AI$4)*0.1))*(EXP($AI$14*MIN((($B$16+$AI$4)*0.1),$AI$4))-1)/$AI$14-EXP(-$B$15*(($B$16+$AI$4)*0.1))*(EXP($B$15*MIN((($B$16+$AI$4)*0.1),$AI$4))-1)/$B$15))/$AI$4</f>
        <v/>
      </c>
      <c r="AK48" s="9">
        <f>IF(AN47&gt;0,AM47,AK47)</f>
        <v/>
      </c>
      <c r="AL48" s="9">
        <f>IF(AN47&gt;0,AL47,AM47)</f>
        <v/>
      </c>
      <c r="AM48" s="16">
        <f>SQRT(AK48*AL48)</f>
        <v/>
      </c>
      <c r="AN48" s="18">
        <f>$AI$33/(AM48-$AI$12)*(AM48*EXP(-AM48*$B$14)-$AI$12*EXP(-$AI$12*$B$14))+$AI$36/(AM48-$AI$13)*(AM48*EXP(-AM48*$B$14)-$AI$13*EXP(-$AI$13*$B$14))+$AI$39/(AM48-$AI$14)*(AM48*EXP(-AM48*$B$14)-$AI$14*EXP(-$AI$14*$B$14))</f>
        <v/>
      </c>
      <c r="AO48" s="9">
        <f>IF(AR47&gt;0,AQ47,AO47)</f>
        <v/>
      </c>
      <c r="AP48" s="9">
        <f>IF(AR47&gt;0,AP47,AQ47)</f>
        <v/>
      </c>
      <c r="AQ48" s="16">
        <f>(AO48+AP48)/2</f>
        <v/>
      </c>
      <c r="AR48" s="18">
        <f>$AI$33/($B$15-$AI$12)*($B$15*EXP(-$B$15*AQ48)-$AI$12*EXP(-$AI$12*AQ48))+$AI$36/($B$15-$AI$13)*($B$15*EXP(-$B$15*AQ48)-$AI$13*EXP(-$AI$13*AQ48))+$AI$39/($B$15-$AI$14)*($B$15*EXP(-$B$15*AQ48)-$AI$14*EXP(-$AI$14*AQ48))</f>
        <v/>
      </c>
    </row>
    <row r="49">
      <c r="A49" s="4" t="inlineStr">
        <is>
          <t>Source</t>
        </is>
      </c>
      <c r="E49" s="12">
        <f>E48+$B$11</f>
        <v/>
      </c>
      <c r="F49" s="13">
        <f>E49/60</f>
        <v/>
      </c>
      <c r="G49" s="13">
        <f>IF(F49&gt;=$AI$66,$B$26,IF(F49&gt;=$AI$65,$B$25,IF(F49&gt;=$AI$64,$B$24,IF(F49&gt;=$AI$63,$B$23,IF(F49&gt;=$AI$62,$B$22,IF(F49&gt;=$AI$61,$B$21,$B$20))))))</f>
        <v/>
      </c>
      <c r="H49" s="14">
        <f>MAX(0,MIN($AI$59,IF($B$9="Plasma",(G49-(S49*$AI$18+T49*$AI$19+U49*$AI$20))/$AI$46,AF49)))</f>
        <v/>
      </c>
      <c r="I49" s="15">
        <f>H49/10*3600/$B$11</f>
        <v/>
      </c>
      <c r="J49" s="15">
        <f>J48+H49</f>
        <v/>
      </c>
      <c r="K49" s="14">
        <f>$AI$21*K48+$AI$22*L48+$AI$23*M48+$AI$30*H48</f>
        <v/>
      </c>
      <c r="L49" s="14">
        <f>$AI$24*K48+$AI$25*L48+$AI$26*M48+$AI$31*H48</f>
        <v/>
      </c>
      <c r="M49" s="14">
        <f>$AI$27*K48+$AI$28*L48+$AI$29*M48+$AI$32*H48</f>
        <v/>
      </c>
      <c r="N49" s="16">
        <f>R49*$B$41</f>
        <v/>
      </c>
      <c r="O49" s="14">
        <f>K49/$B$30</f>
        <v/>
      </c>
      <c r="P49" s="14">
        <f>L49/$B$31</f>
        <v/>
      </c>
      <c r="Q49" s="14">
        <f>M49/$B$32</f>
        <v/>
      </c>
      <c r="R49" s="14">
        <f>R48*$AI$42+S48*$AI$43+T48*$AI$44+U48*$AI$45+$AI$47*H48</f>
        <v/>
      </c>
      <c r="S49" s="17">
        <f>$AI$33*K49+$AI$34*L49+$AI$35*M49</f>
        <v/>
      </c>
      <c r="T49" s="17">
        <f>$AI$36*K49+$AI$37*L49+$AI$38*M49</f>
        <v/>
      </c>
      <c r="U49" s="17">
        <f>$AI$39*K49+$AI$40*L49+$AI$41*M49</f>
        <v/>
      </c>
      <c r="V49" s="17">
        <f>R49*EXP(-$B$15*(($B$16+$AI$4)*0.1))+S49*$B$15/($B$15-$AI$12)*(EXP(-$AI$12*(($B$16+$AI$4)*0.1))-EXP(-$B$15*(($B$16+$AI$4)*0.1)))+T49*$B$15/($B$15-$AI$13)*(EXP(-$AI$13*(($B$16+$AI$4)*0.1))-EXP(-$B$15*(($B$16+$AI$4)*0.1)))+U49*$B$15/($B$15-$AI$14)*(EXP(-$AI$14*(($B$16+$AI$4)*0.1))-EXP(-$B$15*(($B$16+$AI$4)*0.1)))</f>
        <v/>
      </c>
      <c r="W49" s="17">
        <f>R49*EXP(-$B$15*(($B$16+$AI$4)*0.2))+S49*$B$15/($B$15-$AI$12)*(EXP(-$AI$12*(($B$16+$AI$4)*0.2))-EXP(-$B$15*(($B$16+$AI$4)*0.2)))+T49*$B$15/($B$15-$AI$13)*(EXP(-$AI$13*(($B$16+$AI$4)*0.2))-EXP(-$B$15*(($B$16+$AI$4)*0.2)))+U49*$B$15/($B$15-$AI$14)*(EXP(-$AI$14*(($B$16+$AI$4)*0.2))-EXP(-$B$15*(($B$16+$AI$4)*0.2)))</f>
        <v/>
      </c>
      <c r="X49" s="17">
        <f>R49*EXP(-$B$15*(($B$16+$AI$4)*0.3))+S49*$B$15/($B$15-$AI$12)*(EXP(-$AI$12*(($B$16+$AI$4)*0.3))-EXP(-$B$15*(($B$16+$AI$4)*0.3)))+T49*$B$15/($B$15-$AI$13)*(EXP(-$AI$13*(($B$16+$AI$4)*0.3))-EXP(-$B$15*(($B$16+$AI$4)*0.3)))+U49*$B$15/($B$15-$AI$14)*(EXP(-$AI$14*(($B$16+$AI$4)*0.3))-EXP(-$B$15*(($B$16+$AI$4)*0.3)))</f>
        <v/>
      </c>
      <c r="Y49" s="17">
        <f>R49*EXP(-$B$15*(($B$16+$AI$4)*0.4))+S49*$B$15/($B$15-$AI$12)*(EXP(-$AI$12*(($B$16+$AI$4)*0.4))-EXP(-$B$15*(($B$16+$AI$4)*0.4)))+T49*$B$15/($B$15-$AI$13)*(EXP(-$AI$13*(($B$16+$AI$4)*0.4))-EXP(-$B$15*(($B$16+$AI$4)*0.4)))+U49*$B$15/($B$15-$AI$14)*(EXP(-$AI$14*(($B$16+$AI$4)*0.4))-EXP(-$B$15*(($B$16+$AI$4)*0.4)))</f>
        <v/>
      </c>
      <c r="Z49" s="17">
        <f>R49*EXP(-$B$15*(($B$16+$AI$4)*0.5))+S49*$B$15/($B$15-$AI$12)*(EXP(-$AI$12*(($B$16+$AI$4)*0.5))-EXP(-$B$15*(($B$16+$AI$4)*0.5)))+T49*$B$15/($B$15-$AI$13)*(EXP(-$AI$13*(($B$16+$AI$4)*0.5))-EXP(-$B$15*(($B$16+$AI$4)*0.5)))+U49*$B$15/($B$15-$AI$14)*(EXP(-$AI$14*(($B$16+$AI$4)*0.5))-EXP(-$B$15*(($B$16+$AI$4)*0.5)))</f>
        <v/>
      </c>
      <c r="AA49" s="17">
        <f>R49*EXP(-$B$15*(($B$16+$AI$4)*0.6))+S49*$B$15/($B$15-$AI$12)*(EXP(-$AI$12*(($B$16+$AI$4)*0.6))-EXP(-$B$15*(($B$16+$AI$4)*0.6)))+T49*$B$15/($B$15-$AI$13)*(EXP(-$AI$13*(($B$16+$AI$4)*0.6))-EXP(-$B$15*(($B$16+$AI$4)*0.6)))+U49*$B$15/($B$15-$AI$14)*(EXP(-$AI$14*(($B$16+$AI$4)*0.6))-EXP(-$B$15*(($B$16+$AI$4)*0.6)))</f>
        <v/>
      </c>
      <c r="AB49" s="17">
        <f>R49*EXP(-$B$15*(($B$16+$AI$4)*0.7))+S49*$B$15/($B$15-$AI$12)*(EXP(-$AI$12*(($B$16+$AI$4)*0.7))-EXP(-$B$15*(($B$16+$AI$4)*0.7)))+T49*$B$15/($B$15-$AI$13)*(EXP(-$AI$13*(($B$16+$AI$4)*0.7))-EXP(-$B$15*(($B$16+$AI$4)*0.7)))+U49*$B$15/($B$15-$AI$14)*(EXP(-$AI$14*(($B$16+$AI$4)*0.7))-EXP(-$B$15*(($B$16+$AI$4)*0.7)))</f>
        <v/>
      </c>
      <c r="AC49" s="17">
        <f>R49*EXP(-$B$15*(($B$16+$AI$4)*0.8))+S49*$B$15/($B$15-$AI$12)*(EXP(-$AI$12*(($B$16+$AI$4)*0.8))-EXP(-$B$15*(($B$16+$AI$4)*0.8)))+T49*$B$15/($B$15-$AI$13)*(EXP(-$AI$13*(($B$16+$AI$4)*0.8))-EXP(-$B$15*(($B$16+$AI$4)*0.8)))+U49*$B$15/($B$15-$AI$14)*(EXP(-$AI$14*(($B$16+$AI$4)*0.8))-EXP(-$B$15*(($B$16+$AI$4)*0.8)))</f>
        <v/>
      </c>
      <c r="AD49" s="17">
        <f>R49*EXP(-$B$15*(($B$16+$AI$4)*0.9))+S49*$B$15/($B$15-$AI$12)*(EXP(-$AI$12*(($B$16+$AI$4)*0.9))-EXP(-$B$15*(($B$16+$AI$4)*0.9)))+T49*$B$15/($B$15-$AI$13)*(EXP(-$AI$13*(($B$16+$AI$4)*0.9))-EXP(-$B$15*(($B$16+$AI$4)*0.9)))+U49*$B$15/($B$15-$AI$14)*(EXP(-$AI$14*(($B$16+$AI$4)*0.9))-EXP(-$B$15*(($B$16+$AI$4)*0.9)))</f>
        <v/>
      </c>
      <c r="AE49" s="17">
        <f>R49*EXP(-$B$15*(($B$16+$AI$4)*1.0))+S49*$B$15/($B$15-$AI$12)*(EXP(-$AI$12*(($B$16+$AI$4)*1.0))-EXP(-$B$15*(($B$16+$AI$4)*1.0)))+T49*$B$15/($B$15-$AI$13)*(EXP(-$AI$13*(($B$16+$AI$4)*1.0))-EXP(-$B$15*(($B$16+$AI$4)*1.0)))+U49*$B$15/($B$15-$AI$14)*(EXP(-$AI$14*(($B$16+$AI$4)*1.0))-EXP(-$B$15*(($B$16+$AI$4)*1.0)))</f>
        <v/>
      </c>
      <c r="AF49" s="17">
        <f>MIN((G49-V49)/$AI$48,(G49-W49)/$AI$49,(G49-X49)/$AI$50,(G49-Y49)/$AI$51,(G49-Z49)/$AI$52,(G49-AA49)/$AI$53,(G49-AB49)/$AI$54,(G49-AC49)/$AI$55,(G49-AD49)/$AI$56,(G49-AE49)/$AI$57)</f>
        <v/>
      </c>
      <c r="AH49" s="9" t="inlineStr">
        <is>
          <t>Ce per mg over a step, at +2/10 (TTPE+step)</t>
        </is>
      </c>
      <c r="AI49" s="10">
        <f>($AI$33*$B$15/($B$15-$AI$12)*(EXP(-$AI$12*(($B$16+$AI$4)*0.2))*(EXP($AI$12*MIN((($B$16+$AI$4)*0.2),$AI$4))-1)/$AI$12-EXP(-$B$15*(($B$16+$AI$4)*0.2))*(EXP($B$15*MIN((($B$16+$AI$4)*0.2),$AI$4))-1)/$B$15)+$AI$36*$B$15/($B$15-$AI$13)*(EXP(-$AI$13*(($B$16+$AI$4)*0.2))*(EXP($AI$13*MIN((($B$16+$AI$4)*0.2),$AI$4))-1)/$AI$13-EXP(-$B$15*(($B$16+$AI$4)*0.2))*(EXP($B$15*MIN((($B$16+$AI$4)*0.2),$AI$4))-1)/$B$15)+$AI$39*$B$15/($B$15-$AI$14)*(EXP(-$AI$14*(($B$16+$AI$4)*0.2))*(EXP($AI$14*MIN((($B$16+$AI$4)*0.2),$AI$4))-1)/$AI$14-EXP(-$B$15*(($B$16+$AI$4)*0.2))*(EXP($B$15*MIN((($B$16+$AI$4)*0.2),$AI$4))-1)/$B$15))/$AI$4</f>
        <v/>
      </c>
      <c r="AK49" s="9">
        <f>IF(AN48&gt;0,AM48,AK48)</f>
        <v/>
      </c>
      <c r="AL49" s="9">
        <f>IF(AN48&gt;0,AL48,AM48)</f>
        <v/>
      </c>
      <c r="AM49" s="16">
        <f>SQRT(AK49*AL49)</f>
        <v/>
      </c>
      <c r="AN49" s="18">
        <f>$AI$33/(AM49-$AI$12)*(AM49*EXP(-AM49*$B$14)-$AI$12*EXP(-$AI$12*$B$14))+$AI$36/(AM49-$AI$13)*(AM49*EXP(-AM49*$B$14)-$AI$13*EXP(-$AI$13*$B$14))+$AI$39/(AM49-$AI$14)*(AM49*EXP(-AM49*$B$14)-$AI$14*EXP(-$AI$14*$B$14))</f>
        <v/>
      </c>
      <c r="AO49" s="9">
        <f>IF(AR48&gt;0,AQ48,AO48)</f>
        <v/>
      </c>
      <c r="AP49" s="9">
        <f>IF(AR48&gt;0,AP48,AQ48)</f>
        <v/>
      </c>
      <c r="AQ49" s="16">
        <f>(AO49+AP49)/2</f>
        <v/>
      </c>
      <c r="AR49" s="18">
        <f>$AI$33/($B$15-$AI$12)*($B$15*EXP(-$B$15*AQ49)-$AI$12*EXP(-$AI$12*AQ49))+$AI$36/($B$15-$AI$13)*($B$15*EXP(-$B$15*AQ49)-$AI$13*EXP(-$AI$13*AQ49))+$AI$39/($B$15-$AI$14)*($B$15*EXP(-$B$15*AQ49)-$AI$14*EXP(-$AI$14*AQ49))</f>
        <v/>
      </c>
    </row>
    <row r="50">
      <c r="A50" s="26" t="inlineStr">
        <is>
          <t>Schnider TW et al. Anesthesiology 1998;88:1170-82 and 1999;90:1502-16. LBM by James formula. Default ke0 0.462/min as on puggle.net (published 0.456/min, TTPE 1.6 min).</t>
        </is>
      </c>
      <c r="E50" s="12">
        <f>E49+$B$11</f>
        <v/>
      </c>
      <c r="F50" s="13">
        <f>E50/60</f>
        <v/>
      </c>
      <c r="G50" s="13">
        <f>IF(F50&gt;=$AI$66,$B$26,IF(F50&gt;=$AI$65,$B$25,IF(F50&gt;=$AI$64,$B$24,IF(F50&gt;=$AI$63,$B$23,IF(F50&gt;=$AI$62,$B$22,IF(F50&gt;=$AI$61,$B$21,$B$20))))))</f>
        <v/>
      </c>
      <c r="H50" s="14">
        <f>MAX(0,MIN($AI$59,IF($B$9="Plasma",(G50-(S50*$AI$18+T50*$AI$19+U50*$AI$20))/$AI$46,AF50)))</f>
        <v/>
      </c>
      <c r="I50" s="15">
        <f>H50/10*3600/$B$11</f>
        <v/>
      </c>
      <c r="J50" s="15">
        <f>J49+H50</f>
        <v/>
      </c>
      <c r="K50" s="14">
        <f>$AI$21*K49+$AI$22*L49+$AI$23*M49+$AI$30*H49</f>
        <v/>
      </c>
      <c r="L50" s="14">
        <f>$AI$24*K49+$AI$25*L49+$AI$26*M49+$AI$31*H49</f>
        <v/>
      </c>
      <c r="M50" s="14">
        <f>$AI$27*K49+$AI$28*L49+$AI$29*M49+$AI$32*H49</f>
        <v/>
      </c>
      <c r="N50" s="16">
        <f>R50*$B$41</f>
        <v/>
      </c>
      <c r="O50" s="14">
        <f>K50/$B$30</f>
        <v/>
      </c>
      <c r="P50" s="14">
        <f>L50/$B$31</f>
        <v/>
      </c>
      <c r="Q50" s="14">
        <f>M50/$B$32</f>
        <v/>
      </c>
      <c r="R50" s="14">
        <f>R49*$AI$42+S49*$AI$43+T49*$AI$44+U49*$AI$45+$AI$47*H49</f>
        <v/>
      </c>
      <c r="S50" s="17">
        <f>$AI$33*K50+$AI$34*L50+$AI$35*M50</f>
        <v/>
      </c>
      <c r="T50" s="17">
        <f>$AI$36*K50+$AI$37*L50+$AI$38*M50</f>
        <v/>
      </c>
      <c r="U50" s="17">
        <f>$AI$39*K50+$AI$40*L50+$AI$41*M50</f>
        <v/>
      </c>
      <c r="V50" s="17">
        <f>R50*EXP(-$B$15*(($B$16+$AI$4)*0.1))+S50*$B$15/($B$15-$AI$12)*(EXP(-$AI$12*(($B$16+$AI$4)*0.1))-EXP(-$B$15*(($B$16+$AI$4)*0.1)))+T50*$B$15/($B$15-$AI$13)*(EXP(-$AI$13*(($B$16+$AI$4)*0.1))-EXP(-$B$15*(($B$16+$AI$4)*0.1)))+U50*$B$15/($B$15-$AI$14)*(EXP(-$AI$14*(($B$16+$AI$4)*0.1))-EXP(-$B$15*(($B$16+$AI$4)*0.1)))</f>
        <v/>
      </c>
      <c r="W50" s="17">
        <f>R50*EXP(-$B$15*(($B$16+$AI$4)*0.2))+S50*$B$15/($B$15-$AI$12)*(EXP(-$AI$12*(($B$16+$AI$4)*0.2))-EXP(-$B$15*(($B$16+$AI$4)*0.2)))+T50*$B$15/($B$15-$AI$13)*(EXP(-$AI$13*(($B$16+$AI$4)*0.2))-EXP(-$B$15*(($B$16+$AI$4)*0.2)))+U50*$B$15/($B$15-$AI$14)*(EXP(-$AI$14*(($B$16+$AI$4)*0.2))-EXP(-$B$15*(($B$16+$AI$4)*0.2)))</f>
        <v/>
      </c>
      <c r="X50" s="17">
        <f>R50*EXP(-$B$15*(($B$16+$AI$4)*0.3))+S50*$B$15/($B$15-$AI$12)*(EXP(-$AI$12*(($B$16+$AI$4)*0.3))-EXP(-$B$15*(($B$16+$AI$4)*0.3)))+T50*$B$15/($B$15-$AI$13)*(EXP(-$AI$13*(($B$16+$AI$4)*0.3))-EXP(-$B$15*(($B$16+$AI$4)*0.3)))+U50*$B$15/($B$15-$AI$14)*(EXP(-$AI$14*(($B$16+$AI$4)*0.3))-EXP(-$B$15*(($B$16+$AI$4)*0.3)))</f>
        <v/>
      </c>
      <c r="Y50" s="17">
        <f>R50*EXP(-$B$15*(($B$16+$AI$4)*0.4))+S50*$B$15/($B$15-$AI$12)*(EXP(-$AI$12*(($B$16+$AI$4)*0.4))-EXP(-$B$15*(($B$16+$AI$4)*0.4)))+T50*$B$15/($B$15-$AI$13)*(EXP(-$AI$13*(($B$16+$AI$4)*0.4))-EXP(-$B$15*(($B$16+$AI$4)*0.4)))+U50*$B$15/($B$15-$AI$14)*(EXP(-$AI$14*(($B$16+$AI$4)*0.4))-EXP(-$B$15*(($B$16+$AI$4)*0.4)))</f>
        <v/>
      </c>
      <c r="Z50" s="17">
        <f>R50*EXP(-$B$15*(($B$16+$AI$4)*0.5))+S50*$B$15/($B$15-$AI$12)*(EXP(-$AI$12*(($B$16+$AI$4)*0.5))-EXP(-$B$15*(($B$16+$AI$4)*0.5)))+T50*$B$15/($B$15-$AI$13)*(EXP(-$AI$13*(($B$16+$AI$4)*0.5))-EXP(-$B$15*(($B$16+$AI$4)*0.5)))+U50*$B$15/($B$15-$AI$14)*(EXP(-$AI$14*(($B$16+$AI$4)*0.5))-EXP(-$B$15*(($B$16+$AI$4)*0.5)))</f>
        <v/>
      </c>
      <c r="AA50" s="17">
        <f>R50*EXP(-$B$15*(($B$16+$AI$4)*0.6))+S50*$B$15/($B$15-$AI$12)*(EXP(-$AI$12*(($B$16+$AI$4)*0.6))-EXP(-$B$15*(($B$16+$AI$4)*0.6)))+T50*$B$15/($B$15-$AI$13)*(EXP(-$AI$13*(($B$16+$AI$4)*0.6))-EXP(-$B$15*(($B$16+$AI$4)*0.6)))+U50*$B$15/($B$15-$AI$14)*(EXP(-$AI$14*(($B$16+$AI$4)*0.6))-EXP(-$B$15*(($B$16+$AI$4)*0.6)))</f>
        <v/>
      </c>
      <c r="AB50" s="17">
        <f>R50*EXP(-$B$15*(($B$16+$AI$4)*0.7))+S50*$B$15/($B$15-$AI$12)*(EXP(-$AI$12*(($B$16+$AI$4)*0.7))-EXP(-$B$15*(($B$16+$AI$4)*0.7)))+T50*$B$15/($B$15-$AI$13)*(EXP(-$AI$13*(($B$16+$AI$4)*0.7))-EXP(-$B$15*(($B$16+$AI$4)*0.7)))+U50*$B$15/($B$15-$AI$14)*(EXP(-$AI$14*(($B$16+$AI$4)*0.7))-EXP(-$B$15*(($B$16+$AI$4)*0.7)))</f>
        <v/>
      </c>
      <c r="AC50" s="17">
        <f>R50*EXP(-$B$15*(($B$16+$AI$4)*0.8))+S50*$B$15/($B$15-$AI$12)*(EXP(-$AI$12*(($B$16+$AI$4)*0.8))-EXP(-$B$15*(($B$16+$AI$4)*0.8)))+T50*$B$15/($B$15-$AI$13)*(EXP(-$AI$13*(($B$16+$AI$4)*0.8))-EXP(-$B$15*(($B$16+$AI$4)*0.8)))+U50*$B$15/($B$15-$AI$14)*(EXP(-$AI$14*(($B$16+$AI$4)*0.8))-EXP(-$B$15*(($B$16+$AI$4)*0.8)))</f>
        <v/>
      </c>
      <c r="AD50" s="17">
        <f>R50*EXP(-$B$15*(($B$16+$AI$4)*0.9))+S50*$B$15/($B$15-$AI$12)*(EXP(-$AI$12*(($B$16+$AI$4)*0.9))-EXP(-$B$15*(($B$16+$AI$4)*0.9)))+T50*$B$15/($B$15-$AI$13)*(EXP(-$AI$13*(($B$16+$AI$4)*0.9))-EXP(-$B$15*(($B$16+$AI$4)*0.9)))+U50*$B$15/($B$15-$AI$14)*(EXP(-$AI$14*(($B$16+$AI$4)*0.9))-EXP(-$B$15*(($B$16+$AI$4)*0.9)))</f>
        <v/>
      </c>
      <c r="AE50" s="17">
        <f>R50*EXP(-$B$15*(($B$16+$AI$4)*1.0))+S50*$B$15/($B$15-$AI$12)*(EXP(-$AI$12*(($B$16+$AI$4)*1.0))-EXP(-$B$15*(($B$16+$AI$4)*1.0)))+T50*$B$15/($B$15-$AI$13)*(EXP(-$AI$13*(($B$16+$AI$4)*1.0))-EXP(-$B$15*(($B$16+$AI$4)*1.0)))+U50*$B$15/($B$15-$AI$14)*(EXP(-$AI$14*(($B$16+$AI$4)*1.0))-EXP(-$B$15*(($B$16+$AI$4)*1.0)))</f>
        <v/>
      </c>
      <c r="AF50" s="17">
        <f>MIN((G50-V50)/$AI$48,(G50-W50)/$AI$49,(G50-X50)/$AI$50,(G50-Y50)/$AI$51,(G50-Z50)/$AI$52,(G50-AA50)/$AI$53,(G50-AB50)/$AI$54,(G50-AC50)/$AI$55,(G50-AD50)/$AI$56,(G50-AE50)/$AI$57)</f>
        <v/>
      </c>
      <c r="AH50" s="9" t="inlineStr">
        <is>
          <t>Ce per mg over a step, at +3/10 (TTPE+step)</t>
        </is>
      </c>
      <c r="AI50" s="10">
        <f>($AI$33*$B$15/($B$15-$AI$12)*(EXP(-$AI$12*(($B$16+$AI$4)*0.3))*(EXP($AI$12*MIN((($B$16+$AI$4)*0.3),$AI$4))-1)/$AI$12-EXP(-$B$15*(($B$16+$AI$4)*0.3))*(EXP($B$15*MIN((($B$16+$AI$4)*0.3),$AI$4))-1)/$B$15)+$AI$36*$B$15/($B$15-$AI$13)*(EXP(-$AI$13*(($B$16+$AI$4)*0.3))*(EXP($AI$13*MIN((($B$16+$AI$4)*0.3),$AI$4))-1)/$AI$13-EXP(-$B$15*(($B$16+$AI$4)*0.3))*(EXP($B$15*MIN((($B$16+$AI$4)*0.3),$AI$4))-1)/$B$15)+$AI$39*$B$15/($B$15-$AI$14)*(EXP(-$AI$14*(($B$16+$AI$4)*0.3))*(EXP($AI$14*MIN((($B$16+$AI$4)*0.3),$AI$4))-1)/$AI$14-EXP(-$B$15*(($B$16+$AI$4)*0.3))*(EXP($B$15*MIN((($B$16+$AI$4)*0.3),$AI$4))-1)/$B$15))/$AI$4</f>
        <v/>
      </c>
      <c r="AK50" s="9">
        <f>IF(AN49&gt;0,AM49,AK49)</f>
        <v/>
      </c>
      <c r="AL50" s="9">
        <f>IF(AN49&gt;0,AL49,AM49)</f>
        <v/>
      </c>
      <c r="AM50" s="16">
        <f>SQRT(AK50*AL50)</f>
        <v/>
      </c>
      <c r="AN50" s="18">
        <f>$AI$33/(AM50-$AI$12)*(AM50*EXP(-AM50*$B$14)-$AI$12*EXP(-$AI$12*$B$14))+$AI$36/(AM50-$AI$13)*(AM50*EXP(-AM50*$B$14)-$AI$13*EXP(-$AI$13*$B$14))+$AI$39/(AM50-$AI$14)*(AM50*EXP(-AM50*$B$14)-$AI$14*EXP(-$AI$14*$B$14))</f>
        <v/>
      </c>
      <c r="AO50" s="9">
        <f>IF(AR49&gt;0,AQ49,AO49)</f>
        <v/>
      </c>
      <c r="AP50" s="9">
        <f>IF(AR49&gt;0,AP49,AQ49)</f>
        <v/>
      </c>
      <c r="AQ50" s="16">
        <f>(AO50+AP50)/2</f>
        <v/>
      </c>
      <c r="AR50" s="18">
        <f>$AI$33/($B$15-$AI$12)*($B$15*EXP(-$B$15*AQ50)-$AI$12*EXP(-$AI$12*AQ50))+$AI$36/($B$15-$AI$13)*($B$15*EXP(-$B$15*AQ50)-$AI$13*EXP(-$AI$13*AQ50))+$AI$39/($B$15-$AI$14)*($B$15*EXP(-$B$15*AQ50)-$AI$14*EXP(-$AI$14*AQ50))</f>
        <v/>
      </c>
    </row>
    <row r="51">
      <c r="E51" s="12">
        <f>E50+$B$11</f>
        <v/>
      </c>
      <c r="F51" s="13">
        <f>E51/60</f>
        <v/>
      </c>
      <c r="G51" s="13">
        <f>IF(F51&gt;=$AI$66,$B$26,IF(F51&gt;=$AI$65,$B$25,IF(F51&gt;=$AI$64,$B$24,IF(F51&gt;=$AI$63,$B$23,IF(F51&gt;=$AI$62,$B$22,IF(F51&gt;=$AI$61,$B$21,$B$20))))))</f>
        <v/>
      </c>
      <c r="H51" s="14">
        <f>MAX(0,MIN($AI$59,IF($B$9="Plasma",(G51-(S51*$AI$18+T51*$AI$19+U51*$AI$20))/$AI$46,AF51)))</f>
        <v/>
      </c>
      <c r="I51" s="15">
        <f>H51/10*3600/$B$11</f>
        <v/>
      </c>
      <c r="J51" s="15">
        <f>J50+H51</f>
        <v/>
      </c>
      <c r="K51" s="14">
        <f>$AI$21*K50+$AI$22*L50+$AI$23*M50+$AI$30*H50</f>
        <v/>
      </c>
      <c r="L51" s="14">
        <f>$AI$24*K50+$AI$25*L50+$AI$26*M50+$AI$31*H50</f>
        <v/>
      </c>
      <c r="M51" s="14">
        <f>$AI$27*K50+$AI$28*L50+$AI$29*M50+$AI$32*H50</f>
        <v/>
      </c>
      <c r="N51" s="16">
        <f>R51*$B$41</f>
        <v/>
      </c>
      <c r="O51" s="14">
        <f>K51/$B$30</f>
        <v/>
      </c>
      <c r="P51" s="14">
        <f>L51/$B$31</f>
        <v/>
      </c>
      <c r="Q51" s="14">
        <f>M51/$B$32</f>
        <v/>
      </c>
      <c r="R51" s="14">
        <f>R50*$AI$42+S50*$AI$43+T50*$AI$44+U50*$AI$45+$AI$47*H50</f>
        <v/>
      </c>
      <c r="S51" s="17">
        <f>$AI$33*K51+$AI$34*L51+$AI$35*M51</f>
        <v/>
      </c>
      <c r="T51" s="17">
        <f>$AI$36*K51+$AI$37*L51+$AI$38*M51</f>
        <v/>
      </c>
      <c r="U51" s="17">
        <f>$AI$39*K51+$AI$40*L51+$AI$41*M51</f>
        <v/>
      </c>
      <c r="V51" s="17">
        <f>R51*EXP(-$B$15*(($B$16+$AI$4)*0.1))+S51*$B$15/($B$15-$AI$12)*(EXP(-$AI$12*(($B$16+$AI$4)*0.1))-EXP(-$B$15*(($B$16+$AI$4)*0.1)))+T51*$B$15/($B$15-$AI$13)*(EXP(-$AI$13*(($B$16+$AI$4)*0.1))-EXP(-$B$15*(($B$16+$AI$4)*0.1)))+U51*$B$15/($B$15-$AI$14)*(EXP(-$AI$14*(($B$16+$AI$4)*0.1))-EXP(-$B$15*(($B$16+$AI$4)*0.1)))</f>
        <v/>
      </c>
      <c r="W51" s="17">
        <f>R51*EXP(-$B$15*(($B$16+$AI$4)*0.2))+S51*$B$15/($B$15-$AI$12)*(EXP(-$AI$12*(($B$16+$AI$4)*0.2))-EXP(-$B$15*(($B$16+$AI$4)*0.2)))+T51*$B$15/($B$15-$AI$13)*(EXP(-$AI$13*(($B$16+$AI$4)*0.2))-EXP(-$B$15*(($B$16+$AI$4)*0.2)))+U51*$B$15/($B$15-$AI$14)*(EXP(-$AI$14*(($B$16+$AI$4)*0.2))-EXP(-$B$15*(($B$16+$AI$4)*0.2)))</f>
        <v/>
      </c>
      <c r="X51" s="17">
        <f>R51*EXP(-$B$15*(($B$16+$AI$4)*0.3))+S51*$B$15/($B$15-$AI$12)*(EXP(-$AI$12*(($B$16+$AI$4)*0.3))-EXP(-$B$15*(($B$16+$AI$4)*0.3)))+T51*$B$15/($B$15-$AI$13)*(EXP(-$AI$13*(($B$16+$AI$4)*0.3))-EXP(-$B$15*(($B$16+$AI$4)*0.3)))+U51*$B$15/($B$15-$AI$14)*(EXP(-$AI$14*(($B$16+$AI$4)*0.3))-EXP(-$B$15*(($B$16+$AI$4)*0.3)))</f>
        <v/>
      </c>
      <c r="Y51" s="17">
        <f>R51*EXP(-$B$15*(($B$16+$AI$4)*0.4))+S51*$B$15/($B$15-$AI$12)*(EXP(-$AI$12*(($B$16+$AI$4)*0.4))-EXP(-$B$15*(($B$16+$AI$4)*0.4)))+T51*$B$15/($B$15-$AI$13)*(EXP(-$AI$13*(($B$16+$AI$4)*0.4))-EXP(-$B$15*(($B$16+$AI$4)*0.4)))+U51*$B$15/($B$15-$AI$14)*(EXP(-$AI$14*(($B$16+$AI$4)*0.4))-EXP(-$B$15*(($B$16+$AI$4)*0.4)))</f>
        <v/>
      </c>
      <c r="Z51" s="17">
        <f>R51*EXP(-$B$15*(($B$16+$AI$4)*0.5))+S51*$B$15/($B$15-$AI$12)*(EXP(-$AI$12*(($B$16+$AI$4)*0.5))-EXP(-$B$15*(($B$16+$AI$4)*0.5)))+T51*$B$15/($B$15-$AI$13)*(EXP(-$AI$13*(($B$16+$AI$4)*0.5))-EXP(-$B$15*(($B$16+$AI$4)*0.5)))+U51*$B$15/($B$15-$AI$14)*(EXP(-$AI$14*(($B$16+$AI$4)*0.5))-EXP(-$B$15*(($B$16+$AI$4)*0.5)))</f>
        <v/>
      </c>
      <c r="AA51" s="17">
        <f>R51*EXP(-$B$15*(($B$16+$AI$4)*0.6))+S51*$B$15/($B$15-$AI$12)*(EXP(-$AI$12*(($B$16+$AI$4)*0.6))-EXP(-$B$15*(($B$16+$AI$4)*0.6)))+T51*$B$15/($B$15-$AI$13)*(EXP(-$AI$13*(($B$16+$AI$4)*0.6))-EXP(-$B$15*(($B$16+$AI$4)*0.6)))+U51*$B$15/($B$15-$AI$14)*(EXP(-$AI$14*(($B$16+$AI$4)*0.6))-EXP(-$B$15*(($B$16+$AI$4)*0.6)))</f>
        <v/>
      </c>
      <c r="AB51" s="17">
        <f>R51*EXP(-$B$15*(($B$16+$AI$4)*0.7))+S51*$B$15/($B$15-$AI$12)*(EXP(-$AI$12*(($B$16+$AI$4)*0.7))-EXP(-$B$15*(($B$16+$AI$4)*0.7)))+T51*$B$15/($B$15-$AI$13)*(EXP(-$AI$13*(($B$16+$AI$4)*0.7))-EXP(-$B$15*(($B$16+$AI$4)*0.7)))+U51*$B$15/($B$15-$AI$14)*(EXP(-$AI$14*(($B$16+$AI$4)*0.7))-EXP(-$B$15*(($B$16+$AI$4)*0.7)))</f>
        <v/>
      </c>
      <c r="AC51" s="17">
        <f>R51*EXP(-$B$15*(($B$16+$AI$4)*0.8))+S51*$B$15/($B$15-$AI$12)*(EXP(-$AI$12*(($B$16+$AI$4)*0.8))-EXP(-$B$15*(($B$16+$AI$4)*0.8)))+T51*$B$15/($B$15-$AI$13)*(EXP(-$AI$13*(($B$16+$AI$4)*0.8))-EXP(-$B$15*(($B$16+$AI$4)*0.8)))+U51*$B$15/($B$15-$AI$14)*(EXP(-$AI$14*(($B$16+$AI$4)*0.8))-EXP(-$B$15*(($B$16+$AI$4)*0.8)))</f>
        <v/>
      </c>
      <c r="AD51" s="17">
        <f>R51*EXP(-$B$15*(($B$16+$AI$4)*0.9))+S51*$B$15/($B$15-$AI$12)*(EXP(-$AI$12*(($B$16+$AI$4)*0.9))-EXP(-$B$15*(($B$16+$AI$4)*0.9)))+T51*$B$15/($B$15-$AI$13)*(EXP(-$AI$13*(($B$16+$AI$4)*0.9))-EXP(-$B$15*(($B$16+$AI$4)*0.9)))+U51*$B$15/($B$15-$AI$14)*(EXP(-$AI$14*(($B$16+$AI$4)*0.9))-EXP(-$B$15*(($B$16+$AI$4)*0.9)))</f>
        <v/>
      </c>
      <c r="AE51" s="17">
        <f>R51*EXP(-$B$15*(($B$16+$AI$4)*1.0))+S51*$B$15/($B$15-$AI$12)*(EXP(-$AI$12*(($B$16+$AI$4)*1.0))-EXP(-$B$15*(($B$16+$AI$4)*1.0)))+T51*$B$15/($B$15-$AI$13)*(EXP(-$AI$13*(($B$16+$AI$4)*1.0))-EXP(-$B$15*(($B$16+$AI$4)*1.0)))+U51*$B$15/($B$15-$AI$14)*(EXP(-$AI$14*(($B$16+$AI$4)*1.0))-EXP(-$B$15*(($B$16+$AI$4)*1.0)))</f>
        <v/>
      </c>
      <c r="AF51" s="17">
        <f>MIN((G51-V51)/$AI$48,(G51-W51)/$AI$49,(G51-X51)/$AI$50,(G51-Y51)/$AI$51,(G51-Z51)/$AI$52,(G51-AA51)/$AI$53,(G51-AB51)/$AI$54,(G51-AC51)/$AI$55,(G51-AD51)/$AI$56,(G51-AE51)/$AI$57)</f>
        <v/>
      </c>
      <c r="AH51" s="9" t="inlineStr">
        <is>
          <t>Ce per mg over a step, at +4/10 (TTPE+step)</t>
        </is>
      </c>
      <c r="AI51" s="10">
        <f>($AI$33*$B$15/($B$15-$AI$12)*(EXP(-$AI$12*(($B$16+$AI$4)*0.4))*(EXP($AI$12*MIN((($B$16+$AI$4)*0.4),$AI$4))-1)/$AI$12-EXP(-$B$15*(($B$16+$AI$4)*0.4))*(EXP($B$15*MIN((($B$16+$AI$4)*0.4),$AI$4))-1)/$B$15)+$AI$36*$B$15/($B$15-$AI$13)*(EXP(-$AI$13*(($B$16+$AI$4)*0.4))*(EXP($AI$13*MIN((($B$16+$AI$4)*0.4),$AI$4))-1)/$AI$13-EXP(-$B$15*(($B$16+$AI$4)*0.4))*(EXP($B$15*MIN((($B$16+$AI$4)*0.4),$AI$4))-1)/$B$15)+$AI$39*$B$15/($B$15-$AI$14)*(EXP(-$AI$14*(($B$16+$AI$4)*0.4))*(EXP($AI$14*MIN((($B$16+$AI$4)*0.4),$AI$4))-1)/$AI$14-EXP(-$B$15*(($B$16+$AI$4)*0.4))*(EXP($B$15*MIN((($B$16+$AI$4)*0.4),$AI$4))-1)/$B$15))/$AI$4</f>
        <v/>
      </c>
      <c r="AK51" s="9">
        <f>IF(AN50&gt;0,AM50,AK50)</f>
        <v/>
      </c>
      <c r="AL51" s="9">
        <f>IF(AN50&gt;0,AL50,AM50)</f>
        <v/>
      </c>
      <c r="AM51" s="16">
        <f>SQRT(AK51*AL51)</f>
        <v/>
      </c>
      <c r="AN51" s="18">
        <f>$AI$33/(AM51-$AI$12)*(AM51*EXP(-AM51*$B$14)-$AI$12*EXP(-$AI$12*$B$14))+$AI$36/(AM51-$AI$13)*(AM51*EXP(-AM51*$B$14)-$AI$13*EXP(-$AI$13*$B$14))+$AI$39/(AM51-$AI$14)*(AM51*EXP(-AM51*$B$14)-$AI$14*EXP(-$AI$14*$B$14))</f>
        <v/>
      </c>
      <c r="AO51" s="9">
        <f>IF(AR50&gt;0,AQ50,AO50)</f>
        <v/>
      </c>
      <c r="AP51" s="9">
        <f>IF(AR50&gt;0,AP50,AQ50)</f>
        <v/>
      </c>
      <c r="AQ51" s="16">
        <f>(AO51+AP51)/2</f>
        <v/>
      </c>
      <c r="AR51" s="18">
        <f>$AI$33/($B$15-$AI$12)*($B$15*EXP(-$B$15*AQ51)-$AI$12*EXP(-$AI$12*AQ51))+$AI$36/($B$15-$AI$13)*($B$15*EXP(-$B$15*AQ51)-$AI$13*EXP(-$AI$13*AQ51))+$AI$39/($B$15-$AI$14)*($B$15*EXP(-$B$15*AQ51)-$AI$14*EXP(-$AI$14*AQ51))</f>
        <v/>
      </c>
    </row>
    <row r="52">
      <c r="E52" s="12">
        <f>E51+$B$11</f>
        <v/>
      </c>
      <c r="F52" s="13">
        <f>E52/60</f>
        <v/>
      </c>
      <c r="G52" s="13">
        <f>IF(F52&gt;=$AI$66,$B$26,IF(F52&gt;=$AI$65,$B$25,IF(F52&gt;=$AI$64,$B$24,IF(F52&gt;=$AI$63,$B$23,IF(F52&gt;=$AI$62,$B$22,IF(F52&gt;=$AI$61,$B$21,$B$20))))))</f>
        <v/>
      </c>
      <c r="H52" s="14">
        <f>MAX(0,MIN($AI$59,IF($B$9="Plasma",(G52-(S52*$AI$18+T52*$AI$19+U52*$AI$20))/$AI$46,AF52)))</f>
        <v/>
      </c>
      <c r="I52" s="15">
        <f>H52/10*3600/$B$11</f>
        <v/>
      </c>
      <c r="J52" s="15">
        <f>J51+H52</f>
        <v/>
      </c>
      <c r="K52" s="14">
        <f>$AI$21*K51+$AI$22*L51+$AI$23*M51+$AI$30*H51</f>
        <v/>
      </c>
      <c r="L52" s="14">
        <f>$AI$24*K51+$AI$25*L51+$AI$26*M51+$AI$31*H51</f>
        <v/>
      </c>
      <c r="M52" s="14">
        <f>$AI$27*K51+$AI$28*L51+$AI$29*M51+$AI$32*H51</f>
        <v/>
      </c>
      <c r="N52" s="16">
        <f>R52*$B$41</f>
        <v/>
      </c>
      <c r="O52" s="14">
        <f>K52/$B$30</f>
        <v/>
      </c>
      <c r="P52" s="14">
        <f>L52/$B$31</f>
        <v/>
      </c>
      <c r="Q52" s="14">
        <f>M52/$B$32</f>
        <v/>
      </c>
      <c r="R52" s="14">
        <f>R51*$AI$42+S51*$AI$43+T51*$AI$44+U51*$AI$45+$AI$47*H51</f>
        <v/>
      </c>
      <c r="S52" s="17">
        <f>$AI$33*K52+$AI$34*L52+$AI$35*M52</f>
        <v/>
      </c>
      <c r="T52" s="17">
        <f>$AI$36*K52+$AI$37*L52+$AI$38*M52</f>
        <v/>
      </c>
      <c r="U52" s="17">
        <f>$AI$39*K52+$AI$40*L52+$AI$41*M52</f>
        <v/>
      </c>
      <c r="V52" s="17">
        <f>R52*EXP(-$B$15*(($B$16+$AI$4)*0.1))+S52*$B$15/($B$15-$AI$12)*(EXP(-$AI$12*(($B$16+$AI$4)*0.1))-EXP(-$B$15*(($B$16+$AI$4)*0.1)))+T52*$B$15/($B$15-$AI$13)*(EXP(-$AI$13*(($B$16+$AI$4)*0.1))-EXP(-$B$15*(($B$16+$AI$4)*0.1)))+U52*$B$15/($B$15-$AI$14)*(EXP(-$AI$14*(($B$16+$AI$4)*0.1))-EXP(-$B$15*(($B$16+$AI$4)*0.1)))</f>
        <v/>
      </c>
      <c r="W52" s="17">
        <f>R52*EXP(-$B$15*(($B$16+$AI$4)*0.2))+S52*$B$15/($B$15-$AI$12)*(EXP(-$AI$12*(($B$16+$AI$4)*0.2))-EXP(-$B$15*(($B$16+$AI$4)*0.2)))+T52*$B$15/($B$15-$AI$13)*(EXP(-$AI$13*(($B$16+$AI$4)*0.2))-EXP(-$B$15*(($B$16+$AI$4)*0.2)))+U52*$B$15/($B$15-$AI$14)*(EXP(-$AI$14*(($B$16+$AI$4)*0.2))-EXP(-$B$15*(($B$16+$AI$4)*0.2)))</f>
        <v/>
      </c>
      <c r="X52" s="17">
        <f>R52*EXP(-$B$15*(($B$16+$AI$4)*0.3))+S52*$B$15/($B$15-$AI$12)*(EXP(-$AI$12*(($B$16+$AI$4)*0.3))-EXP(-$B$15*(($B$16+$AI$4)*0.3)))+T52*$B$15/($B$15-$AI$13)*(EXP(-$AI$13*(($B$16+$AI$4)*0.3))-EXP(-$B$15*(($B$16+$AI$4)*0.3)))+U52*$B$15/($B$15-$AI$14)*(EXP(-$AI$14*(($B$16+$AI$4)*0.3))-EXP(-$B$15*(($B$16+$AI$4)*0.3)))</f>
        <v/>
      </c>
      <c r="Y52" s="17">
        <f>R52*EXP(-$B$15*(($B$16+$AI$4)*0.4))+S52*$B$15/($B$15-$AI$12)*(EXP(-$AI$12*(($B$16+$AI$4)*0.4))-EXP(-$B$15*(($B$16+$AI$4)*0.4)))+T52*$B$15/($B$15-$AI$13)*(EXP(-$AI$13*(($B$16+$AI$4)*0.4))-EXP(-$B$15*(($B$16+$AI$4)*0.4)))+U52*$B$15/($B$15-$AI$14)*(EXP(-$AI$14*(($B$16+$AI$4)*0.4))-EXP(-$B$15*(($B$16+$AI$4)*0.4)))</f>
        <v/>
      </c>
      <c r="Z52" s="17">
        <f>R52*EXP(-$B$15*(($B$16+$AI$4)*0.5))+S52*$B$15/($B$15-$AI$12)*(EXP(-$AI$12*(($B$16+$AI$4)*0.5))-EXP(-$B$15*(($B$16+$AI$4)*0.5)))+T52*$B$15/($B$15-$AI$13)*(EXP(-$AI$13*(($B$16+$AI$4)*0.5))-EXP(-$B$15*(($B$16+$AI$4)*0.5)))+U52*$B$15/($B$15-$AI$14)*(EXP(-$AI$14*(($B$16+$AI$4)*0.5))-EXP(-$B$15*(($B$16+$AI$4)*0.5)))</f>
        <v/>
      </c>
      <c r="AA52" s="17">
        <f>R52*EXP(-$B$15*(($B$16+$AI$4)*0.6))+S52*$B$15/($B$15-$AI$12)*(EXP(-$AI$12*(($B$16+$AI$4)*0.6))-EXP(-$B$15*(($B$16+$AI$4)*0.6)))+T52*$B$15/($B$15-$AI$13)*(EXP(-$AI$13*(($B$16+$AI$4)*0.6))-EXP(-$B$15*(($B$16+$AI$4)*0.6)))+U52*$B$15/($B$15-$AI$14)*(EXP(-$AI$14*(($B$16+$AI$4)*0.6))-EXP(-$B$15*(($B$16+$AI$4)*0.6)))</f>
        <v/>
      </c>
      <c r="AB52" s="17">
        <f>R52*EXP(-$B$15*(($B$16+$AI$4)*0.7))+S52*$B$15/($B$15-$AI$12)*(EXP(-$AI$12*(($B$16+$AI$4)*0.7))-EXP(-$B$15*(($B$16+$AI$4)*0.7)))+T52*$B$15/($B$15-$AI$13)*(EXP(-$AI$13*(($B$16+$AI$4)*0.7))-EXP(-$B$15*(($B$16+$AI$4)*0.7)))+U52*$B$15/($B$15-$AI$14)*(EXP(-$AI$14*(($B$16+$AI$4)*0.7))-EXP(-$B$15*(($B$16+$AI$4)*0.7)))</f>
        <v/>
      </c>
      <c r="AC52" s="17">
        <f>R52*EXP(-$B$15*(($B$16+$AI$4)*0.8))+S52*$B$15/($B$15-$AI$12)*(EXP(-$AI$12*(($B$16+$AI$4)*0.8))-EXP(-$B$15*(($B$16+$AI$4)*0.8)))+T52*$B$15/($B$15-$AI$13)*(EXP(-$AI$13*(($B$16+$AI$4)*0.8))-EXP(-$B$15*(($B$16+$AI$4)*0.8)))+U52*$B$15/($B$15-$AI$14)*(EXP(-$AI$14*(($B$16+$AI$4)*0.8))-EXP(-$B$15*(($B$16+$AI$4)*0.8)))</f>
        <v/>
      </c>
      <c r="AD52" s="17">
        <f>R52*EXP(-$B$15*(($B$16+$AI$4)*0.9))+S52*$B$15/($B$15-$AI$12)*(EXP(-$AI$12*(($B$16+$AI$4)*0.9))-EXP(-$B$15*(($B$16+$AI$4)*0.9)))+T52*$B$15/($B$15-$AI$13)*(EXP(-$AI$13*(($B$16+$AI$4)*0.9))-EXP(-$B$15*(($B$16+$AI$4)*0.9)))+U52*$B$15/($B$15-$AI$14)*(EXP(-$AI$14*(($B$16+$AI$4)*0.9))-EXP(-$B$15*(($B$16+$AI$4)*0.9)))</f>
        <v/>
      </c>
      <c r="AE52" s="17">
        <f>R52*EXP(-$B$15*(($B$16+$AI$4)*1.0))+S52*$B$15/($B$15-$AI$12)*(EXP(-$AI$12*(($B$16+$AI$4)*1.0))-EXP(-$B$15*(($B$16+$AI$4)*1.0)))+T52*$B$15/($B$15-$AI$13)*(EXP(-$AI$13*(($B$16+$AI$4)*1.0))-EXP(-$B$15*(($B$16+$AI$4)*1.0)))+U52*$B$15/($B$15-$AI$14)*(EXP(-$AI$14*(($B$16+$AI$4)*1.0))-EXP(-$B$15*(($B$16+$AI$4)*1.0)))</f>
        <v/>
      </c>
      <c r="AF52" s="17">
        <f>MIN((G52-V52)/$AI$48,(G52-W52)/$AI$49,(G52-X52)/$AI$50,(G52-Y52)/$AI$51,(G52-Z52)/$AI$52,(G52-AA52)/$AI$53,(G52-AB52)/$AI$54,(G52-AC52)/$AI$55,(G52-AD52)/$AI$56,(G52-AE52)/$AI$57)</f>
        <v/>
      </c>
      <c r="AH52" s="9" t="inlineStr">
        <is>
          <t>Ce per mg over a step, at +5/10 (TTPE+step)</t>
        </is>
      </c>
      <c r="AI52" s="10">
        <f>($AI$33*$B$15/($B$15-$AI$12)*(EXP(-$AI$12*(($B$16+$AI$4)*0.5))*(EXP($AI$12*MIN((($B$16+$AI$4)*0.5),$AI$4))-1)/$AI$12-EXP(-$B$15*(($B$16+$AI$4)*0.5))*(EXP($B$15*MIN((($B$16+$AI$4)*0.5),$AI$4))-1)/$B$15)+$AI$36*$B$15/($B$15-$AI$13)*(EXP(-$AI$13*(($B$16+$AI$4)*0.5))*(EXP($AI$13*MIN((($B$16+$AI$4)*0.5),$AI$4))-1)/$AI$13-EXP(-$B$15*(($B$16+$AI$4)*0.5))*(EXP($B$15*MIN((($B$16+$AI$4)*0.5),$AI$4))-1)/$B$15)+$AI$39*$B$15/($B$15-$AI$14)*(EXP(-$AI$14*(($B$16+$AI$4)*0.5))*(EXP($AI$14*MIN((($B$16+$AI$4)*0.5),$AI$4))-1)/$AI$14-EXP(-$B$15*(($B$16+$AI$4)*0.5))*(EXP($B$15*MIN((($B$16+$AI$4)*0.5),$AI$4))-1)/$B$15))/$AI$4</f>
        <v/>
      </c>
      <c r="AK52" s="9">
        <f>IF(AN51&gt;0,AM51,AK51)</f>
        <v/>
      </c>
      <c r="AL52" s="9">
        <f>IF(AN51&gt;0,AL51,AM51)</f>
        <v/>
      </c>
      <c r="AM52" s="16">
        <f>SQRT(AK52*AL52)</f>
        <v/>
      </c>
      <c r="AN52" s="18">
        <f>$AI$33/(AM52-$AI$12)*(AM52*EXP(-AM52*$B$14)-$AI$12*EXP(-$AI$12*$B$14))+$AI$36/(AM52-$AI$13)*(AM52*EXP(-AM52*$B$14)-$AI$13*EXP(-$AI$13*$B$14))+$AI$39/(AM52-$AI$14)*(AM52*EXP(-AM52*$B$14)-$AI$14*EXP(-$AI$14*$B$14))</f>
        <v/>
      </c>
      <c r="AO52" s="9">
        <f>IF(AR51&gt;0,AQ51,AO51)</f>
        <v/>
      </c>
      <c r="AP52" s="9">
        <f>IF(AR51&gt;0,AP51,AQ51)</f>
        <v/>
      </c>
      <c r="AQ52" s="16">
        <f>(AO52+AP52)/2</f>
        <v/>
      </c>
      <c r="AR52" s="18">
        <f>$AI$33/($B$15-$AI$12)*($B$15*EXP(-$B$15*AQ52)-$AI$12*EXP(-$AI$12*AQ52))+$AI$36/($B$15-$AI$13)*($B$15*EXP(-$B$15*AQ52)-$AI$13*EXP(-$AI$13*AQ52))+$AI$39/($B$15-$AI$14)*($B$15*EXP(-$B$15*AQ52)-$AI$14*EXP(-$AI$14*AQ52))</f>
        <v/>
      </c>
    </row>
    <row r="53">
      <c r="E53" s="12">
        <f>E52+$B$11</f>
        <v/>
      </c>
      <c r="F53" s="13">
        <f>E53/60</f>
        <v/>
      </c>
      <c r="G53" s="13">
        <f>IF(F53&gt;=$AI$66,$B$26,IF(F53&gt;=$AI$65,$B$25,IF(F53&gt;=$AI$64,$B$24,IF(F53&gt;=$AI$63,$B$23,IF(F53&gt;=$AI$62,$B$22,IF(F53&gt;=$AI$61,$B$21,$B$20))))))</f>
        <v/>
      </c>
      <c r="H53" s="14">
        <f>MAX(0,MIN($AI$59,IF($B$9="Plasma",(G53-(S53*$AI$18+T53*$AI$19+U53*$AI$20))/$AI$46,AF53)))</f>
        <v/>
      </c>
      <c r="I53" s="15">
        <f>H53/10*3600/$B$11</f>
        <v/>
      </c>
      <c r="J53" s="15">
        <f>J52+H53</f>
        <v/>
      </c>
      <c r="K53" s="14">
        <f>$AI$21*K52+$AI$22*L52+$AI$23*M52+$AI$30*H52</f>
        <v/>
      </c>
      <c r="L53" s="14">
        <f>$AI$24*K52+$AI$25*L52+$AI$26*M52+$AI$31*H52</f>
        <v/>
      </c>
      <c r="M53" s="14">
        <f>$AI$27*K52+$AI$28*L52+$AI$29*M52+$AI$32*H52</f>
        <v/>
      </c>
      <c r="N53" s="16">
        <f>R53*$B$41</f>
        <v/>
      </c>
      <c r="O53" s="14">
        <f>K53/$B$30</f>
        <v/>
      </c>
      <c r="P53" s="14">
        <f>L53/$B$31</f>
        <v/>
      </c>
      <c r="Q53" s="14">
        <f>M53/$B$32</f>
        <v/>
      </c>
      <c r="R53" s="14">
        <f>R52*$AI$42+S52*$AI$43+T52*$AI$44+U52*$AI$45+$AI$47*H52</f>
        <v/>
      </c>
      <c r="S53" s="17">
        <f>$AI$33*K53+$AI$34*L53+$AI$35*M53</f>
        <v/>
      </c>
      <c r="T53" s="17">
        <f>$AI$36*K53+$AI$37*L53+$AI$38*M53</f>
        <v/>
      </c>
      <c r="U53" s="17">
        <f>$AI$39*K53+$AI$40*L53+$AI$41*M53</f>
        <v/>
      </c>
      <c r="V53" s="17">
        <f>R53*EXP(-$B$15*(($B$16+$AI$4)*0.1))+S53*$B$15/($B$15-$AI$12)*(EXP(-$AI$12*(($B$16+$AI$4)*0.1))-EXP(-$B$15*(($B$16+$AI$4)*0.1)))+T53*$B$15/($B$15-$AI$13)*(EXP(-$AI$13*(($B$16+$AI$4)*0.1))-EXP(-$B$15*(($B$16+$AI$4)*0.1)))+U53*$B$15/($B$15-$AI$14)*(EXP(-$AI$14*(($B$16+$AI$4)*0.1))-EXP(-$B$15*(($B$16+$AI$4)*0.1)))</f>
        <v/>
      </c>
      <c r="W53" s="17">
        <f>R53*EXP(-$B$15*(($B$16+$AI$4)*0.2))+S53*$B$15/($B$15-$AI$12)*(EXP(-$AI$12*(($B$16+$AI$4)*0.2))-EXP(-$B$15*(($B$16+$AI$4)*0.2)))+T53*$B$15/($B$15-$AI$13)*(EXP(-$AI$13*(($B$16+$AI$4)*0.2))-EXP(-$B$15*(($B$16+$AI$4)*0.2)))+U53*$B$15/($B$15-$AI$14)*(EXP(-$AI$14*(($B$16+$AI$4)*0.2))-EXP(-$B$15*(($B$16+$AI$4)*0.2)))</f>
        <v/>
      </c>
      <c r="X53" s="17">
        <f>R53*EXP(-$B$15*(($B$16+$AI$4)*0.3))+S53*$B$15/($B$15-$AI$12)*(EXP(-$AI$12*(($B$16+$AI$4)*0.3))-EXP(-$B$15*(($B$16+$AI$4)*0.3)))+T53*$B$15/($B$15-$AI$13)*(EXP(-$AI$13*(($B$16+$AI$4)*0.3))-EXP(-$B$15*(($B$16+$AI$4)*0.3)))+U53*$B$15/($B$15-$AI$14)*(EXP(-$AI$14*(($B$16+$AI$4)*0.3))-EXP(-$B$15*(($B$16+$AI$4)*0.3)))</f>
        <v/>
      </c>
      <c r="Y53" s="17">
        <f>R53*EXP(-$B$15*(($B$16+$AI$4)*0.4))+S53*$B$15/($B$15-$AI$12)*(EXP(-$AI$12*(($B$16+$AI$4)*0.4))-EXP(-$B$15*(($B$16+$AI$4)*0.4)))+T53*$B$15/($B$15-$AI$13)*(EXP(-$AI$13*(($B$16+$AI$4)*0.4))-EXP(-$B$15*(($B$16+$AI$4)*0.4)))+U53*$B$15/($B$15-$AI$14)*(EXP(-$AI$14*(($B$16+$AI$4)*0.4))-EXP(-$B$15*(($B$16+$AI$4)*0.4)))</f>
        <v/>
      </c>
      <c r="Z53" s="17">
        <f>R53*EXP(-$B$15*(($B$16+$AI$4)*0.5))+S53*$B$15/($B$15-$AI$12)*(EXP(-$AI$12*(($B$16+$AI$4)*0.5))-EXP(-$B$15*(($B$16+$AI$4)*0.5)))+T53*$B$15/($B$15-$AI$13)*(EXP(-$AI$13*(($B$16+$AI$4)*0.5))-EXP(-$B$15*(($B$16+$AI$4)*0.5)))+U53*$B$15/($B$15-$AI$14)*(EXP(-$AI$14*(($B$16+$AI$4)*0.5))-EXP(-$B$15*(($B$16+$AI$4)*0.5)))</f>
        <v/>
      </c>
      <c r="AA53" s="17">
        <f>R53*EXP(-$B$15*(($B$16+$AI$4)*0.6))+S53*$B$15/($B$15-$AI$12)*(EXP(-$AI$12*(($B$16+$AI$4)*0.6))-EXP(-$B$15*(($B$16+$AI$4)*0.6)))+T53*$B$15/($B$15-$AI$13)*(EXP(-$AI$13*(($B$16+$AI$4)*0.6))-EXP(-$B$15*(($B$16+$AI$4)*0.6)))+U53*$B$15/($B$15-$AI$14)*(EXP(-$AI$14*(($B$16+$AI$4)*0.6))-EXP(-$B$15*(($B$16+$AI$4)*0.6)))</f>
        <v/>
      </c>
      <c r="AB53" s="17">
        <f>R53*EXP(-$B$15*(($B$16+$AI$4)*0.7))+S53*$B$15/($B$15-$AI$12)*(EXP(-$AI$12*(($B$16+$AI$4)*0.7))-EXP(-$B$15*(($B$16+$AI$4)*0.7)))+T53*$B$15/($B$15-$AI$13)*(EXP(-$AI$13*(($B$16+$AI$4)*0.7))-EXP(-$B$15*(($B$16+$AI$4)*0.7)))+U53*$B$15/($B$15-$AI$14)*(EXP(-$AI$14*(($B$16+$AI$4)*0.7))-EXP(-$B$15*(($B$16+$AI$4)*0.7)))</f>
        <v/>
      </c>
      <c r="AC53" s="17">
        <f>R53*EXP(-$B$15*(($B$16+$AI$4)*0.8))+S53*$B$15/($B$15-$AI$12)*(EXP(-$AI$12*(($B$16+$AI$4)*0.8))-EXP(-$B$15*(($B$16+$AI$4)*0.8)))+T53*$B$15/($B$15-$AI$13)*(EXP(-$AI$13*(($B$16+$AI$4)*0.8))-EXP(-$B$15*(($B$16+$AI$4)*0.8)))+U53*$B$15/($B$15-$AI$14)*(EXP(-$AI$14*(($B$16+$AI$4)*0.8))-EXP(-$B$15*(($B$16+$AI$4)*0.8)))</f>
        <v/>
      </c>
      <c r="AD53" s="17">
        <f>R53*EXP(-$B$15*(($B$16+$AI$4)*0.9))+S53*$B$15/($B$15-$AI$12)*(EXP(-$AI$12*(($B$16+$AI$4)*0.9))-EXP(-$B$15*(($B$16+$AI$4)*0.9)))+T53*$B$15/($B$15-$AI$13)*(EXP(-$AI$13*(($B$16+$AI$4)*0.9))-EXP(-$B$15*(($B$16+$AI$4)*0.9)))+U53*$B$15/($B$15-$AI$14)*(EXP(-$AI$14*(($B$16+$AI$4)*0.9))-EXP(-$B$15*(($B$16+$AI$4)*0.9)))</f>
        <v/>
      </c>
      <c r="AE53" s="17">
        <f>R53*EXP(-$B$15*(($B$16+$AI$4)*1.0))+S53*$B$15/($B$15-$AI$12)*(EXP(-$AI$12*(($B$16+$AI$4)*1.0))-EXP(-$B$15*(($B$16+$AI$4)*1.0)))+T53*$B$15/($B$15-$AI$13)*(EXP(-$AI$13*(($B$16+$AI$4)*1.0))-EXP(-$B$15*(($B$16+$AI$4)*1.0)))+U53*$B$15/($B$15-$AI$14)*(EXP(-$AI$14*(($B$16+$AI$4)*1.0))-EXP(-$B$15*(($B$16+$AI$4)*1.0)))</f>
        <v/>
      </c>
      <c r="AF53" s="17">
        <f>MIN((G53-V53)/$AI$48,(G53-W53)/$AI$49,(G53-X53)/$AI$50,(G53-Y53)/$AI$51,(G53-Z53)/$AI$52,(G53-AA53)/$AI$53,(G53-AB53)/$AI$54,(G53-AC53)/$AI$55,(G53-AD53)/$AI$56,(G53-AE53)/$AI$57)</f>
        <v/>
      </c>
      <c r="AH53" s="9" t="inlineStr">
        <is>
          <t>Ce per mg over a step, at +6/10 (TTPE+step)</t>
        </is>
      </c>
      <c r="AI53" s="10">
        <f>($AI$33*$B$15/($B$15-$AI$12)*(EXP(-$AI$12*(($B$16+$AI$4)*0.6))*(EXP($AI$12*MIN((($B$16+$AI$4)*0.6),$AI$4))-1)/$AI$12-EXP(-$B$15*(($B$16+$AI$4)*0.6))*(EXP($B$15*MIN((($B$16+$AI$4)*0.6),$AI$4))-1)/$B$15)+$AI$36*$B$15/($B$15-$AI$13)*(EXP(-$AI$13*(($B$16+$AI$4)*0.6))*(EXP($AI$13*MIN((($B$16+$AI$4)*0.6),$AI$4))-1)/$AI$13-EXP(-$B$15*(($B$16+$AI$4)*0.6))*(EXP($B$15*MIN((($B$16+$AI$4)*0.6),$AI$4))-1)/$B$15)+$AI$39*$B$15/($B$15-$AI$14)*(EXP(-$AI$14*(($B$16+$AI$4)*0.6))*(EXP($AI$14*MIN((($B$16+$AI$4)*0.6),$AI$4))-1)/$AI$14-EXP(-$B$15*(($B$16+$AI$4)*0.6))*(EXP($B$15*MIN((($B$16+$AI$4)*0.6),$AI$4))-1)/$B$15))/$AI$4</f>
        <v/>
      </c>
      <c r="AK53" s="9">
        <f>IF(AN52&gt;0,AM52,AK52)</f>
        <v/>
      </c>
      <c r="AL53" s="9">
        <f>IF(AN52&gt;0,AL52,AM52)</f>
        <v/>
      </c>
      <c r="AM53" s="16">
        <f>SQRT(AK53*AL53)</f>
        <v/>
      </c>
      <c r="AN53" s="18">
        <f>$AI$33/(AM53-$AI$12)*(AM53*EXP(-AM53*$B$14)-$AI$12*EXP(-$AI$12*$B$14))+$AI$36/(AM53-$AI$13)*(AM53*EXP(-AM53*$B$14)-$AI$13*EXP(-$AI$13*$B$14))+$AI$39/(AM53-$AI$14)*(AM53*EXP(-AM53*$B$14)-$AI$14*EXP(-$AI$14*$B$14))</f>
        <v/>
      </c>
      <c r="AO53" s="9">
        <f>IF(AR52&gt;0,AQ52,AO52)</f>
        <v/>
      </c>
      <c r="AP53" s="9">
        <f>IF(AR52&gt;0,AP52,AQ52)</f>
        <v/>
      </c>
      <c r="AQ53" s="16">
        <f>(AO53+AP53)/2</f>
        <v/>
      </c>
      <c r="AR53" s="18">
        <f>$AI$33/($B$15-$AI$12)*($B$15*EXP(-$B$15*AQ53)-$AI$12*EXP(-$AI$12*AQ53))+$AI$36/($B$15-$AI$13)*($B$15*EXP(-$B$15*AQ53)-$AI$13*EXP(-$AI$13*AQ53))+$AI$39/($B$15-$AI$14)*($B$15*EXP(-$B$15*AQ53)-$AI$14*EXP(-$AI$14*AQ53))</f>
        <v/>
      </c>
    </row>
    <row r="54">
      <c r="E54" s="12">
        <f>E53+$B$11</f>
        <v/>
      </c>
      <c r="F54" s="13">
        <f>E54/60</f>
        <v/>
      </c>
      <c r="G54" s="13">
        <f>IF(F54&gt;=$AI$66,$B$26,IF(F54&gt;=$AI$65,$B$25,IF(F54&gt;=$AI$64,$B$24,IF(F54&gt;=$AI$63,$B$23,IF(F54&gt;=$AI$62,$B$22,IF(F54&gt;=$AI$61,$B$21,$B$20))))))</f>
        <v/>
      </c>
      <c r="H54" s="14">
        <f>MAX(0,MIN($AI$59,IF($B$9="Plasma",(G54-(S54*$AI$18+T54*$AI$19+U54*$AI$20))/$AI$46,AF54)))</f>
        <v/>
      </c>
      <c r="I54" s="15">
        <f>H54/10*3600/$B$11</f>
        <v/>
      </c>
      <c r="J54" s="15">
        <f>J53+H54</f>
        <v/>
      </c>
      <c r="K54" s="14">
        <f>$AI$21*K53+$AI$22*L53+$AI$23*M53+$AI$30*H53</f>
        <v/>
      </c>
      <c r="L54" s="14">
        <f>$AI$24*K53+$AI$25*L53+$AI$26*M53+$AI$31*H53</f>
        <v/>
      </c>
      <c r="M54" s="14">
        <f>$AI$27*K53+$AI$28*L53+$AI$29*M53+$AI$32*H53</f>
        <v/>
      </c>
      <c r="N54" s="16">
        <f>R54*$B$41</f>
        <v/>
      </c>
      <c r="O54" s="14">
        <f>K54/$B$30</f>
        <v/>
      </c>
      <c r="P54" s="14">
        <f>L54/$B$31</f>
        <v/>
      </c>
      <c r="Q54" s="14">
        <f>M54/$B$32</f>
        <v/>
      </c>
      <c r="R54" s="14">
        <f>R53*$AI$42+S53*$AI$43+T53*$AI$44+U53*$AI$45+$AI$47*H53</f>
        <v/>
      </c>
      <c r="S54" s="17">
        <f>$AI$33*K54+$AI$34*L54+$AI$35*M54</f>
        <v/>
      </c>
      <c r="T54" s="17">
        <f>$AI$36*K54+$AI$37*L54+$AI$38*M54</f>
        <v/>
      </c>
      <c r="U54" s="17">
        <f>$AI$39*K54+$AI$40*L54+$AI$41*M54</f>
        <v/>
      </c>
      <c r="V54" s="17">
        <f>R54*EXP(-$B$15*(($B$16+$AI$4)*0.1))+S54*$B$15/($B$15-$AI$12)*(EXP(-$AI$12*(($B$16+$AI$4)*0.1))-EXP(-$B$15*(($B$16+$AI$4)*0.1)))+T54*$B$15/($B$15-$AI$13)*(EXP(-$AI$13*(($B$16+$AI$4)*0.1))-EXP(-$B$15*(($B$16+$AI$4)*0.1)))+U54*$B$15/($B$15-$AI$14)*(EXP(-$AI$14*(($B$16+$AI$4)*0.1))-EXP(-$B$15*(($B$16+$AI$4)*0.1)))</f>
        <v/>
      </c>
      <c r="W54" s="17">
        <f>R54*EXP(-$B$15*(($B$16+$AI$4)*0.2))+S54*$B$15/($B$15-$AI$12)*(EXP(-$AI$12*(($B$16+$AI$4)*0.2))-EXP(-$B$15*(($B$16+$AI$4)*0.2)))+T54*$B$15/($B$15-$AI$13)*(EXP(-$AI$13*(($B$16+$AI$4)*0.2))-EXP(-$B$15*(($B$16+$AI$4)*0.2)))+U54*$B$15/($B$15-$AI$14)*(EXP(-$AI$14*(($B$16+$AI$4)*0.2))-EXP(-$B$15*(($B$16+$AI$4)*0.2)))</f>
        <v/>
      </c>
      <c r="X54" s="17">
        <f>R54*EXP(-$B$15*(($B$16+$AI$4)*0.3))+S54*$B$15/($B$15-$AI$12)*(EXP(-$AI$12*(($B$16+$AI$4)*0.3))-EXP(-$B$15*(($B$16+$AI$4)*0.3)))+T54*$B$15/($B$15-$AI$13)*(EXP(-$AI$13*(($B$16+$AI$4)*0.3))-EXP(-$B$15*(($B$16+$AI$4)*0.3)))+U54*$B$15/($B$15-$AI$14)*(EXP(-$AI$14*(($B$16+$AI$4)*0.3))-EXP(-$B$15*(($B$16+$AI$4)*0.3)))</f>
        <v/>
      </c>
      <c r="Y54" s="17">
        <f>R54*EXP(-$B$15*(($B$16+$AI$4)*0.4))+S54*$B$15/($B$15-$AI$12)*(EXP(-$AI$12*(($B$16+$AI$4)*0.4))-EXP(-$B$15*(($B$16+$AI$4)*0.4)))+T54*$B$15/($B$15-$AI$13)*(EXP(-$AI$13*(($B$16+$AI$4)*0.4))-EXP(-$B$15*(($B$16+$AI$4)*0.4)))+U54*$B$15/($B$15-$AI$14)*(EXP(-$AI$14*(($B$16+$AI$4)*0.4))-EXP(-$B$15*(($B$16+$AI$4)*0.4)))</f>
        <v/>
      </c>
      <c r="Z54" s="17">
        <f>R54*EXP(-$B$15*(($B$16+$AI$4)*0.5))+S54*$B$15/($B$15-$AI$12)*(EXP(-$AI$12*(($B$16+$AI$4)*0.5))-EXP(-$B$15*(($B$16+$AI$4)*0.5)))+T54*$B$15/($B$15-$AI$13)*(EXP(-$AI$13*(($B$16+$AI$4)*0.5))-EXP(-$B$15*(($B$16+$AI$4)*0.5)))+U54*$B$15/($B$15-$AI$14)*(EXP(-$AI$14*(($B$16+$AI$4)*0.5))-EXP(-$B$15*(($B$16+$AI$4)*0.5)))</f>
        <v/>
      </c>
      <c r="AA54" s="17">
        <f>R54*EXP(-$B$15*(($B$16+$AI$4)*0.6))+S54*$B$15/($B$15-$AI$12)*(EXP(-$AI$12*(($B$16+$AI$4)*0.6))-EXP(-$B$15*(($B$16+$AI$4)*0.6)))+T54*$B$15/($B$15-$AI$13)*(EXP(-$AI$13*(($B$16+$AI$4)*0.6))-EXP(-$B$15*(($B$16+$AI$4)*0.6)))+U54*$B$15/($B$15-$AI$14)*(EXP(-$AI$14*(($B$16+$AI$4)*0.6))-EXP(-$B$15*(($B$16+$AI$4)*0.6)))</f>
        <v/>
      </c>
      <c r="AB54" s="17">
        <f>R54*EXP(-$B$15*(($B$16+$AI$4)*0.7))+S54*$B$15/($B$15-$AI$12)*(EXP(-$AI$12*(($B$16+$AI$4)*0.7))-EXP(-$B$15*(($B$16+$AI$4)*0.7)))+T54*$B$15/($B$15-$AI$13)*(EXP(-$AI$13*(($B$16+$AI$4)*0.7))-EXP(-$B$15*(($B$16+$AI$4)*0.7)))+U54*$B$15/($B$15-$AI$14)*(EXP(-$AI$14*(($B$16+$AI$4)*0.7))-EXP(-$B$15*(($B$16+$AI$4)*0.7)))</f>
        <v/>
      </c>
      <c r="AC54" s="17">
        <f>R54*EXP(-$B$15*(($B$16+$AI$4)*0.8))+S54*$B$15/($B$15-$AI$12)*(EXP(-$AI$12*(($B$16+$AI$4)*0.8))-EXP(-$B$15*(($B$16+$AI$4)*0.8)))+T54*$B$15/($B$15-$AI$13)*(EXP(-$AI$13*(($B$16+$AI$4)*0.8))-EXP(-$B$15*(($B$16+$AI$4)*0.8)))+U54*$B$15/($B$15-$AI$14)*(EXP(-$AI$14*(($B$16+$AI$4)*0.8))-EXP(-$B$15*(($B$16+$AI$4)*0.8)))</f>
        <v/>
      </c>
      <c r="AD54" s="17">
        <f>R54*EXP(-$B$15*(($B$16+$AI$4)*0.9))+S54*$B$15/($B$15-$AI$12)*(EXP(-$AI$12*(($B$16+$AI$4)*0.9))-EXP(-$B$15*(($B$16+$AI$4)*0.9)))+T54*$B$15/($B$15-$AI$13)*(EXP(-$AI$13*(($B$16+$AI$4)*0.9))-EXP(-$B$15*(($B$16+$AI$4)*0.9)))+U54*$B$15/($B$15-$AI$14)*(EXP(-$AI$14*(($B$16+$AI$4)*0.9))-EXP(-$B$15*(($B$16+$AI$4)*0.9)))</f>
        <v/>
      </c>
      <c r="AE54" s="17">
        <f>R54*EXP(-$B$15*(($B$16+$AI$4)*1.0))+S54*$B$15/($B$15-$AI$12)*(EXP(-$AI$12*(($B$16+$AI$4)*1.0))-EXP(-$B$15*(($B$16+$AI$4)*1.0)))+T54*$B$15/($B$15-$AI$13)*(EXP(-$AI$13*(($B$16+$AI$4)*1.0))-EXP(-$B$15*(($B$16+$AI$4)*1.0)))+U54*$B$15/($B$15-$AI$14)*(EXP(-$AI$14*(($B$16+$AI$4)*1.0))-EXP(-$B$15*(($B$16+$AI$4)*1.0)))</f>
        <v/>
      </c>
      <c r="AF54" s="17">
        <f>MIN((G54-V54)/$AI$48,(G54-W54)/$AI$49,(G54-X54)/$AI$50,(G54-Y54)/$AI$51,(G54-Z54)/$AI$52,(G54-AA54)/$AI$53,(G54-AB54)/$AI$54,(G54-AC54)/$AI$55,(G54-AD54)/$AI$56,(G54-AE54)/$AI$57)</f>
        <v/>
      </c>
      <c r="AH54" s="9" t="inlineStr">
        <is>
          <t>Ce per mg over a step, at +7/10 (TTPE+step)</t>
        </is>
      </c>
      <c r="AI54" s="10">
        <f>($AI$33*$B$15/($B$15-$AI$12)*(EXP(-$AI$12*(($B$16+$AI$4)*0.7))*(EXP($AI$12*MIN((($B$16+$AI$4)*0.7),$AI$4))-1)/$AI$12-EXP(-$B$15*(($B$16+$AI$4)*0.7))*(EXP($B$15*MIN((($B$16+$AI$4)*0.7),$AI$4))-1)/$B$15)+$AI$36*$B$15/($B$15-$AI$13)*(EXP(-$AI$13*(($B$16+$AI$4)*0.7))*(EXP($AI$13*MIN((($B$16+$AI$4)*0.7),$AI$4))-1)/$AI$13-EXP(-$B$15*(($B$16+$AI$4)*0.7))*(EXP($B$15*MIN((($B$16+$AI$4)*0.7),$AI$4))-1)/$B$15)+$AI$39*$B$15/($B$15-$AI$14)*(EXP(-$AI$14*(($B$16+$AI$4)*0.7))*(EXP($AI$14*MIN((($B$16+$AI$4)*0.7),$AI$4))-1)/$AI$14-EXP(-$B$15*(($B$16+$AI$4)*0.7))*(EXP($B$15*MIN((($B$16+$AI$4)*0.7),$AI$4))-1)/$B$15))/$AI$4</f>
        <v/>
      </c>
      <c r="AK54" s="9">
        <f>IF(AN53&gt;0,AM53,AK53)</f>
        <v/>
      </c>
      <c r="AL54" s="9">
        <f>IF(AN53&gt;0,AL53,AM53)</f>
        <v/>
      </c>
      <c r="AM54" s="16">
        <f>SQRT(AK54*AL54)</f>
        <v/>
      </c>
      <c r="AN54" s="18">
        <f>$AI$33/(AM54-$AI$12)*(AM54*EXP(-AM54*$B$14)-$AI$12*EXP(-$AI$12*$B$14))+$AI$36/(AM54-$AI$13)*(AM54*EXP(-AM54*$B$14)-$AI$13*EXP(-$AI$13*$B$14))+$AI$39/(AM54-$AI$14)*(AM54*EXP(-AM54*$B$14)-$AI$14*EXP(-$AI$14*$B$14))</f>
        <v/>
      </c>
      <c r="AO54" s="9">
        <f>IF(AR53&gt;0,AQ53,AO53)</f>
        <v/>
      </c>
      <c r="AP54" s="9">
        <f>IF(AR53&gt;0,AP53,AQ53)</f>
        <v/>
      </c>
      <c r="AQ54" s="16">
        <f>(AO54+AP54)/2</f>
        <v/>
      </c>
      <c r="AR54" s="18">
        <f>$AI$33/($B$15-$AI$12)*($B$15*EXP(-$B$15*AQ54)-$AI$12*EXP(-$AI$12*AQ54))+$AI$36/($B$15-$AI$13)*($B$15*EXP(-$B$15*AQ54)-$AI$13*EXP(-$AI$13*AQ54))+$AI$39/($B$15-$AI$14)*($B$15*EXP(-$B$15*AQ54)-$AI$14*EXP(-$AI$14*AQ54))</f>
        <v/>
      </c>
    </row>
    <row r="55">
      <c r="E55" s="12">
        <f>E54+$B$11</f>
        <v/>
      </c>
      <c r="F55" s="13">
        <f>E55/60</f>
        <v/>
      </c>
      <c r="G55" s="13">
        <f>IF(F55&gt;=$AI$66,$B$26,IF(F55&gt;=$AI$65,$B$25,IF(F55&gt;=$AI$64,$B$24,IF(F55&gt;=$AI$63,$B$23,IF(F55&gt;=$AI$62,$B$22,IF(F55&gt;=$AI$61,$B$21,$B$20))))))</f>
        <v/>
      </c>
      <c r="H55" s="14">
        <f>MAX(0,MIN($AI$59,IF($B$9="Plasma",(G55-(S55*$AI$18+T55*$AI$19+U55*$AI$20))/$AI$46,AF55)))</f>
        <v/>
      </c>
      <c r="I55" s="15">
        <f>H55/10*3600/$B$11</f>
        <v/>
      </c>
      <c r="J55" s="15">
        <f>J54+H55</f>
        <v/>
      </c>
      <c r="K55" s="14">
        <f>$AI$21*K54+$AI$22*L54+$AI$23*M54+$AI$30*H54</f>
        <v/>
      </c>
      <c r="L55" s="14">
        <f>$AI$24*K54+$AI$25*L54+$AI$26*M54+$AI$31*H54</f>
        <v/>
      </c>
      <c r="M55" s="14">
        <f>$AI$27*K54+$AI$28*L54+$AI$29*M54+$AI$32*H54</f>
        <v/>
      </c>
      <c r="N55" s="16">
        <f>R55*$B$41</f>
        <v/>
      </c>
      <c r="O55" s="14">
        <f>K55/$B$30</f>
        <v/>
      </c>
      <c r="P55" s="14">
        <f>L55/$B$31</f>
        <v/>
      </c>
      <c r="Q55" s="14">
        <f>M55/$B$32</f>
        <v/>
      </c>
      <c r="R55" s="14">
        <f>R54*$AI$42+S54*$AI$43+T54*$AI$44+U54*$AI$45+$AI$47*H54</f>
        <v/>
      </c>
      <c r="S55" s="17">
        <f>$AI$33*K55+$AI$34*L55+$AI$35*M55</f>
        <v/>
      </c>
      <c r="T55" s="17">
        <f>$AI$36*K55+$AI$37*L55+$AI$38*M55</f>
        <v/>
      </c>
      <c r="U55" s="17">
        <f>$AI$39*K55+$AI$40*L55+$AI$41*M55</f>
        <v/>
      </c>
      <c r="V55" s="17">
        <f>R55*EXP(-$B$15*(($B$16+$AI$4)*0.1))+S55*$B$15/($B$15-$AI$12)*(EXP(-$AI$12*(($B$16+$AI$4)*0.1))-EXP(-$B$15*(($B$16+$AI$4)*0.1)))+T55*$B$15/($B$15-$AI$13)*(EXP(-$AI$13*(($B$16+$AI$4)*0.1))-EXP(-$B$15*(($B$16+$AI$4)*0.1)))+U55*$B$15/($B$15-$AI$14)*(EXP(-$AI$14*(($B$16+$AI$4)*0.1))-EXP(-$B$15*(($B$16+$AI$4)*0.1)))</f>
        <v/>
      </c>
      <c r="W55" s="17">
        <f>R55*EXP(-$B$15*(($B$16+$AI$4)*0.2))+S55*$B$15/($B$15-$AI$12)*(EXP(-$AI$12*(($B$16+$AI$4)*0.2))-EXP(-$B$15*(($B$16+$AI$4)*0.2)))+T55*$B$15/($B$15-$AI$13)*(EXP(-$AI$13*(($B$16+$AI$4)*0.2))-EXP(-$B$15*(($B$16+$AI$4)*0.2)))+U55*$B$15/($B$15-$AI$14)*(EXP(-$AI$14*(($B$16+$AI$4)*0.2))-EXP(-$B$15*(($B$16+$AI$4)*0.2)))</f>
        <v/>
      </c>
      <c r="X55" s="17">
        <f>R55*EXP(-$B$15*(($B$16+$AI$4)*0.3))+S55*$B$15/($B$15-$AI$12)*(EXP(-$AI$12*(($B$16+$AI$4)*0.3))-EXP(-$B$15*(($B$16+$AI$4)*0.3)))+T55*$B$15/($B$15-$AI$13)*(EXP(-$AI$13*(($B$16+$AI$4)*0.3))-EXP(-$B$15*(($B$16+$AI$4)*0.3)))+U55*$B$15/($B$15-$AI$14)*(EXP(-$AI$14*(($B$16+$AI$4)*0.3))-EXP(-$B$15*(($B$16+$AI$4)*0.3)))</f>
        <v/>
      </c>
      <c r="Y55" s="17">
        <f>R55*EXP(-$B$15*(($B$16+$AI$4)*0.4))+S55*$B$15/($B$15-$AI$12)*(EXP(-$AI$12*(($B$16+$AI$4)*0.4))-EXP(-$B$15*(($B$16+$AI$4)*0.4)))+T55*$B$15/($B$15-$AI$13)*(EXP(-$AI$13*(($B$16+$AI$4)*0.4))-EXP(-$B$15*(($B$16+$AI$4)*0.4)))+U55*$B$15/($B$15-$AI$14)*(EXP(-$AI$14*(($B$16+$AI$4)*0.4))-EXP(-$B$15*(($B$16+$AI$4)*0.4)))</f>
        <v/>
      </c>
      <c r="Z55" s="17">
        <f>R55*EXP(-$B$15*(($B$16+$AI$4)*0.5))+S55*$B$15/($B$15-$AI$12)*(EXP(-$AI$12*(($B$16+$AI$4)*0.5))-EXP(-$B$15*(($B$16+$AI$4)*0.5)))+T55*$B$15/($B$15-$AI$13)*(EXP(-$AI$13*(($B$16+$AI$4)*0.5))-EXP(-$B$15*(($B$16+$AI$4)*0.5)))+U55*$B$15/($B$15-$AI$14)*(EXP(-$AI$14*(($B$16+$AI$4)*0.5))-EXP(-$B$15*(($B$16+$AI$4)*0.5)))</f>
        <v/>
      </c>
      <c r="AA55" s="17">
        <f>R55*EXP(-$B$15*(($B$16+$AI$4)*0.6))+S55*$B$15/($B$15-$AI$12)*(EXP(-$AI$12*(($B$16+$AI$4)*0.6))-EXP(-$B$15*(($B$16+$AI$4)*0.6)))+T55*$B$15/($B$15-$AI$13)*(EXP(-$AI$13*(($B$16+$AI$4)*0.6))-EXP(-$B$15*(($B$16+$AI$4)*0.6)))+U55*$B$15/($B$15-$AI$14)*(EXP(-$AI$14*(($B$16+$AI$4)*0.6))-EXP(-$B$15*(($B$16+$AI$4)*0.6)))</f>
        <v/>
      </c>
      <c r="AB55" s="17">
        <f>R55*EXP(-$B$15*(($B$16+$AI$4)*0.7))+S55*$B$15/($B$15-$AI$12)*(EXP(-$AI$12*(($B$16+$AI$4)*0.7))-EXP(-$B$15*(($B$16+$AI$4)*0.7)))+T55*$B$15/($B$15-$AI$13)*(EXP(-$AI$13*(($B$16+$AI$4)*0.7))-EXP(-$B$15*(($B$16+$AI$4)*0.7)))+U55*$B$15/($B$15-$AI$14)*(EXP(-$AI$14*(($B$16+$AI$4)*0.7))-EXP(-$B$15*(($B$16+$AI$4)*0.7)))</f>
        <v/>
      </c>
      <c r="AC55" s="17">
        <f>R55*EXP(-$B$15*(($B$16+$AI$4)*0.8))+S55*$B$15/($B$15-$AI$12)*(EXP(-$AI$12*(($B$16+$AI$4)*0.8))-EXP(-$B$15*(($B$16+$AI$4)*0.8)))+T55*$B$15/($B$15-$AI$13)*(EXP(-$AI$13*(($B$16+$AI$4)*0.8))-EXP(-$B$15*(($B$16+$AI$4)*0.8)))+U55*$B$15/($B$15-$AI$14)*(EXP(-$AI$14*(($B$16+$AI$4)*0.8))-EXP(-$B$15*(($B$16+$AI$4)*0.8)))</f>
        <v/>
      </c>
      <c r="AD55" s="17">
        <f>R55*EXP(-$B$15*(($B$16+$AI$4)*0.9))+S55*$B$15/($B$15-$AI$12)*(EXP(-$AI$12*(($B$16+$AI$4)*0.9))-EXP(-$B$15*(($B$16+$AI$4)*0.9)))+T55*$B$15/($B$15-$AI$13)*(EXP(-$AI$13*(($B$16+$AI$4)*0.9))-EXP(-$B$15*(($B$16+$AI$4)*0.9)))+U55*$B$15/($B$15-$AI$14)*(EXP(-$AI$14*(($B$16+$AI$4)*0.9))-EXP(-$B$15*(($B$16+$AI$4)*0.9)))</f>
        <v/>
      </c>
      <c r="AE55" s="17">
        <f>R55*EXP(-$B$15*(($B$16+$AI$4)*1.0))+S55*$B$15/($B$15-$AI$12)*(EXP(-$AI$12*(($B$16+$AI$4)*1.0))-EXP(-$B$15*(($B$16+$AI$4)*1.0)))+T55*$B$15/($B$15-$AI$13)*(EXP(-$AI$13*(($B$16+$AI$4)*1.0))-EXP(-$B$15*(($B$16+$AI$4)*1.0)))+U55*$B$15/($B$15-$AI$14)*(EXP(-$AI$14*(($B$16+$AI$4)*1.0))-EXP(-$B$15*(($B$16+$AI$4)*1.0)))</f>
        <v/>
      </c>
      <c r="AF55" s="17">
        <f>MIN((G55-V55)/$AI$48,(G55-W55)/$AI$49,(G55-X55)/$AI$50,(G55-Y55)/$AI$51,(G55-Z55)/$AI$52,(G55-AA55)/$AI$53,(G55-AB55)/$AI$54,(G55-AC55)/$AI$55,(G55-AD55)/$AI$56,(G55-AE55)/$AI$57)</f>
        <v/>
      </c>
      <c r="AH55" s="9" t="inlineStr">
        <is>
          <t>Ce per mg over a step, at +8/10 (TTPE+step)</t>
        </is>
      </c>
      <c r="AI55" s="10">
        <f>($AI$33*$B$15/($B$15-$AI$12)*(EXP(-$AI$12*(($B$16+$AI$4)*0.8))*(EXP($AI$12*MIN((($B$16+$AI$4)*0.8),$AI$4))-1)/$AI$12-EXP(-$B$15*(($B$16+$AI$4)*0.8))*(EXP($B$15*MIN((($B$16+$AI$4)*0.8),$AI$4))-1)/$B$15)+$AI$36*$B$15/($B$15-$AI$13)*(EXP(-$AI$13*(($B$16+$AI$4)*0.8))*(EXP($AI$13*MIN((($B$16+$AI$4)*0.8),$AI$4))-1)/$AI$13-EXP(-$B$15*(($B$16+$AI$4)*0.8))*(EXP($B$15*MIN((($B$16+$AI$4)*0.8),$AI$4))-1)/$B$15)+$AI$39*$B$15/($B$15-$AI$14)*(EXP(-$AI$14*(($B$16+$AI$4)*0.8))*(EXP($AI$14*MIN((($B$16+$AI$4)*0.8),$AI$4))-1)/$AI$14-EXP(-$B$15*(($B$16+$AI$4)*0.8))*(EXP($B$15*MIN((($B$16+$AI$4)*0.8),$AI$4))-1)/$B$15))/$AI$4</f>
        <v/>
      </c>
    </row>
    <row r="56">
      <c r="E56" s="12">
        <f>E55+$B$11</f>
        <v/>
      </c>
      <c r="F56" s="13">
        <f>E56/60</f>
        <v/>
      </c>
      <c r="G56" s="13">
        <f>IF(F56&gt;=$AI$66,$B$26,IF(F56&gt;=$AI$65,$B$25,IF(F56&gt;=$AI$64,$B$24,IF(F56&gt;=$AI$63,$B$23,IF(F56&gt;=$AI$62,$B$22,IF(F56&gt;=$AI$61,$B$21,$B$20))))))</f>
        <v/>
      </c>
      <c r="H56" s="14">
        <f>MAX(0,MIN($AI$59,IF($B$9="Plasma",(G56-(S56*$AI$18+T56*$AI$19+U56*$AI$20))/$AI$46,AF56)))</f>
        <v/>
      </c>
      <c r="I56" s="15">
        <f>H56/10*3600/$B$11</f>
        <v/>
      </c>
      <c r="J56" s="15">
        <f>J55+H56</f>
        <v/>
      </c>
      <c r="K56" s="14">
        <f>$AI$21*K55+$AI$22*L55+$AI$23*M55+$AI$30*H55</f>
        <v/>
      </c>
      <c r="L56" s="14">
        <f>$AI$24*K55+$AI$25*L55+$AI$26*M55+$AI$31*H55</f>
        <v/>
      </c>
      <c r="M56" s="14">
        <f>$AI$27*K55+$AI$28*L55+$AI$29*M55+$AI$32*H55</f>
        <v/>
      </c>
      <c r="N56" s="16">
        <f>R56*$B$41</f>
        <v/>
      </c>
      <c r="O56" s="14">
        <f>K56/$B$30</f>
        <v/>
      </c>
      <c r="P56" s="14">
        <f>L56/$B$31</f>
        <v/>
      </c>
      <c r="Q56" s="14">
        <f>M56/$B$32</f>
        <v/>
      </c>
      <c r="R56" s="14">
        <f>R55*$AI$42+S55*$AI$43+T55*$AI$44+U55*$AI$45+$AI$47*H55</f>
        <v/>
      </c>
      <c r="S56" s="17">
        <f>$AI$33*K56+$AI$34*L56+$AI$35*M56</f>
        <v/>
      </c>
      <c r="T56" s="17">
        <f>$AI$36*K56+$AI$37*L56+$AI$38*M56</f>
        <v/>
      </c>
      <c r="U56" s="17">
        <f>$AI$39*K56+$AI$40*L56+$AI$41*M56</f>
        <v/>
      </c>
      <c r="V56" s="17">
        <f>R56*EXP(-$B$15*(($B$16+$AI$4)*0.1))+S56*$B$15/($B$15-$AI$12)*(EXP(-$AI$12*(($B$16+$AI$4)*0.1))-EXP(-$B$15*(($B$16+$AI$4)*0.1)))+T56*$B$15/($B$15-$AI$13)*(EXP(-$AI$13*(($B$16+$AI$4)*0.1))-EXP(-$B$15*(($B$16+$AI$4)*0.1)))+U56*$B$15/($B$15-$AI$14)*(EXP(-$AI$14*(($B$16+$AI$4)*0.1))-EXP(-$B$15*(($B$16+$AI$4)*0.1)))</f>
        <v/>
      </c>
      <c r="W56" s="17">
        <f>R56*EXP(-$B$15*(($B$16+$AI$4)*0.2))+S56*$B$15/($B$15-$AI$12)*(EXP(-$AI$12*(($B$16+$AI$4)*0.2))-EXP(-$B$15*(($B$16+$AI$4)*0.2)))+T56*$B$15/($B$15-$AI$13)*(EXP(-$AI$13*(($B$16+$AI$4)*0.2))-EXP(-$B$15*(($B$16+$AI$4)*0.2)))+U56*$B$15/($B$15-$AI$14)*(EXP(-$AI$14*(($B$16+$AI$4)*0.2))-EXP(-$B$15*(($B$16+$AI$4)*0.2)))</f>
        <v/>
      </c>
      <c r="X56" s="17">
        <f>R56*EXP(-$B$15*(($B$16+$AI$4)*0.3))+S56*$B$15/($B$15-$AI$12)*(EXP(-$AI$12*(($B$16+$AI$4)*0.3))-EXP(-$B$15*(($B$16+$AI$4)*0.3)))+T56*$B$15/($B$15-$AI$13)*(EXP(-$AI$13*(($B$16+$AI$4)*0.3))-EXP(-$B$15*(($B$16+$AI$4)*0.3)))+U56*$B$15/($B$15-$AI$14)*(EXP(-$AI$14*(($B$16+$AI$4)*0.3))-EXP(-$B$15*(($B$16+$AI$4)*0.3)))</f>
        <v/>
      </c>
      <c r="Y56" s="17">
        <f>R56*EXP(-$B$15*(($B$16+$AI$4)*0.4))+S56*$B$15/($B$15-$AI$12)*(EXP(-$AI$12*(($B$16+$AI$4)*0.4))-EXP(-$B$15*(($B$16+$AI$4)*0.4)))+T56*$B$15/($B$15-$AI$13)*(EXP(-$AI$13*(($B$16+$AI$4)*0.4))-EXP(-$B$15*(($B$16+$AI$4)*0.4)))+U56*$B$15/($B$15-$AI$14)*(EXP(-$AI$14*(($B$16+$AI$4)*0.4))-EXP(-$B$15*(($B$16+$AI$4)*0.4)))</f>
        <v/>
      </c>
      <c r="Z56" s="17">
        <f>R56*EXP(-$B$15*(($B$16+$AI$4)*0.5))+S56*$B$15/($B$15-$AI$12)*(EXP(-$AI$12*(($B$16+$AI$4)*0.5))-EXP(-$B$15*(($B$16+$AI$4)*0.5)))+T56*$B$15/($B$15-$AI$13)*(EXP(-$AI$13*(($B$16+$AI$4)*0.5))-EXP(-$B$15*(($B$16+$AI$4)*0.5)))+U56*$B$15/($B$15-$AI$14)*(EXP(-$AI$14*(($B$16+$AI$4)*0.5))-EXP(-$B$15*(($B$16+$AI$4)*0.5)))</f>
        <v/>
      </c>
      <c r="AA56" s="17">
        <f>R56*EXP(-$B$15*(($B$16+$AI$4)*0.6))+S56*$B$15/($B$15-$AI$12)*(EXP(-$AI$12*(($B$16+$AI$4)*0.6))-EXP(-$B$15*(($B$16+$AI$4)*0.6)))+T56*$B$15/($B$15-$AI$13)*(EXP(-$AI$13*(($B$16+$AI$4)*0.6))-EXP(-$B$15*(($B$16+$AI$4)*0.6)))+U56*$B$15/($B$15-$AI$14)*(EXP(-$AI$14*(($B$16+$AI$4)*0.6))-EXP(-$B$15*(($B$16+$AI$4)*0.6)))</f>
        <v/>
      </c>
      <c r="AB56" s="17">
        <f>R56*EXP(-$B$15*(($B$16+$AI$4)*0.7))+S56*$B$15/($B$15-$AI$12)*(EXP(-$AI$12*(($B$16+$AI$4)*0.7))-EXP(-$B$15*(($B$16+$AI$4)*0.7)))+T56*$B$15/($B$15-$AI$13)*(EXP(-$AI$13*(($B$16+$AI$4)*0.7))-EXP(-$B$15*(($B$16+$AI$4)*0.7)))+U56*$B$15/($B$15-$AI$14)*(EXP(-$AI$14*(($B$16+$AI$4)*0.7))-EXP(-$B$15*(($B$16+$AI$4)*0.7)))</f>
        <v/>
      </c>
      <c r="AC56" s="17">
        <f>R56*EXP(-$B$15*(($B$16+$AI$4)*0.8))+S56*$B$15/($B$15-$AI$12)*(EXP(-$AI$12*(($B$16+$AI$4)*0.8))-EXP(-$B$15*(($B$16+$AI$4)*0.8)))+T56*$B$15/($B$15-$AI$13)*(EXP(-$AI$13*(($B$16+$AI$4)*0.8))-EXP(-$B$15*(($B$16+$AI$4)*0.8)))+U56*$B$15/($B$15-$AI$14)*(EXP(-$AI$14*(($B$16+$AI$4)*0.8))-EXP(-$B$15*(($B$16+$AI$4)*0.8)))</f>
        <v/>
      </c>
      <c r="AD56" s="17">
        <f>R56*EXP(-$B$15*(($B$16+$AI$4)*0.9))+S56*$B$15/($B$15-$AI$12)*(EXP(-$AI$12*(($B$16+$AI$4)*0.9))-EXP(-$B$15*(($B$16+$AI$4)*0.9)))+T56*$B$15/($B$15-$AI$13)*(EXP(-$AI$13*(($B$16+$AI$4)*0.9))-EXP(-$B$15*(($B$16+$AI$4)*0.9)))+U56*$B$15/($B$15-$AI$14)*(EXP(-$AI$14*(($B$16+$AI$4)*0.9))-EXP(-$B$15*(($B$16+$AI$4)*0.9)))</f>
        <v/>
      </c>
      <c r="AE56" s="17">
        <f>R56*EXP(-$B$15*(($B$16+$AI$4)*1.0))+S56*$B$15/($B$15-$AI$12)*(EXP(-$AI$12*(($B$16+$AI$4)*1.0))-EXP(-$B$15*(($B$16+$AI$4)*1.0)))+T56*$B$15/($B$15-$AI$13)*(EXP(-$AI$13*(($B$16+$AI$4)*1.0))-EXP(-$B$15*(($B$16+$AI$4)*1.0)))+U56*$B$15/($B$15-$AI$14)*(EXP(-$AI$14*(($B$16+$AI$4)*1.0))-EXP(-$B$15*(($B$16+$AI$4)*1.0)))</f>
        <v/>
      </c>
      <c r="AF56" s="17">
        <f>MIN((G56-V56)/$AI$48,(G56-W56)/$AI$49,(G56-X56)/$AI$50,(G56-Y56)/$AI$51,(G56-Z56)/$AI$52,(G56-AA56)/$AI$53,(G56-AB56)/$AI$54,(G56-AC56)/$AI$55,(G56-AD56)/$AI$56,(G56-AE56)/$AI$57)</f>
        <v/>
      </c>
      <c r="AH56" s="9" t="inlineStr">
        <is>
          <t>Ce per mg over a step, at +9/10 (TTPE+step)</t>
        </is>
      </c>
      <c r="AI56" s="10">
        <f>($AI$33*$B$15/($B$15-$AI$12)*(EXP(-$AI$12*(($B$16+$AI$4)*0.9))*(EXP($AI$12*MIN((($B$16+$AI$4)*0.9),$AI$4))-1)/$AI$12-EXP(-$B$15*(($B$16+$AI$4)*0.9))*(EXP($B$15*MIN((($B$16+$AI$4)*0.9),$AI$4))-1)/$B$15)+$AI$36*$B$15/($B$15-$AI$13)*(EXP(-$AI$13*(($B$16+$AI$4)*0.9))*(EXP($AI$13*MIN((($B$16+$AI$4)*0.9),$AI$4))-1)/$AI$13-EXP(-$B$15*(($B$16+$AI$4)*0.9))*(EXP($B$15*MIN((($B$16+$AI$4)*0.9),$AI$4))-1)/$B$15)+$AI$39*$B$15/($B$15-$AI$14)*(EXP(-$AI$14*(($B$16+$AI$4)*0.9))*(EXP($AI$14*MIN((($B$16+$AI$4)*0.9),$AI$4))-1)/$AI$14-EXP(-$B$15*(($B$16+$AI$4)*0.9))*(EXP($B$15*MIN((($B$16+$AI$4)*0.9),$AI$4))-1)/$B$15))/$AI$4</f>
        <v/>
      </c>
    </row>
    <row r="57">
      <c r="E57" s="12">
        <f>E56+$B$11</f>
        <v/>
      </c>
      <c r="F57" s="13">
        <f>E57/60</f>
        <v/>
      </c>
      <c r="G57" s="13">
        <f>IF(F57&gt;=$AI$66,$B$26,IF(F57&gt;=$AI$65,$B$25,IF(F57&gt;=$AI$64,$B$24,IF(F57&gt;=$AI$63,$B$23,IF(F57&gt;=$AI$62,$B$22,IF(F57&gt;=$AI$61,$B$21,$B$20))))))</f>
        <v/>
      </c>
      <c r="H57" s="14">
        <f>MAX(0,MIN($AI$59,IF($B$9="Plasma",(G57-(S57*$AI$18+T57*$AI$19+U57*$AI$20))/$AI$46,AF57)))</f>
        <v/>
      </c>
      <c r="I57" s="15">
        <f>H57/10*3600/$B$11</f>
        <v/>
      </c>
      <c r="J57" s="15">
        <f>J56+H57</f>
        <v/>
      </c>
      <c r="K57" s="14">
        <f>$AI$21*K56+$AI$22*L56+$AI$23*M56+$AI$30*H56</f>
        <v/>
      </c>
      <c r="L57" s="14">
        <f>$AI$24*K56+$AI$25*L56+$AI$26*M56+$AI$31*H56</f>
        <v/>
      </c>
      <c r="M57" s="14">
        <f>$AI$27*K56+$AI$28*L56+$AI$29*M56+$AI$32*H56</f>
        <v/>
      </c>
      <c r="N57" s="16">
        <f>R57*$B$41</f>
        <v/>
      </c>
      <c r="O57" s="14">
        <f>K57/$B$30</f>
        <v/>
      </c>
      <c r="P57" s="14">
        <f>L57/$B$31</f>
        <v/>
      </c>
      <c r="Q57" s="14">
        <f>M57/$B$32</f>
        <v/>
      </c>
      <c r="R57" s="14">
        <f>R56*$AI$42+S56*$AI$43+T56*$AI$44+U56*$AI$45+$AI$47*H56</f>
        <v/>
      </c>
      <c r="S57" s="17">
        <f>$AI$33*K57+$AI$34*L57+$AI$35*M57</f>
        <v/>
      </c>
      <c r="T57" s="17">
        <f>$AI$36*K57+$AI$37*L57+$AI$38*M57</f>
        <v/>
      </c>
      <c r="U57" s="17">
        <f>$AI$39*K57+$AI$40*L57+$AI$41*M57</f>
        <v/>
      </c>
      <c r="V57" s="17">
        <f>R57*EXP(-$B$15*(($B$16+$AI$4)*0.1))+S57*$B$15/($B$15-$AI$12)*(EXP(-$AI$12*(($B$16+$AI$4)*0.1))-EXP(-$B$15*(($B$16+$AI$4)*0.1)))+T57*$B$15/($B$15-$AI$13)*(EXP(-$AI$13*(($B$16+$AI$4)*0.1))-EXP(-$B$15*(($B$16+$AI$4)*0.1)))+U57*$B$15/($B$15-$AI$14)*(EXP(-$AI$14*(($B$16+$AI$4)*0.1))-EXP(-$B$15*(($B$16+$AI$4)*0.1)))</f>
        <v/>
      </c>
      <c r="W57" s="17">
        <f>R57*EXP(-$B$15*(($B$16+$AI$4)*0.2))+S57*$B$15/($B$15-$AI$12)*(EXP(-$AI$12*(($B$16+$AI$4)*0.2))-EXP(-$B$15*(($B$16+$AI$4)*0.2)))+T57*$B$15/($B$15-$AI$13)*(EXP(-$AI$13*(($B$16+$AI$4)*0.2))-EXP(-$B$15*(($B$16+$AI$4)*0.2)))+U57*$B$15/($B$15-$AI$14)*(EXP(-$AI$14*(($B$16+$AI$4)*0.2))-EXP(-$B$15*(($B$16+$AI$4)*0.2)))</f>
        <v/>
      </c>
      <c r="X57" s="17">
        <f>R57*EXP(-$B$15*(($B$16+$AI$4)*0.3))+S57*$B$15/($B$15-$AI$12)*(EXP(-$AI$12*(($B$16+$AI$4)*0.3))-EXP(-$B$15*(($B$16+$AI$4)*0.3)))+T57*$B$15/($B$15-$AI$13)*(EXP(-$AI$13*(($B$16+$AI$4)*0.3))-EXP(-$B$15*(($B$16+$AI$4)*0.3)))+U57*$B$15/($B$15-$AI$14)*(EXP(-$AI$14*(($B$16+$AI$4)*0.3))-EXP(-$B$15*(($B$16+$AI$4)*0.3)))</f>
        <v/>
      </c>
      <c r="Y57" s="17">
        <f>R57*EXP(-$B$15*(($B$16+$AI$4)*0.4))+S57*$B$15/($B$15-$AI$12)*(EXP(-$AI$12*(($B$16+$AI$4)*0.4))-EXP(-$B$15*(($B$16+$AI$4)*0.4)))+T57*$B$15/($B$15-$AI$13)*(EXP(-$AI$13*(($B$16+$AI$4)*0.4))-EXP(-$B$15*(($B$16+$AI$4)*0.4)))+U57*$B$15/($B$15-$AI$14)*(EXP(-$AI$14*(($B$16+$AI$4)*0.4))-EXP(-$B$15*(($B$16+$AI$4)*0.4)))</f>
        <v/>
      </c>
      <c r="Z57" s="17">
        <f>R57*EXP(-$B$15*(($B$16+$AI$4)*0.5))+S57*$B$15/($B$15-$AI$12)*(EXP(-$AI$12*(($B$16+$AI$4)*0.5))-EXP(-$B$15*(($B$16+$AI$4)*0.5)))+T57*$B$15/($B$15-$AI$13)*(EXP(-$AI$13*(($B$16+$AI$4)*0.5))-EXP(-$B$15*(($B$16+$AI$4)*0.5)))+U57*$B$15/($B$15-$AI$14)*(EXP(-$AI$14*(($B$16+$AI$4)*0.5))-EXP(-$B$15*(($B$16+$AI$4)*0.5)))</f>
        <v/>
      </c>
      <c r="AA57" s="17">
        <f>R57*EXP(-$B$15*(($B$16+$AI$4)*0.6))+S57*$B$15/($B$15-$AI$12)*(EXP(-$AI$12*(($B$16+$AI$4)*0.6))-EXP(-$B$15*(($B$16+$AI$4)*0.6)))+T57*$B$15/($B$15-$AI$13)*(EXP(-$AI$13*(($B$16+$AI$4)*0.6))-EXP(-$B$15*(($B$16+$AI$4)*0.6)))+U57*$B$15/($B$15-$AI$14)*(EXP(-$AI$14*(($B$16+$AI$4)*0.6))-EXP(-$B$15*(($B$16+$AI$4)*0.6)))</f>
        <v/>
      </c>
      <c r="AB57" s="17">
        <f>R57*EXP(-$B$15*(($B$16+$AI$4)*0.7))+S57*$B$15/($B$15-$AI$12)*(EXP(-$AI$12*(($B$16+$AI$4)*0.7))-EXP(-$B$15*(($B$16+$AI$4)*0.7)))+T57*$B$15/($B$15-$AI$13)*(EXP(-$AI$13*(($B$16+$AI$4)*0.7))-EXP(-$B$15*(($B$16+$AI$4)*0.7)))+U57*$B$15/($B$15-$AI$14)*(EXP(-$AI$14*(($B$16+$AI$4)*0.7))-EXP(-$B$15*(($B$16+$AI$4)*0.7)))</f>
        <v/>
      </c>
      <c r="AC57" s="17">
        <f>R57*EXP(-$B$15*(($B$16+$AI$4)*0.8))+S57*$B$15/($B$15-$AI$12)*(EXP(-$AI$12*(($B$16+$AI$4)*0.8))-EXP(-$B$15*(($B$16+$AI$4)*0.8)))+T57*$B$15/($B$15-$AI$13)*(EXP(-$AI$13*(($B$16+$AI$4)*0.8))-EXP(-$B$15*(($B$16+$AI$4)*0.8)))+U57*$B$15/($B$15-$AI$14)*(EXP(-$AI$14*(($B$16+$AI$4)*0.8))-EXP(-$B$15*(($B$16+$AI$4)*0.8)))</f>
        <v/>
      </c>
      <c r="AD57" s="17">
        <f>R57*EXP(-$B$15*(($B$16+$AI$4)*0.9))+S57*$B$15/($B$15-$AI$12)*(EXP(-$AI$12*(($B$16+$AI$4)*0.9))-EXP(-$B$15*(($B$16+$AI$4)*0.9)))+T57*$B$15/($B$15-$AI$13)*(EXP(-$AI$13*(($B$16+$AI$4)*0.9))-EXP(-$B$15*(($B$16+$AI$4)*0.9)))+U57*$B$15/($B$15-$AI$14)*(EXP(-$AI$14*(($B$16+$AI$4)*0.9))-EXP(-$B$15*(($B$16+$AI$4)*0.9)))</f>
        <v/>
      </c>
      <c r="AE57" s="17">
        <f>R57*EXP(-$B$15*(($B$16+$AI$4)*1.0))+S57*$B$15/($B$15-$AI$12)*(EXP(-$AI$12*(($B$16+$AI$4)*1.0))-EXP(-$B$15*(($B$16+$AI$4)*1.0)))+T57*$B$15/($B$15-$AI$13)*(EXP(-$AI$13*(($B$16+$AI$4)*1.0))-EXP(-$B$15*(($B$16+$AI$4)*1.0)))+U57*$B$15/($B$15-$AI$14)*(EXP(-$AI$14*(($B$16+$AI$4)*1.0))-EXP(-$B$15*(($B$16+$AI$4)*1.0)))</f>
        <v/>
      </c>
      <c r="AF57" s="17">
        <f>MIN((G57-V57)/$AI$48,(G57-W57)/$AI$49,(G57-X57)/$AI$50,(G57-Y57)/$AI$51,(G57-Z57)/$AI$52,(G57-AA57)/$AI$53,(G57-AB57)/$AI$54,(G57-AC57)/$AI$55,(G57-AD57)/$AI$56,(G57-AE57)/$AI$57)</f>
        <v/>
      </c>
      <c r="AH57" s="9" t="inlineStr">
        <is>
          <t>Ce per mg over a step, at +10/10 (TTPE+step)</t>
        </is>
      </c>
      <c r="AI57" s="10">
        <f>($AI$33*$B$15/($B$15-$AI$12)*(EXP(-$AI$12*(($B$16+$AI$4)*1.0))*(EXP($AI$12*MIN((($B$16+$AI$4)*1.0),$AI$4))-1)/$AI$12-EXP(-$B$15*(($B$16+$AI$4)*1.0))*(EXP($B$15*MIN((($B$16+$AI$4)*1.0),$AI$4))-1)/$B$15)+$AI$36*$B$15/($B$15-$AI$13)*(EXP(-$AI$13*(($B$16+$AI$4)*1.0))*(EXP($AI$13*MIN((($B$16+$AI$4)*1.0),$AI$4))-1)/$AI$13-EXP(-$B$15*(($B$16+$AI$4)*1.0))*(EXP($B$15*MIN((($B$16+$AI$4)*1.0),$AI$4))-1)/$B$15)+$AI$39*$B$15/($B$15-$AI$14)*(EXP(-$AI$14*(($B$16+$AI$4)*1.0))*(EXP($AI$14*MIN((($B$16+$AI$4)*1.0),$AI$4))-1)/$AI$14-EXP(-$B$15*(($B$16+$AI$4)*1.0))*(EXP($B$15*MIN((($B$16+$AI$4)*1.0),$AI$4))-1)/$B$15))/$AI$4</f>
        <v/>
      </c>
    </row>
    <row r="58">
      <c r="E58" s="12">
        <f>E57+$B$11</f>
        <v/>
      </c>
      <c r="F58" s="13">
        <f>E58/60</f>
        <v/>
      </c>
      <c r="G58" s="13">
        <f>IF(F58&gt;=$AI$66,$B$26,IF(F58&gt;=$AI$65,$B$25,IF(F58&gt;=$AI$64,$B$24,IF(F58&gt;=$AI$63,$B$23,IF(F58&gt;=$AI$62,$B$22,IF(F58&gt;=$AI$61,$B$21,$B$20))))))</f>
        <v/>
      </c>
      <c r="H58" s="14">
        <f>MAX(0,MIN($AI$59,IF($B$9="Plasma",(G58-(S58*$AI$18+T58*$AI$19+U58*$AI$20))/$AI$46,AF58)))</f>
        <v/>
      </c>
      <c r="I58" s="15">
        <f>H58/10*3600/$B$11</f>
        <v/>
      </c>
      <c r="J58" s="15">
        <f>J57+H58</f>
        <v/>
      </c>
      <c r="K58" s="14">
        <f>$AI$21*K57+$AI$22*L57+$AI$23*M57+$AI$30*H57</f>
        <v/>
      </c>
      <c r="L58" s="14">
        <f>$AI$24*K57+$AI$25*L57+$AI$26*M57+$AI$31*H57</f>
        <v/>
      </c>
      <c r="M58" s="14">
        <f>$AI$27*K57+$AI$28*L57+$AI$29*M57+$AI$32*H57</f>
        <v/>
      </c>
      <c r="N58" s="16">
        <f>R58*$B$41</f>
        <v/>
      </c>
      <c r="O58" s="14">
        <f>K58/$B$30</f>
        <v/>
      </c>
      <c r="P58" s="14">
        <f>L58/$B$31</f>
        <v/>
      </c>
      <c r="Q58" s="14">
        <f>M58/$B$32</f>
        <v/>
      </c>
      <c r="R58" s="14">
        <f>R57*$AI$42+S57*$AI$43+T57*$AI$44+U57*$AI$45+$AI$47*H57</f>
        <v/>
      </c>
      <c r="S58" s="17">
        <f>$AI$33*K58+$AI$34*L58+$AI$35*M58</f>
        <v/>
      </c>
      <c r="T58" s="17">
        <f>$AI$36*K58+$AI$37*L58+$AI$38*M58</f>
        <v/>
      </c>
      <c r="U58" s="17">
        <f>$AI$39*K58+$AI$40*L58+$AI$41*M58</f>
        <v/>
      </c>
      <c r="V58" s="17">
        <f>R58*EXP(-$B$15*(($B$16+$AI$4)*0.1))+S58*$B$15/($B$15-$AI$12)*(EXP(-$AI$12*(($B$16+$AI$4)*0.1))-EXP(-$B$15*(($B$16+$AI$4)*0.1)))+T58*$B$15/($B$15-$AI$13)*(EXP(-$AI$13*(($B$16+$AI$4)*0.1))-EXP(-$B$15*(($B$16+$AI$4)*0.1)))+U58*$B$15/($B$15-$AI$14)*(EXP(-$AI$14*(($B$16+$AI$4)*0.1))-EXP(-$B$15*(($B$16+$AI$4)*0.1)))</f>
        <v/>
      </c>
      <c r="W58" s="17">
        <f>R58*EXP(-$B$15*(($B$16+$AI$4)*0.2))+S58*$B$15/($B$15-$AI$12)*(EXP(-$AI$12*(($B$16+$AI$4)*0.2))-EXP(-$B$15*(($B$16+$AI$4)*0.2)))+T58*$B$15/($B$15-$AI$13)*(EXP(-$AI$13*(($B$16+$AI$4)*0.2))-EXP(-$B$15*(($B$16+$AI$4)*0.2)))+U58*$B$15/($B$15-$AI$14)*(EXP(-$AI$14*(($B$16+$AI$4)*0.2))-EXP(-$B$15*(($B$16+$AI$4)*0.2)))</f>
        <v/>
      </c>
      <c r="X58" s="17">
        <f>R58*EXP(-$B$15*(($B$16+$AI$4)*0.3))+S58*$B$15/($B$15-$AI$12)*(EXP(-$AI$12*(($B$16+$AI$4)*0.3))-EXP(-$B$15*(($B$16+$AI$4)*0.3)))+T58*$B$15/($B$15-$AI$13)*(EXP(-$AI$13*(($B$16+$AI$4)*0.3))-EXP(-$B$15*(($B$16+$AI$4)*0.3)))+U58*$B$15/($B$15-$AI$14)*(EXP(-$AI$14*(($B$16+$AI$4)*0.3))-EXP(-$B$15*(($B$16+$AI$4)*0.3)))</f>
        <v/>
      </c>
      <c r="Y58" s="17">
        <f>R58*EXP(-$B$15*(($B$16+$AI$4)*0.4))+S58*$B$15/($B$15-$AI$12)*(EXP(-$AI$12*(($B$16+$AI$4)*0.4))-EXP(-$B$15*(($B$16+$AI$4)*0.4)))+T58*$B$15/($B$15-$AI$13)*(EXP(-$AI$13*(($B$16+$AI$4)*0.4))-EXP(-$B$15*(($B$16+$AI$4)*0.4)))+U58*$B$15/($B$15-$AI$14)*(EXP(-$AI$14*(($B$16+$AI$4)*0.4))-EXP(-$B$15*(($B$16+$AI$4)*0.4)))</f>
        <v/>
      </c>
      <c r="Z58" s="17">
        <f>R58*EXP(-$B$15*(($B$16+$AI$4)*0.5))+S58*$B$15/($B$15-$AI$12)*(EXP(-$AI$12*(($B$16+$AI$4)*0.5))-EXP(-$B$15*(($B$16+$AI$4)*0.5)))+T58*$B$15/($B$15-$AI$13)*(EXP(-$AI$13*(($B$16+$AI$4)*0.5))-EXP(-$B$15*(($B$16+$AI$4)*0.5)))+U58*$B$15/($B$15-$AI$14)*(EXP(-$AI$14*(($B$16+$AI$4)*0.5))-EXP(-$B$15*(($B$16+$AI$4)*0.5)))</f>
        <v/>
      </c>
      <c r="AA58" s="17">
        <f>R58*EXP(-$B$15*(($B$16+$AI$4)*0.6))+S58*$B$15/($B$15-$AI$12)*(EXP(-$AI$12*(($B$16+$AI$4)*0.6))-EXP(-$B$15*(($B$16+$AI$4)*0.6)))+T58*$B$15/($B$15-$AI$13)*(EXP(-$AI$13*(($B$16+$AI$4)*0.6))-EXP(-$B$15*(($B$16+$AI$4)*0.6)))+U58*$B$15/($B$15-$AI$14)*(EXP(-$AI$14*(($B$16+$AI$4)*0.6))-EXP(-$B$15*(($B$16+$AI$4)*0.6)))</f>
        <v/>
      </c>
      <c r="AB58" s="17">
        <f>R58*EXP(-$B$15*(($B$16+$AI$4)*0.7))+S58*$B$15/($B$15-$AI$12)*(EXP(-$AI$12*(($B$16+$AI$4)*0.7))-EXP(-$B$15*(($B$16+$AI$4)*0.7)))+T58*$B$15/($B$15-$AI$13)*(EXP(-$AI$13*(($B$16+$AI$4)*0.7))-EXP(-$B$15*(($B$16+$AI$4)*0.7)))+U58*$B$15/($B$15-$AI$14)*(EXP(-$AI$14*(($B$16+$AI$4)*0.7))-EXP(-$B$15*(($B$16+$AI$4)*0.7)))</f>
        <v/>
      </c>
      <c r="AC58" s="17">
        <f>R58*EXP(-$B$15*(($B$16+$AI$4)*0.8))+S58*$B$15/($B$15-$AI$12)*(EXP(-$AI$12*(($B$16+$AI$4)*0.8))-EXP(-$B$15*(($B$16+$AI$4)*0.8)))+T58*$B$15/($B$15-$AI$13)*(EXP(-$AI$13*(($B$16+$AI$4)*0.8))-EXP(-$B$15*(($B$16+$AI$4)*0.8)))+U58*$B$15/($B$15-$AI$14)*(EXP(-$AI$14*(($B$16+$AI$4)*0.8))-EXP(-$B$15*(($B$16+$AI$4)*0.8)))</f>
        <v/>
      </c>
      <c r="AD58" s="17">
        <f>R58*EXP(-$B$15*(($B$16+$AI$4)*0.9))+S58*$B$15/($B$15-$AI$12)*(EXP(-$AI$12*(($B$16+$AI$4)*0.9))-EXP(-$B$15*(($B$16+$AI$4)*0.9)))+T58*$B$15/($B$15-$AI$13)*(EXP(-$AI$13*(($B$16+$AI$4)*0.9))-EXP(-$B$15*(($B$16+$AI$4)*0.9)))+U58*$B$15/($B$15-$AI$14)*(EXP(-$AI$14*(($B$16+$AI$4)*0.9))-EXP(-$B$15*(($B$16+$AI$4)*0.9)))</f>
        <v/>
      </c>
      <c r="AE58" s="17">
        <f>R58*EXP(-$B$15*(($B$16+$AI$4)*1.0))+S58*$B$15/($B$15-$AI$12)*(EXP(-$AI$12*(($B$16+$AI$4)*1.0))-EXP(-$B$15*(($B$16+$AI$4)*1.0)))+T58*$B$15/($B$15-$AI$13)*(EXP(-$AI$13*(($B$16+$AI$4)*1.0))-EXP(-$B$15*(($B$16+$AI$4)*1.0)))+U58*$B$15/($B$15-$AI$14)*(EXP(-$AI$14*(($B$16+$AI$4)*1.0))-EXP(-$B$15*(($B$16+$AI$4)*1.0)))</f>
        <v/>
      </c>
      <c r="AF58" s="17">
        <f>MIN((G58-V58)/$AI$48,(G58-W58)/$AI$49,(G58-X58)/$AI$50,(G58-Y58)/$AI$51,(G58-Z58)/$AI$52,(G58-AA58)/$AI$53,(G58-AB58)/$AI$54,(G58-AC58)/$AI$55,(G58-AD58)/$AI$56,(G58-AE58)/$AI$57)</f>
        <v/>
      </c>
      <c r="AH58" s="9" t="inlineStr">
        <is>
          <t>Peak Ce per mg infused over one step</t>
        </is>
      </c>
      <c r="AI58" s="10">
        <f>MAX($AI$48,$AI$49,$AI$50,$AI$51,$AI$52,$AI$53,$AI$54,$AI$55,$AI$56,$AI$57)</f>
        <v/>
      </c>
    </row>
    <row r="59">
      <c r="E59" s="12">
        <f>E58+$B$11</f>
        <v/>
      </c>
      <c r="F59" s="13">
        <f>E59/60</f>
        <v/>
      </c>
      <c r="G59" s="13">
        <f>IF(F59&gt;=$AI$66,$B$26,IF(F59&gt;=$AI$65,$B$25,IF(F59&gt;=$AI$64,$B$24,IF(F59&gt;=$AI$63,$B$23,IF(F59&gt;=$AI$62,$B$22,IF(F59&gt;=$AI$61,$B$21,$B$20))))))</f>
        <v/>
      </c>
      <c r="H59" s="14">
        <f>MAX(0,MIN($AI$59,IF($B$9="Plasma",(G59-(S59*$AI$18+T59*$AI$19+U59*$AI$20))/$AI$46,AF59)))</f>
        <v/>
      </c>
      <c r="I59" s="15">
        <f>H59/10*3600/$B$11</f>
        <v/>
      </c>
      <c r="J59" s="15">
        <f>J58+H59</f>
        <v/>
      </c>
      <c r="K59" s="14">
        <f>$AI$21*K58+$AI$22*L58+$AI$23*M58+$AI$30*H58</f>
        <v/>
      </c>
      <c r="L59" s="14">
        <f>$AI$24*K58+$AI$25*L58+$AI$26*M58+$AI$31*H58</f>
        <v/>
      </c>
      <c r="M59" s="14">
        <f>$AI$27*K58+$AI$28*L58+$AI$29*M58+$AI$32*H58</f>
        <v/>
      </c>
      <c r="N59" s="16">
        <f>R59*$B$41</f>
        <v/>
      </c>
      <c r="O59" s="14">
        <f>K59/$B$30</f>
        <v/>
      </c>
      <c r="P59" s="14">
        <f>L59/$B$31</f>
        <v/>
      </c>
      <c r="Q59" s="14">
        <f>M59/$B$32</f>
        <v/>
      </c>
      <c r="R59" s="14">
        <f>R58*$AI$42+S58*$AI$43+T58*$AI$44+U58*$AI$45+$AI$47*H58</f>
        <v/>
      </c>
      <c r="S59" s="17">
        <f>$AI$33*K59+$AI$34*L59+$AI$35*M59</f>
        <v/>
      </c>
      <c r="T59" s="17">
        <f>$AI$36*K59+$AI$37*L59+$AI$38*M59</f>
        <v/>
      </c>
      <c r="U59" s="17">
        <f>$AI$39*K59+$AI$40*L59+$AI$41*M59</f>
        <v/>
      </c>
      <c r="V59" s="17">
        <f>R59*EXP(-$B$15*(($B$16+$AI$4)*0.1))+S59*$B$15/($B$15-$AI$12)*(EXP(-$AI$12*(($B$16+$AI$4)*0.1))-EXP(-$B$15*(($B$16+$AI$4)*0.1)))+T59*$B$15/($B$15-$AI$13)*(EXP(-$AI$13*(($B$16+$AI$4)*0.1))-EXP(-$B$15*(($B$16+$AI$4)*0.1)))+U59*$B$15/($B$15-$AI$14)*(EXP(-$AI$14*(($B$16+$AI$4)*0.1))-EXP(-$B$15*(($B$16+$AI$4)*0.1)))</f>
        <v/>
      </c>
      <c r="W59" s="17">
        <f>R59*EXP(-$B$15*(($B$16+$AI$4)*0.2))+S59*$B$15/($B$15-$AI$12)*(EXP(-$AI$12*(($B$16+$AI$4)*0.2))-EXP(-$B$15*(($B$16+$AI$4)*0.2)))+T59*$B$15/($B$15-$AI$13)*(EXP(-$AI$13*(($B$16+$AI$4)*0.2))-EXP(-$B$15*(($B$16+$AI$4)*0.2)))+U59*$B$15/($B$15-$AI$14)*(EXP(-$AI$14*(($B$16+$AI$4)*0.2))-EXP(-$B$15*(($B$16+$AI$4)*0.2)))</f>
        <v/>
      </c>
      <c r="X59" s="17">
        <f>R59*EXP(-$B$15*(($B$16+$AI$4)*0.3))+S59*$B$15/($B$15-$AI$12)*(EXP(-$AI$12*(($B$16+$AI$4)*0.3))-EXP(-$B$15*(($B$16+$AI$4)*0.3)))+T59*$B$15/($B$15-$AI$13)*(EXP(-$AI$13*(($B$16+$AI$4)*0.3))-EXP(-$B$15*(($B$16+$AI$4)*0.3)))+U59*$B$15/($B$15-$AI$14)*(EXP(-$AI$14*(($B$16+$AI$4)*0.3))-EXP(-$B$15*(($B$16+$AI$4)*0.3)))</f>
        <v/>
      </c>
      <c r="Y59" s="17">
        <f>R59*EXP(-$B$15*(($B$16+$AI$4)*0.4))+S59*$B$15/($B$15-$AI$12)*(EXP(-$AI$12*(($B$16+$AI$4)*0.4))-EXP(-$B$15*(($B$16+$AI$4)*0.4)))+T59*$B$15/($B$15-$AI$13)*(EXP(-$AI$13*(($B$16+$AI$4)*0.4))-EXP(-$B$15*(($B$16+$AI$4)*0.4)))+U59*$B$15/($B$15-$AI$14)*(EXP(-$AI$14*(($B$16+$AI$4)*0.4))-EXP(-$B$15*(($B$16+$AI$4)*0.4)))</f>
        <v/>
      </c>
      <c r="Z59" s="17">
        <f>R59*EXP(-$B$15*(($B$16+$AI$4)*0.5))+S59*$B$15/($B$15-$AI$12)*(EXP(-$AI$12*(($B$16+$AI$4)*0.5))-EXP(-$B$15*(($B$16+$AI$4)*0.5)))+T59*$B$15/($B$15-$AI$13)*(EXP(-$AI$13*(($B$16+$AI$4)*0.5))-EXP(-$B$15*(($B$16+$AI$4)*0.5)))+U59*$B$15/($B$15-$AI$14)*(EXP(-$AI$14*(($B$16+$AI$4)*0.5))-EXP(-$B$15*(($B$16+$AI$4)*0.5)))</f>
        <v/>
      </c>
      <c r="AA59" s="17">
        <f>R59*EXP(-$B$15*(($B$16+$AI$4)*0.6))+S59*$B$15/($B$15-$AI$12)*(EXP(-$AI$12*(($B$16+$AI$4)*0.6))-EXP(-$B$15*(($B$16+$AI$4)*0.6)))+T59*$B$15/($B$15-$AI$13)*(EXP(-$AI$13*(($B$16+$AI$4)*0.6))-EXP(-$B$15*(($B$16+$AI$4)*0.6)))+U59*$B$15/($B$15-$AI$14)*(EXP(-$AI$14*(($B$16+$AI$4)*0.6))-EXP(-$B$15*(($B$16+$AI$4)*0.6)))</f>
        <v/>
      </c>
      <c r="AB59" s="17">
        <f>R59*EXP(-$B$15*(($B$16+$AI$4)*0.7))+S59*$B$15/($B$15-$AI$12)*(EXP(-$AI$12*(($B$16+$AI$4)*0.7))-EXP(-$B$15*(($B$16+$AI$4)*0.7)))+T59*$B$15/($B$15-$AI$13)*(EXP(-$AI$13*(($B$16+$AI$4)*0.7))-EXP(-$B$15*(($B$16+$AI$4)*0.7)))+U59*$B$15/($B$15-$AI$14)*(EXP(-$AI$14*(($B$16+$AI$4)*0.7))-EXP(-$B$15*(($B$16+$AI$4)*0.7)))</f>
        <v/>
      </c>
      <c r="AC59" s="17">
        <f>R59*EXP(-$B$15*(($B$16+$AI$4)*0.8))+S59*$B$15/($B$15-$AI$12)*(EXP(-$AI$12*(($B$16+$AI$4)*0.8))-EXP(-$B$15*(($B$16+$AI$4)*0.8)))+T59*$B$15/($B$15-$AI$13)*(EXP(-$AI$13*(($B$16+$AI$4)*0.8))-EXP(-$B$15*(($B$16+$AI$4)*0.8)))+U59*$B$15/($B$15-$AI$14)*(EXP(-$AI$14*(($B$16+$AI$4)*0.8))-EXP(-$B$15*(($B$16+$AI$4)*0.8)))</f>
        <v/>
      </c>
      <c r="AD59" s="17">
        <f>R59*EXP(-$B$15*(($B$16+$AI$4)*0.9))+S59*$B$15/($B$15-$AI$12)*(EXP(-$AI$12*(($B$16+$AI$4)*0.9))-EXP(-$B$15*(($B$16+$AI$4)*0.9)))+T59*$B$15/($B$15-$AI$13)*(EXP(-$AI$13*(($B$16+$AI$4)*0.9))-EXP(-$B$15*(($B$16+$AI$4)*0.9)))+U59*$B$15/($B$15-$AI$14)*(EXP(-$AI$14*(($B$16+$AI$4)*0.9))-EXP(-$B$15*(($B$16+$AI$4)*0.9)))</f>
        <v/>
      </c>
      <c r="AE59" s="17">
        <f>R59*EXP(-$B$15*(($B$16+$AI$4)*1.0))+S59*$B$15/($B$15-$AI$12)*(EXP(-$AI$12*(($B$16+$AI$4)*1.0))-EXP(-$B$15*(($B$16+$AI$4)*1.0)))+T59*$B$15/($B$15-$AI$13)*(EXP(-$AI$13*(($B$16+$AI$4)*1.0))-EXP(-$B$15*(($B$16+$AI$4)*1.0)))+U59*$B$15/($B$15-$AI$14)*(EXP(-$AI$14*(($B$16+$AI$4)*1.0))-EXP(-$B$15*(($B$16+$AI$4)*1.0)))</f>
        <v/>
      </c>
      <c r="AF59" s="17">
        <f>MIN((G59-V59)/$AI$48,(G59-W59)/$AI$49,(G59-X59)/$AI$50,(G59-Y59)/$AI$51,(G59-Z59)/$AI$52,(G59-AA59)/$AI$53,(G59-AB59)/$AI$54,(G59-AC59)/$AI$55,(G59-AD59)/$AI$56,(G59-AE59)/$AI$57)</f>
        <v/>
      </c>
      <c r="AH59" s="9" t="inlineStr">
        <is>
          <t>Max dose per step (mg)</t>
        </is>
      </c>
      <c r="AI59" s="10">
        <f>$B$10*10*$B$11/3600</f>
        <v/>
      </c>
    </row>
    <row r="60">
      <c r="E60" s="12">
        <f>E59+$B$11</f>
        <v/>
      </c>
      <c r="F60" s="13">
        <f>E60/60</f>
        <v/>
      </c>
      <c r="G60" s="13">
        <f>IF(F60&gt;=$AI$66,$B$26,IF(F60&gt;=$AI$65,$B$25,IF(F60&gt;=$AI$64,$B$24,IF(F60&gt;=$AI$63,$B$23,IF(F60&gt;=$AI$62,$B$22,IF(F60&gt;=$AI$61,$B$21,$B$20))))))</f>
        <v/>
      </c>
      <c r="H60" s="14">
        <f>MAX(0,MIN($AI$59,IF($B$9="Plasma",(G60-(S60*$AI$18+T60*$AI$19+U60*$AI$20))/$AI$46,AF60)))</f>
        <v/>
      </c>
      <c r="I60" s="15">
        <f>H60/10*3600/$B$11</f>
        <v/>
      </c>
      <c r="J60" s="15">
        <f>J59+H60</f>
        <v/>
      </c>
      <c r="K60" s="14">
        <f>$AI$21*K59+$AI$22*L59+$AI$23*M59+$AI$30*H59</f>
        <v/>
      </c>
      <c r="L60" s="14">
        <f>$AI$24*K59+$AI$25*L59+$AI$26*M59+$AI$31*H59</f>
        <v/>
      </c>
      <c r="M60" s="14">
        <f>$AI$27*K59+$AI$28*L59+$AI$29*M59+$AI$32*H59</f>
        <v/>
      </c>
      <c r="N60" s="16">
        <f>R60*$B$41</f>
        <v/>
      </c>
      <c r="O60" s="14">
        <f>K60/$B$30</f>
        <v/>
      </c>
      <c r="P60" s="14">
        <f>L60/$B$31</f>
        <v/>
      </c>
      <c r="Q60" s="14">
        <f>M60/$B$32</f>
        <v/>
      </c>
      <c r="R60" s="14">
        <f>R59*$AI$42+S59*$AI$43+T59*$AI$44+U59*$AI$45+$AI$47*H59</f>
        <v/>
      </c>
      <c r="S60" s="17">
        <f>$AI$33*K60+$AI$34*L60+$AI$35*M60</f>
        <v/>
      </c>
      <c r="T60" s="17">
        <f>$AI$36*K60+$AI$37*L60+$AI$38*M60</f>
        <v/>
      </c>
      <c r="U60" s="17">
        <f>$AI$39*K60+$AI$40*L60+$AI$41*M60</f>
        <v/>
      </c>
      <c r="V60" s="17">
        <f>R60*EXP(-$B$15*(($B$16+$AI$4)*0.1))+S60*$B$15/($B$15-$AI$12)*(EXP(-$AI$12*(($B$16+$AI$4)*0.1))-EXP(-$B$15*(($B$16+$AI$4)*0.1)))+T60*$B$15/($B$15-$AI$13)*(EXP(-$AI$13*(($B$16+$AI$4)*0.1))-EXP(-$B$15*(($B$16+$AI$4)*0.1)))+U60*$B$15/($B$15-$AI$14)*(EXP(-$AI$14*(($B$16+$AI$4)*0.1))-EXP(-$B$15*(($B$16+$AI$4)*0.1)))</f>
        <v/>
      </c>
      <c r="W60" s="17">
        <f>R60*EXP(-$B$15*(($B$16+$AI$4)*0.2))+S60*$B$15/($B$15-$AI$12)*(EXP(-$AI$12*(($B$16+$AI$4)*0.2))-EXP(-$B$15*(($B$16+$AI$4)*0.2)))+T60*$B$15/($B$15-$AI$13)*(EXP(-$AI$13*(($B$16+$AI$4)*0.2))-EXP(-$B$15*(($B$16+$AI$4)*0.2)))+U60*$B$15/($B$15-$AI$14)*(EXP(-$AI$14*(($B$16+$AI$4)*0.2))-EXP(-$B$15*(($B$16+$AI$4)*0.2)))</f>
        <v/>
      </c>
      <c r="X60" s="17">
        <f>R60*EXP(-$B$15*(($B$16+$AI$4)*0.3))+S60*$B$15/($B$15-$AI$12)*(EXP(-$AI$12*(($B$16+$AI$4)*0.3))-EXP(-$B$15*(($B$16+$AI$4)*0.3)))+T60*$B$15/($B$15-$AI$13)*(EXP(-$AI$13*(($B$16+$AI$4)*0.3))-EXP(-$B$15*(($B$16+$AI$4)*0.3)))+U60*$B$15/($B$15-$AI$14)*(EXP(-$AI$14*(($B$16+$AI$4)*0.3))-EXP(-$B$15*(($B$16+$AI$4)*0.3)))</f>
        <v/>
      </c>
      <c r="Y60" s="17">
        <f>R60*EXP(-$B$15*(($B$16+$AI$4)*0.4))+S60*$B$15/($B$15-$AI$12)*(EXP(-$AI$12*(($B$16+$AI$4)*0.4))-EXP(-$B$15*(($B$16+$AI$4)*0.4)))+T60*$B$15/($B$15-$AI$13)*(EXP(-$AI$13*(($B$16+$AI$4)*0.4))-EXP(-$B$15*(($B$16+$AI$4)*0.4)))+U60*$B$15/($B$15-$AI$14)*(EXP(-$AI$14*(($B$16+$AI$4)*0.4))-EXP(-$B$15*(($B$16+$AI$4)*0.4)))</f>
        <v/>
      </c>
      <c r="Z60" s="17">
        <f>R60*EXP(-$B$15*(($B$16+$AI$4)*0.5))+S60*$B$15/($B$15-$AI$12)*(EXP(-$AI$12*(($B$16+$AI$4)*0.5))-EXP(-$B$15*(($B$16+$AI$4)*0.5)))+T60*$B$15/($B$15-$AI$13)*(EXP(-$AI$13*(($B$16+$AI$4)*0.5))-EXP(-$B$15*(($B$16+$AI$4)*0.5)))+U60*$B$15/($B$15-$AI$14)*(EXP(-$AI$14*(($B$16+$AI$4)*0.5))-EXP(-$B$15*(($B$16+$AI$4)*0.5)))</f>
        <v/>
      </c>
      <c r="AA60" s="17">
        <f>R60*EXP(-$B$15*(($B$16+$AI$4)*0.6))+S60*$B$15/($B$15-$AI$12)*(EXP(-$AI$12*(($B$16+$AI$4)*0.6))-EXP(-$B$15*(($B$16+$AI$4)*0.6)))+T60*$B$15/($B$15-$AI$13)*(EXP(-$AI$13*(($B$16+$AI$4)*0.6))-EXP(-$B$15*(($B$16+$AI$4)*0.6)))+U60*$B$15/($B$15-$AI$14)*(EXP(-$AI$14*(($B$16+$AI$4)*0.6))-EXP(-$B$15*(($B$16+$AI$4)*0.6)))</f>
        <v/>
      </c>
      <c r="AB60" s="17">
        <f>R60*EXP(-$B$15*(($B$16+$AI$4)*0.7))+S60*$B$15/($B$15-$AI$12)*(EXP(-$AI$12*(($B$16+$AI$4)*0.7))-EXP(-$B$15*(($B$16+$AI$4)*0.7)))+T60*$B$15/($B$15-$AI$13)*(EXP(-$AI$13*(($B$16+$AI$4)*0.7))-EXP(-$B$15*(($B$16+$AI$4)*0.7)))+U60*$B$15/($B$15-$AI$14)*(EXP(-$AI$14*(($B$16+$AI$4)*0.7))-EXP(-$B$15*(($B$16+$AI$4)*0.7)))</f>
        <v/>
      </c>
      <c r="AC60" s="17">
        <f>R60*EXP(-$B$15*(($B$16+$AI$4)*0.8))+S60*$B$15/($B$15-$AI$12)*(EXP(-$AI$12*(($B$16+$AI$4)*0.8))-EXP(-$B$15*(($B$16+$AI$4)*0.8)))+T60*$B$15/($B$15-$AI$13)*(EXP(-$AI$13*(($B$16+$AI$4)*0.8))-EXP(-$B$15*(($B$16+$AI$4)*0.8)))+U60*$B$15/($B$15-$AI$14)*(EXP(-$AI$14*(($B$16+$AI$4)*0.8))-EXP(-$B$15*(($B$16+$AI$4)*0.8)))</f>
        <v/>
      </c>
      <c r="AD60" s="17">
        <f>R60*EXP(-$B$15*(($B$16+$AI$4)*0.9))+S60*$B$15/($B$15-$AI$12)*(EXP(-$AI$12*(($B$16+$AI$4)*0.9))-EXP(-$B$15*(($B$16+$AI$4)*0.9)))+T60*$B$15/($B$15-$AI$13)*(EXP(-$AI$13*(($B$16+$AI$4)*0.9))-EXP(-$B$15*(($B$16+$AI$4)*0.9)))+U60*$B$15/($B$15-$AI$14)*(EXP(-$AI$14*(($B$16+$AI$4)*0.9))-EXP(-$B$15*(($B$16+$AI$4)*0.9)))</f>
        <v/>
      </c>
      <c r="AE60" s="17">
        <f>R60*EXP(-$B$15*(($B$16+$AI$4)*1.0))+S60*$B$15/($B$15-$AI$12)*(EXP(-$AI$12*(($B$16+$AI$4)*1.0))-EXP(-$B$15*(($B$16+$AI$4)*1.0)))+T60*$B$15/($B$15-$AI$13)*(EXP(-$AI$13*(($B$16+$AI$4)*1.0))-EXP(-$B$15*(($B$16+$AI$4)*1.0)))+U60*$B$15/($B$15-$AI$14)*(EXP(-$AI$14*(($B$16+$AI$4)*1.0))-EXP(-$B$15*(($B$16+$AI$4)*1.0)))</f>
        <v/>
      </c>
      <c r="AF60" s="17">
        <f>MIN((G60-V60)/$AI$48,(G60-W60)/$AI$49,(G60-X60)/$AI$50,(G60-Y60)/$AI$51,(G60-Z60)/$AI$52,(G60-AA60)/$AI$53,(G60-AB60)/$AI$54,(G60-AC60)/$AI$55,(G60-AD60)/$AI$56,(G60-AE60)/$AI$57)</f>
        <v/>
      </c>
      <c r="AH60" s="9" t="inlineStr">
        <is>
          <t>Change 0 time</t>
        </is>
      </c>
      <c r="AI60" s="10">
        <f>$A$20</f>
        <v/>
      </c>
    </row>
    <row r="61">
      <c r="E61" s="12">
        <f>E60+$B$11</f>
        <v/>
      </c>
      <c r="F61" s="13">
        <f>E61/60</f>
        <v/>
      </c>
      <c r="G61" s="13">
        <f>IF(F61&gt;=$AI$66,$B$26,IF(F61&gt;=$AI$65,$B$25,IF(F61&gt;=$AI$64,$B$24,IF(F61&gt;=$AI$63,$B$23,IF(F61&gt;=$AI$62,$B$22,IF(F61&gt;=$AI$61,$B$21,$B$20))))))</f>
        <v/>
      </c>
      <c r="H61" s="14">
        <f>MAX(0,MIN($AI$59,IF($B$9="Plasma",(G61-(S61*$AI$18+T61*$AI$19+U61*$AI$20))/$AI$46,AF61)))</f>
        <v/>
      </c>
      <c r="I61" s="15">
        <f>H61/10*3600/$B$11</f>
        <v/>
      </c>
      <c r="J61" s="15">
        <f>J60+H61</f>
        <v/>
      </c>
      <c r="K61" s="14">
        <f>$AI$21*K60+$AI$22*L60+$AI$23*M60+$AI$30*H60</f>
        <v/>
      </c>
      <c r="L61" s="14">
        <f>$AI$24*K60+$AI$25*L60+$AI$26*M60+$AI$31*H60</f>
        <v/>
      </c>
      <c r="M61" s="14">
        <f>$AI$27*K60+$AI$28*L60+$AI$29*M60+$AI$32*H60</f>
        <v/>
      </c>
      <c r="N61" s="16">
        <f>R61*$B$41</f>
        <v/>
      </c>
      <c r="O61" s="14">
        <f>K61/$B$30</f>
        <v/>
      </c>
      <c r="P61" s="14">
        <f>L61/$B$31</f>
        <v/>
      </c>
      <c r="Q61" s="14">
        <f>M61/$B$32</f>
        <v/>
      </c>
      <c r="R61" s="14">
        <f>R60*$AI$42+S60*$AI$43+T60*$AI$44+U60*$AI$45+$AI$47*H60</f>
        <v/>
      </c>
      <c r="S61" s="17">
        <f>$AI$33*K61+$AI$34*L61+$AI$35*M61</f>
        <v/>
      </c>
      <c r="T61" s="17">
        <f>$AI$36*K61+$AI$37*L61+$AI$38*M61</f>
        <v/>
      </c>
      <c r="U61" s="17">
        <f>$AI$39*K61+$AI$40*L61+$AI$41*M61</f>
        <v/>
      </c>
      <c r="V61" s="17">
        <f>R61*EXP(-$B$15*(($B$16+$AI$4)*0.1))+S61*$B$15/($B$15-$AI$12)*(EXP(-$AI$12*(($B$16+$AI$4)*0.1))-EXP(-$B$15*(($B$16+$AI$4)*0.1)))+T61*$B$15/($B$15-$AI$13)*(EXP(-$AI$13*(($B$16+$AI$4)*0.1))-EXP(-$B$15*(($B$16+$AI$4)*0.1)))+U61*$B$15/($B$15-$AI$14)*(EXP(-$AI$14*(($B$16+$AI$4)*0.1))-EXP(-$B$15*(($B$16+$AI$4)*0.1)))</f>
        <v/>
      </c>
      <c r="W61" s="17">
        <f>R61*EXP(-$B$15*(($B$16+$AI$4)*0.2))+S61*$B$15/($B$15-$AI$12)*(EXP(-$AI$12*(($B$16+$AI$4)*0.2))-EXP(-$B$15*(($B$16+$AI$4)*0.2)))+T61*$B$15/($B$15-$AI$13)*(EXP(-$AI$13*(($B$16+$AI$4)*0.2))-EXP(-$B$15*(($B$16+$AI$4)*0.2)))+U61*$B$15/($B$15-$AI$14)*(EXP(-$AI$14*(($B$16+$AI$4)*0.2))-EXP(-$B$15*(($B$16+$AI$4)*0.2)))</f>
        <v/>
      </c>
      <c r="X61" s="17">
        <f>R61*EXP(-$B$15*(($B$16+$AI$4)*0.3))+S61*$B$15/($B$15-$AI$12)*(EXP(-$AI$12*(($B$16+$AI$4)*0.3))-EXP(-$B$15*(($B$16+$AI$4)*0.3)))+T61*$B$15/($B$15-$AI$13)*(EXP(-$AI$13*(($B$16+$AI$4)*0.3))-EXP(-$B$15*(($B$16+$AI$4)*0.3)))+U61*$B$15/($B$15-$AI$14)*(EXP(-$AI$14*(($B$16+$AI$4)*0.3))-EXP(-$B$15*(($B$16+$AI$4)*0.3)))</f>
        <v/>
      </c>
      <c r="Y61" s="17">
        <f>R61*EXP(-$B$15*(($B$16+$AI$4)*0.4))+S61*$B$15/($B$15-$AI$12)*(EXP(-$AI$12*(($B$16+$AI$4)*0.4))-EXP(-$B$15*(($B$16+$AI$4)*0.4)))+T61*$B$15/($B$15-$AI$13)*(EXP(-$AI$13*(($B$16+$AI$4)*0.4))-EXP(-$B$15*(($B$16+$AI$4)*0.4)))+U61*$B$15/($B$15-$AI$14)*(EXP(-$AI$14*(($B$16+$AI$4)*0.4))-EXP(-$B$15*(($B$16+$AI$4)*0.4)))</f>
        <v/>
      </c>
      <c r="Z61" s="17">
        <f>R61*EXP(-$B$15*(($B$16+$AI$4)*0.5))+S61*$B$15/($B$15-$AI$12)*(EXP(-$AI$12*(($B$16+$AI$4)*0.5))-EXP(-$B$15*(($B$16+$AI$4)*0.5)))+T61*$B$15/($B$15-$AI$13)*(EXP(-$AI$13*(($B$16+$AI$4)*0.5))-EXP(-$B$15*(($B$16+$AI$4)*0.5)))+U61*$B$15/($B$15-$AI$14)*(EXP(-$AI$14*(($B$16+$AI$4)*0.5))-EXP(-$B$15*(($B$16+$AI$4)*0.5)))</f>
        <v/>
      </c>
      <c r="AA61" s="17">
        <f>R61*EXP(-$B$15*(($B$16+$AI$4)*0.6))+S61*$B$15/($B$15-$AI$12)*(EXP(-$AI$12*(($B$16+$AI$4)*0.6))-EXP(-$B$15*(($B$16+$AI$4)*0.6)))+T61*$B$15/($B$15-$AI$13)*(EXP(-$AI$13*(($B$16+$AI$4)*0.6))-EXP(-$B$15*(($B$16+$AI$4)*0.6)))+U61*$B$15/($B$15-$AI$14)*(EXP(-$AI$14*(($B$16+$AI$4)*0.6))-EXP(-$B$15*(($B$16+$AI$4)*0.6)))</f>
        <v/>
      </c>
      <c r="AB61" s="17">
        <f>R61*EXP(-$B$15*(($B$16+$AI$4)*0.7))+S61*$B$15/($B$15-$AI$12)*(EXP(-$AI$12*(($B$16+$AI$4)*0.7))-EXP(-$B$15*(($B$16+$AI$4)*0.7)))+T61*$B$15/($B$15-$AI$13)*(EXP(-$AI$13*(($B$16+$AI$4)*0.7))-EXP(-$B$15*(($B$16+$AI$4)*0.7)))+U61*$B$15/($B$15-$AI$14)*(EXP(-$AI$14*(($B$16+$AI$4)*0.7))-EXP(-$B$15*(($B$16+$AI$4)*0.7)))</f>
        <v/>
      </c>
      <c r="AC61" s="17">
        <f>R61*EXP(-$B$15*(($B$16+$AI$4)*0.8))+S61*$B$15/($B$15-$AI$12)*(EXP(-$AI$12*(($B$16+$AI$4)*0.8))-EXP(-$B$15*(($B$16+$AI$4)*0.8)))+T61*$B$15/($B$15-$AI$13)*(EXP(-$AI$13*(($B$16+$AI$4)*0.8))-EXP(-$B$15*(($B$16+$AI$4)*0.8)))+U61*$B$15/($B$15-$AI$14)*(EXP(-$AI$14*(($B$16+$AI$4)*0.8))-EXP(-$B$15*(($B$16+$AI$4)*0.8)))</f>
        <v/>
      </c>
      <c r="AD61" s="17">
        <f>R61*EXP(-$B$15*(($B$16+$AI$4)*0.9))+S61*$B$15/($B$15-$AI$12)*(EXP(-$AI$12*(($B$16+$AI$4)*0.9))-EXP(-$B$15*(($B$16+$AI$4)*0.9)))+T61*$B$15/($B$15-$AI$13)*(EXP(-$AI$13*(($B$16+$AI$4)*0.9))-EXP(-$B$15*(($B$16+$AI$4)*0.9)))+U61*$B$15/($B$15-$AI$14)*(EXP(-$AI$14*(($B$16+$AI$4)*0.9))-EXP(-$B$15*(($B$16+$AI$4)*0.9)))</f>
        <v/>
      </c>
      <c r="AE61" s="17">
        <f>R61*EXP(-$B$15*(($B$16+$AI$4)*1.0))+S61*$B$15/($B$15-$AI$12)*(EXP(-$AI$12*(($B$16+$AI$4)*1.0))-EXP(-$B$15*(($B$16+$AI$4)*1.0)))+T61*$B$15/($B$15-$AI$13)*(EXP(-$AI$13*(($B$16+$AI$4)*1.0))-EXP(-$B$15*(($B$16+$AI$4)*1.0)))+U61*$B$15/($B$15-$AI$14)*(EXP(-$AI$14*(($B$16+$AI$4)*1.0))-EXP(-$B$15*(($B$16+$AI$4)*1.0)))</f>
        <v/>
      </c>
      <c r="AF61" s="17">
        <f>MIN((G61-V61)/$AI$48,(G61-W61)/$AI$49,(G61-X61)/$AI$50,(G61-Y61)/$AI$51,(G61-Z61)/$AI$52,(G61-AA61)/$AI$53,(G61-AB61)/$AI$54,(G61-AC61)/$AI$55,(G61-AD61)/$AI$56,(G61-AE61)/$AI$57)</f>
        <v/>
      </c>
      <c r="AH61" s="9" t="inlineStr">
        <is>
          <t>Change 1 time</t>
        </is>
      </c>
      <c r="AI61" s="10">
        <f>IF(AND(ISNUMBER($A$21),ISNUMBER($B$21)),IF($A$21&gt;=$B$16,$A$21,1E9),1E9)</f>
        <v/>
      </c>
    </row>
    <row r="62">
      <c r="E62" s="12">
        <f>E61+$B$11</f>
        <v/>
      </c>
      <c r="F62" s="13">
        <f>E62/60</f>
        <v/>
      </c>
      <c r="G62" s="13">
        <f>IF(F62&gt;=$AI$66,$B$26,IF(F62&gt;=$AI$65,$B$25,IF(F62&gt;=$AI$64,$B$24,IF(F62&gt;=$AI$63,$B$23,IF(F62&gt;=$AI$62,$B$22,IF(F62&gt;=$AI$61,$B$21,$B$20))))))</f>
        <v/>
      </c>
      <c r="H62" s="14">
        <f>MAX(0,MIN($AI$59,IF($B$9="Plasma",(G62-(S62*$AI$18+T62*$AI$19+U62*$AI$20))/$AI$46,AF62)))</f>
        <v/>
      </c>
      <c r="I62" s="15">
        <f>H62/10*3600/$B$11</f>
        <v/>
      </c>
      <c r="J62" s="15">
        <f>J61+H62</f>
        <v/>
      </c>
      <c r="K62" s="14">
        <f>$AI$21*K61+$AI$22*L61+$AI$23*M61+$AI$30*H61</f>
        <v/>
      </c>
      <c r="L62" s="14">
        <f>$AI$24*K61+$AI$25*L61+$AI$26*M61+$AI$31*H61</f>
        <v/>
      </c>
      <c r="M62" s="14">
        <f>$AI$27*K61+$AI$28*L61+$AI$29*M61+$AI$32*H61</f>
        <v/>
      </c>
      <c r="N62" s="16">
        <f>R62*$B$41</f>
        <v/>
      </c>
      <c r="O62" s="14">
        <f>K62/$B$30</f>
        <v/>
      </c>
      <c r="P62" s="14">
        <f>L62/$B$31</f>
        <v/>
      </c>
      <c r="Q62" s="14">
        <f>M62/$B$32</f>
        <v/>
      </c>
      <c r="R62" s="14">
        <f>R61*$AI$42+S61*$AI$43+T61*$AI$44+U61*$AI$45+$AI$47*H61</f>
        <v/>
      </c>
      <c r="S62" s="17">
        <f>$AI$33*K62+$AI$34*L62+$AI$35*M62</f>
        <v/>
      </c>
      <c r="T62" s="17">
        <f>$AI$36*K62+$AI$37*L62+$AI$38*M62</f>
        <v/>
      </c>
      <c r="U62" s="17">
        <f>$AI$39*K62+$AI$40*L62+$AI$41*M62</f>
        <v/>
      </c>
      <c r="V62" s="17">
        <f>R62*EXP(-$B$15*(($B$16+$AI$4)*0.1))+S62*$B$15/($B$15-$AI$12)*(EXP(-$AI$12*(($B$16+$AI$4)*0.1))-EXP(-$B$15*(($B$16+$AI$4)*0.1)))+T62*$B$15/($B$15-$AI$13)*(EXP(-$AI$13*(($B$16+$AI$4)*0.1))-EXP(-$B$15*(($B$16+$AI$4)*0.1)))+U62*$B$15/($B$15-$AI$14)*(EXP(-$AI$14*(($B$16+$AI$4)*0.1))-EXP(-$B$15*(($B$16+$AI$4)*0.1)))</f>
        <v/>
      </c>
      <c r="W62" s="17">
        <f>R62*EXP(-$B$15*(($B$16+$AI$4)*0.2))+S62*$B$15/($B$15-$AI$12)*(EXP(-$AI$12*(($B$16+$AI$4)*0.2))-EXP(-$B$15*(($B$16+$AI$4)*0.2)))+T62*$B$15/($B$15-$AI$13)*(EXP(-$AI$13*(($B$16+$AI$4)*0.2))-EXP(-$B$15*(($B$16+$AI$4)*0.2)))+U62*$B$15/($B$15-$AI$14)*(EXP(-$AI$14*(($B$16+$AI$4)*0.2))-EXP(-$B$15*(($B$16+$AI$4)*0.2)))</f>
        <v/>
      </c>
      <c r="X62" s="17">
        <f>R62*EXP(-$B$15*(($B$16+$AI$4)*0.3))+S62*$B$15/($B$15-$AI$12)*(EXP(-$AI$12*(($B$16+$AI$4)*0.3))-EXP(-$B$15*(($B$16+$AI$4)*0.3)))+T62*$B$15/($B$15-$AI$13)*(EXP(-$AI$13*(($B$16+$AI$4)*0.3))-EXP(-$B$15*(($B$16+$AI$4)*0.3)))+U62*$B$15/($B$15-$AI$14)*(EXP(-$AI$14*(($B$16+$AI$4)*0.3))-EXP(-$B$15*(($B$16+$AI$4)*0.3)))</f>
        <v/>
      </c>
      <c r="Y62" s="17">
        <f>R62*EXP(-$B$15*(($B$16+$AI$4)*0.4))+S62*$B$15/($B$15-$AI$12)*(EXP(-$AI$12*(($B$16+$AI$4)*0.4))-EXP(-$B$15*(($B$16+$AI$4)*0.4)))+T62*$B$15/($B$15-$AI$13)*(EXP(-$AI$13*(($B$16+$AI$4)*0.4))-EXP(-$B$15*(($B$16+$AI$4)*0.4)))+U62*$B$15/($B$15-$AI$14)*(EXP(-$AI$14*(($B$16+$AI$4)*0.4))-EXP(-$B$15*(($B$16+$AI$4)*0.4)))</f>
        <v/>
      </c>
      <c r="Z62" s="17">
        <f>R62*EXP(-$B$15*(($B$16+$AI$4)*0.5))+S62*$B$15/($B$15-$AI$12)*(EXP(-$AI$12*(($B$16+$AI$4)*0.5))-EXP(-$B$15*(($B$16+$AI$4)*0.5)))+T62*$B$15/($B$15-$AI$13)*(EXP(-$AI$13*(($B$16+$AI$4)*0.5))-EXP(-$B$15*(($B$16+$AI$4)*0.5)))+U62*$B$15/($B$15-$AI$14)*(EXP(-$AI$14*(($B$16+$AI$4)*0.5))-EXP(-$B$15*(($B$16+$AI$4)*0.5)))</f>
        <v/>
      </c>
      <c r="AA62" s="17">
        <f>R62*EXP(-$B$15*(($B$16+$AI$4)*0.6))+S62*$B$15/($B$15-$AI$12)*(EXP(-$AI$12*(($B$16+$AI$4)*0.6))-EXP(-$B$15*(($B$16+$AI$4)*0.6)))+T62*$B$15/($B$15-$AI$13)*(EXP(-$AI$13*(($B$16+$AI$4)*0.6))-EXP(-$B$15*(($B$16+$AI$4)*0.6)))+U62*$B$15/($B$15-$AI$14)*(EXP(-$AI$14*(($B$16+$AI$4)*0.6))-EXP(-$B$15*(($B$16+$AI$4)*0.6)))</f>
        <v/>
      </c>
      <c r="AB62" s="17">
        <f>R62*EXP(-$B$15*(($B$16+$AI$4)*0.7))+S62*$B$15/($B$15-$AI$12)*(EXP(-$AI$12*(($B$16+$AI$4)*0.7))-EXP(-$B$15*(($B$16+$AI$4)*0.7)))+T62*$B$15/($B$15-$AI$13)*(EXP(-$AI$13*(($B$16+$AI$4)*0.7))-EXP(-$B$15*(($B$16+$AI$4)*0.7)))+U62*$B$15/($B$15-$AI$14)*(EXP(-$AI$14*(($B$16+$AI$4)*0.7))-EXP(-$B$15*(($B$16+$AI$4)*0.7)))</f>
        <v/>
      </c>
      <c r="AC62" s="17">
        <f>R62*EXP(-$B$15*(($B$16+$AI$4)*0.8))+S62*$B$15/($B$15-$AI$12)*(EXP(-$AI$12*(($B$16+$AI$4)*0.8))-EXP(-$B$15*(($B$16+$AI$4)*0.8)))+T62*$B$15/($B$15-$AI$13)*(EXP(-$AI$13*(($B$16+$AI$4)*0.8))-EXP(-$B$15*(($B$16+$AI$4)*0.8)))+U62*$B$15/($B$15-$AI$14)*(EXP(-$AI$14*(($B$16+$AI$4)*0.8))-EXP(-$B$15*(($B$16+$AI$4)*0.8)))</f>
        <v/>
      </c>
      <c r="AD62" s="17">
        <f>R62*EXP(-$B$15*(($B$16+$AI$4)*0.9))+S62*$B$15/($B$15-$AI$12)*(EXP(-$AI$12*(($B$16+$AI$4)*0.9))-EXP(-$B$15*(($B$16+$AI$4)*0.9)))+T62*$B$15/($B$15-$AI$13)*(EXP(-$AI$13*(($B$16+$AI$4)*0.9))-EXP(-$B$15*(($B$16+$AI$4)*0.9)))+U62*$B$15/($B$15-$AI$14)*(EXP(-$AI$14*(($B$16+$AI$4)*0.9))-EXP(-$B$15*(($B$16+$AI$4)*0.9)))</f>
        <v/>
      </c>
      <c r="AE62" s="17">
        <f>R62*EXP(-$B$15*(($B$16+$AI$4)*1.0))+S62*$B$15/($B$15-$AI$12)*(EXP(-$AI$12*(($B$16+$AI$4)*1.0))-EXP(-$B$15*(($B$16+$AI$4)*1.0)))+T62*$B$15/($B$15-$AI$13)*(EXP(-$AI$13*(($B$16+$AI$4)*1.0))-EXP(-$B$15*(($B$16+$AI$4)*1.0)))+U62*$B$15/($B$15-$AI$14)*(EXP(-$AI$14*(($B$16+$AI$4)*1.0))-EXP(-$B$15*(($B$16+$AI$4)*1.0)))</f>
        <v/>
      </c>
      <c r="AF62" s="17">
        <f>MIN((G62-V62)/$AI$48,(G62-W62)/$AI$49,(G62-X62)/$AI$50,(G62-Y62)/$AI$51,(G62-Z62)/$AI$52,(G62-AA62)/$AI$53,(G62-AB62)/$AI$54,(G62-AC62)/$AI$55,(G62-AD62)/$AI$56,(G62-AE62)/$AI$57)</f>
        <v/>
      </c>
      <c r="AH62" s="9" t="inlineStr">
        <is>
          <t>Change 2 time</t>
        </is>
      </c>
      <c r="AI62" s="10">
        <f>IF(AND(ISNUMBER($A$22),ISNUMBER($B$22)),IF($A$22&gt;=$B$16,$A$22,1E9),1E9)</f>
        <v/>
      </c>
    </row>
    <row r="63">
      <c r="E63" s="12">
        <f>E62+$B$11</f>
        <v/>
      </c>
      <c r="F63" s="13">
        <f>E63/60</f>
        <v/>
      </c>
      <c r="G63" s="13">
        <f>IF(F63&gt;=$AI$66,$B$26,IF(F63&gt;=$AI$65,$B$25,IF(F63&gt;=$AI$64,$B$24,IF(F63&gt;=$AI$63,$B$23,IF(F63&gt;=$AI$62,$B$22,IF(F63&gt;=$AI$61,$B$21,$B$20))))))</f>
        <v/>
      </c>
      <c r="H63" s="14">
        <f>MAX(0,MIN($AI$59,IF($B$9="Plasma",(G63-(S63*$AI$18+T63*$AI$19+U63*$AI$20))/$AI$46,AF63)))</f>
        <v/>
      </c>
      <c r="I63" s="15">
        <f>H63/10*3600/$B$11</f>
        <v/>
      </c>
      <c r="J63" s="15">
        <f>J62+H63</f>
        <v/>
      </c>
      <c r="K63" s="14">
        <f>$AI$21*K62+$AI$22*L62+$AI$23*M62+$AI$30*H62</f>
        <v/>
      </c>
      <c r="L63" s="14">
        <f>$AI$24*K62+$AI$25*L62+$AI$26*M62+$AI$31*H62</f>
        <v/>
      </c>
      <c r="M63" s="14">
        <f>$AI$27*K62+$AI$28*L62+$AI$29*M62+$AI$32*H62</f>
        <v/>
      </c>
      <c r="N63" s="16">
        <f>R63*$B$41</f>
        <v/>
      </c>
      <c r="O63" s="14">
        <f>K63/$B$30</f>
        <v/>
      </c>
      <c r="P63" s="14">
        <f>L63/$B$31</f>
        <v/>
      </c>
      <c r="Q63" s="14">
        <f>M63/$B$32</f>
        <v/>
      </c>
      <c r="R63" s="14">
        <f>R62*$AI$42+S62*$AI$43+T62*$AI$44+U62*$AI$45+$AI$47*H62</f>
        <v/>
      </c>
      <c r="S63" s="17">
        <f>$AI$33*K63+$AI$34*L63+$AI$35*M63</f>
        <v/>
      </c>
      <c r="T63" s="17">
        <f>$AI$36*K63+$AI$37*L63+$AI$38*M63</f>
        <v/>
      </c>
      <c r="U63" s="17">
        <f>$AI$39*K63+$AI$40*L63+$AI$41*M63</f>
        <v/>
      </c>
      <c r="V63" s="17">
        <f>R63*EXP(-$B$15*(($B$16+$AI$4)*0.1))+S63*$B$15/($B$15-$AI$12)*(EXP(-$AI$12*(($B$16+$AI$4)*0.1))-EXP(-$B$15*(($B$16+$AI$4)*0.1)))+T63*$B$15/($B$15-$AI$13)*(EXP(-$AI$13*(($B$16+$AI$4)*0.1))-EXP(-$B$15*(($B$16+$AI$4)*0.1)))+U63*$B$15/($B$15-$AI$14)*(EXP(-$AI$14*(($B$16+$AI$4)*0.1))-EXP(-$B$15*(($B$16+$AI$4)*0.1)))</f>
        <v/>
      </c>
      <c r="W63" s="17">
        <f>R63*EXP(-$B$15*(($B$16+$AI$4)*0.2))+S63*$B$15/($B$15-$AI$12)*(EXP(-$AI$12*(($B$16+$AI$4)*0.2))-EXP(-$B$15*(($B$16+$AI$4)*0.2)))+T63*$B$15/($B$15-$AI$13)*(EXP(-$AI$13*(($B$16+$AI$4)*0.2))-EXP(-$B$15*(($B$16+$AI$4)*0.2)))+U63*$B$15/($B$15-$AI$14)*(EXP(-$AI$14*(($B$16+$AI$4)*0.2))-EXP(-$B$15*(($B$16+$AI$4)*0.2)))</f>
        <v/>
      </c>
      <c r="X63" s="17">
        <f>R63*EXP(-$B$15*(($B$16+$AI$4)*0.3))+S63*$B$15/($B$15-$AI$12)*(EXP(-$AI$12*(($B$16+$AI$4)*0.3))-EXP(-$B$15*(($B$16+$AI$4)*0.3)))+T63*$B$15/($B$15-$AI$13)*(EXP(-$AI$13*(($B$16+$AI$4)*0.3))-EXP(-$B$15*(($B$16+$AI$4)*0.3)))+U63*$B$15/($B$15-$AI$14)*(EXP(-$AI$14*(($B$16+$AI$4)*0.3))-EXP(-$B$15*(($B$16+$AI$4)*0.3)))</f>
        <v/>
      </c>
      <c r="Y63" s="17">
        <f>R63*EXP(-$B$15*(($B$16+$AI$4)*0.4))+S63*$B$15/($B$15-$AI$12)*(EXP(-$AI$12*(($B$16+$AI$4)*0.4))-EXP(-$B$15*(($B$16+$AI$4)*0.4)))+T63*$B$15/($B$15-$AI$13)*(EXP(-$AI$13*(($B$16+$AI$4)*0.4))-EXP(-$B$15*(($B$16+$AI$4)*0.4)))+U63*$B$15/($B$15-$AI$14)*(EXP(-$AI$14*(($B$16+$AI$4)*0.4))-EXP(-$B$15*(($B$16+$AI$4)*0.4)))</f>
        <v/>
      </c>
      <c r="Z63" s="17">
        <f>R63*EXP(-$B$15*(($B$16+$AI$4)*0.5))+S63*$B$15/($B$15-$AI$12)*(EXP(-$AI$12*(($B$16+$AI$4)*0.5))-EXP(-$B$15*(($B$16+$AI$4)*0.5)))+T63*$B$15/($B$15-$AI$13)*(EXP(-$AI$13*(($B$16+$AI$4)*0.5))-EXP(-$B$15*(($B$16+$AI$4)*0.5)))+U63*$B$15/($B$15-$AI$14)*(EXP(-$AI$14*(($B$16+$AI$4)*0.5))-EXP(-$B$15*(($B$16+$AI$4)*0.5)))</f>
        <v/>
      </c>
      <c r="AA63" s="17">
        <f>R63*EXP(-$B$15*(($B$16+$AI$4)*0.6))+S63*$B$15/($B$15-$AI$12)*(EXP(-$AI$12*(($B$16+$AI$4)*0.6))-EXP(-$B$15*(($B$16+$AI$4)*0.6)))+T63*$B$15/($B$15-$AI$13)*(EXP(-$AI$13*(($B$16+$AI$4)*0.6))-EXP(-$B$15*(($B$16+$AI$4)*0.6)))+U63*$B$15/($B$15-$AI$14)*(EXP(-$AI$14*(($B$16+$AI$4)*0.6))-EXP(-$B$15*(($B$16+$AI$4)*0.6)))</f>
        <v/>
      </c>
      <c r="AB63" s="17">
        <f>R63*EXP(-$B$15*(($B$16+$AI$4)*0.7))+S63*$B$15/($B$15-$AI$12)*(EXP(-$AI$12*(($B$16+$AI$4)*0.7))-EXP(-$B$15*(($B$16+$AI$4)*0.7)))+T63*$B$15/($B$15-$AI$13)*(EXP(-$AI$13*(($B$16+$AI$4)*0.7))-EXP(-$B$15*(($B$16+$AI$4)*0.7)))+U63*$B$15/($B$15-$AI$14)*(EXP(-$AI$14*(($B$16+$AI$4)*0.7))-EXP(-$B$15*(($B$16+$AI$4)*0.7)))</f>
        <v/>
      </c>
      <c r="AC63" s="17">
        <f>R63*EXP(-$B$15*(($B$16+$AI$4)*0.8))+S63*$B$15/($B$15-$AI$12)*(EXP(-$AI$12*(($B$16+$AI$4)*0.8))-EXP(-$B$15*(($B$16+$AI$4)*0.8)))+T63*$B$15/($B$15-$AI$13)*(EXP(-$AI$13*(($B$16+$AI$4)*0.8))-EXP(-$B$15*(($B$16+$AI$4)*0.8)))+U63*$B$15/($B$15-$AI$14)*(EXP(-$AI$14*(($B$16+$AI$4)*0.8))-EXP(-$B$15*(($B$16+$AI$4)*0.8)))</f>
        <v/>
      </c>
      <c r="AD63" s="17">
        <f>R63*EXP(-$B$15*(($B$16+$AI$4)*0.9))+S63*$B$15/($B$15-$AI$12)*(EXP(-$AI$12*(($B$16+$AI$4)*0.9))-EXP(-$B$15*(($B$16+$AI$4)*0.9)))+T63*$B$15/($B$15-$AI$13)*(EXP(-$AI$13*(($B$16+$AI$4)*0.9))-EXP(-$B$15*(($B$16+$AI$4)*0.9)))+U63*$B$15/($B$15-$AI$14)*(EXP(-$AI$14*(($B$16+$AI$4)*0.9))-EXP(-$B$15*(($B$16+$AI$4)*0.9)))</f>
        <v/>
      </c>
      <c r="AE63" s="17">
        <f>R63*EXP(-$B$15*(($B$16+$AI$4)*1.0))+S63*$B$15/($B$15-$AI$12)*(EXP(-$AI$12*(($B$16+$AI$4)*1.0))-EXP(-$B$15*(($B$16+$AI$4)*1.0)))+T63*$B$15/($B$15-$AI$13)*(EXP(-$AI$13*(($B$16+$AI$4)*1.0))-EXP(-$B$15*(($B$16+$AI$4)*1.0)))+U63*$B$15/($B$15-$AI$14)*(EXP(-$AI$14*(($B$16+$AI$4)*1.0))-EXP(-$B$15*(($B$16+$AI$4)*1.0)))</f>
        <v/>
      </c>
      <c r="AF63" s="17">
        <f>MIN((G63-V63)/$AI$48,(G63-W63)/$AI$49,(G63-X63)/$AI$50,(G63-Y63)/$AI$51,(G63-Z63)/$AI$52,(G63-AA63)/$AI$53,(G63-AB63)/$AI$54,(G63-AC63)/$AI$55,(G63-AD63)/$AI$56,(G63-AE63)/$AI$57)</f>
        <v/>
      </c>
      <c r="AH63" s="9" t="inlineStr">
        <is>
          <t>Change 3 time</t>
        </is>
      </c>
      <c r="AI63" s="10">
        <f>IF(AND(ISNUMBER($A$23),ISNUMBER($B$23)),IF($A$23&gt;=$B$16,$A$23,1E9),1E9)</f>
        <v/>
      </c>
    </row>
    <row r="64">
      <c r="E64" s="12">
        <f>E63+$B$11</f>
        <v/>
      </c>
      <c r="F64" s="13">
        <f>E64/60</f>
        <v/>
      </c>
      <c r="G64" s="13">
        <f>IF(F64&gt;=$AI$66,$B$26,IF(F64&gt;=$AI$65,$B$25,IF(F64&gt;=$AI$64,$B$24,IF(F64&gt;=$AI$63,$B$23,IF(F64&gt;=$AI$62,$B$22,IF(F64&gt;=$AI$61,$B$21,$B$20))))))</f>
        <v/>
      </c>
      <c r="H64" s="14">
        <f>MAX(0,MIN($AI$59,IF($B$9="Plasma",(G64-(S64*$AI$18+T64*$AI$19+U64*$AI$20))/$AI$46,AF64)))</f>
        <v/>
      </c>
      <c r="I64" s="15">
        <f>H64/10*3600/$B$11</f>
        <v/>
      </c>
      <c r="J64" s="15">
        <f>J63+H64</f>
        <v/>
      </c>
      <c r="K64" s="14">
        <f>$AI$21*K63+$AI$22*L63+$AI$23*M63+$AI$30*H63</f>
        <v/>
      </c>
      <c r="L64" s="14">
        <f>$AI$24*K63+$AI$25*L63+$AI$26*M63+$AI$31*H63</f>
        <v/>
      </c>
      <c r="M64" s="14">
        <f>$AI$27*K63+$AI$28*L63+$AI$29*M63+$AI$32*H63</f>
        <v/>
      </c>
      <c r="N64" s="16">
        <f>R64*$B$41</f>
        <v/>
      </c>
      <c r="O64" s="14">
        <f>K64/$B$30</f>
        <v/>
      </c>
      <c r="P64" s="14">
        <f>L64/$B$31</f>
        <v/>
      </c>
      <c r="Q64" s="14">
        <f>M64/$B$32</f>
        <v/>
      </c>
      <c r="R64" s="14">
        <f>R63*$AI$42+S63*$AI$43+T63*$AI$44+U63*$AI$45+$AI$47*H63</f>
        <v/>
      </c>
      <c r="S64" s="17">
        <f>$AI$33*K64+$AI$34*L64+$AI$35*M64</f>
        <v/>
      </c>
      <c r="T64" s="17">
        <f>$AI$36*K64+$AI$37*L64+$AI$38*M64</f>
        <v/>
      </c>
      <c r="U64" s="17">
        <f>$AI$39*K64+$AI$40*L64+$AI$41*M64</f>
        <v/>
      </c>
      <c r="V64" s="17">
        <f>R64*EXP(-$B$15*(($B$16+$AI$4)*0.1))+S64*$B$15/($B$15-$AI$12)*(EXP(-$AI$12*(($B$16+$AI$4)*0.1))-EXP(-$B$15*(($B$16+$AI$4)*0.1)))+T64*$B$15/($B$15-$AI$13)*(EXP(-$AI$13*(($B$16+$AI$4)*0.1))-EXP(-$B$15*(($B$16+$AI$4)*0.1)))+U64*$B$15/($B$15-$AI$14)*(EXP(-$AI$14*(($B$16+$AI$4)*0.1))-EXP(-$B$15*(($B$16+$AI$4)*0.1)))</f>
        <v/>
      </c>
      <c r="W64" s="17">
        <f>R64*EXP(-$B$15*(($B$16+$AI$4)*0.2))+S64*$B$15/($B$15-$AI$12)*(EXP(-$AI$12*(($B$16+$AI$4)*0.2))-EXP(-$B$15*(($B$16+$AI$4)*0.2)))+T64*$B$15/($B$15-$AI$13)*(EXP(-$AI$13*(($B$16+$AI$4)*0.2))-EXP(-$B$15*(($B$16+$AI$4)*0.2)))+U64*$B$15/($B$15-$AI$14)*(EXP(-$AI$14*(($B$16+$AI$4)*0.2))-EXP(-$B$15*(($B$16+$AI$4)*0.2)))</f>
        <v/>
      </c>
      <c r="X64" s="17">
        <f>R64*EXP(-$B$15*(($B$16+$AI$4)*0.3))+S64*$B$15/($B$15-$AI$12)*(EXP(-$AI$12*(($B$16+$AI$4)*0.3))-EXP(-$B$15*(($B$16+$AI$4)*0.3)))+T64*$B$15/($B$15-$AI$13)*(EXP(-$AI$13*(($B$16+$AI$4)*0.3))-EXP(-$B$15*(($B$16+$AI$4)*0.3)))+U64*$B$15/($B$15-$AI$14)*(EXP(-$AI$14*(($B$16+$AI$4)*0.3))-EXP(-$B$15*(($B$16+$AI$4)*0.3)))</f>
        <v/>
      </c>
      <c r="Y64" s="17">
        <f>R64*EXP(-$B$15*(($B$16+$AI$4)*0.4))+S64*$B$15/($B$15-$AI$12)*(EXP(-$AI$12*(($B$16+$AI$4)*0.4))-EXP(-$B$15*(($B$16+$AI$4)*0.4)))+T64*$B$15/($B$15-$AI$13)*(EXP(-$AI$13*(($B$16+$AI$4)*0.4))-EXP(-$B$15*(($B$16+$AI$4)*0.4)))+U64*$B$15/($B$15-$AI$14)*(EXP(-$AI$14*(($B$16+$AI$4)*0.4))-EXP(-$B$15*(($B$16+$AI$4)*0.4)))</f>
        <v/>
      </c>
      <c r="Z64" s="17">
        <f>R64*EXP(-$B$15*(($B$16+$AI$4)*0.5))+S64*$B$15/($B$15-$AI$12)*(EXP(-$AI$12*(($B$16+$AI$4)*0.5))-EXP(-$B$15*(($B$16+$AI$4)*0.5)))+T64*$B$15/($B$15-$AI$13)*(EXP(-$AI$13*(($B$16+$AI$4)*0.5))-EXP(-$B$15*(($B$16+$AI$4)*0.5)))+U64*$B$15/($B$15-$AI$14)*(EXP(-$AI$14*(($B$16+$AI$4)*0.5))-EXP(-$B$15*(($B$16+$AI$4)*0.5)))</f>
        <v/>
      </c>
      <c r="AA64" s="17">
        <f>R64*EXP(-$B$15*(($B$16+$AI$4)*0.6))+S64*$B$15/($B$15-$AI$12)*(EXP(-$AI$12*(($B$16+$AI$4)*0.6))-EXP(-$B$15*(($B$16+$AI$4)*0.6)))+T64*$B$15/($B$15-$AI$13)*(EXP(-$AI$13*(($B$16+$AI$4)*0.6))-EXP(-$B$15*(($B$16+$AI$4)*0.6)))+U64*$B$15/($B$15-$AI$14)*(EXP(-$AI$14*(($B$16+$AI$4)*0.6))-EXP(-$B$15*(($B$16+$AI$4)*0.6)))</f>
        <v/>
      </c>
      <c r="AB64" s="17">
        <f>R64*EXP(-$B$15*(($B$16+$AI$4)*0.7))+S64*$B$15/($B$15-$AI$12)*(EXP(-$AI$12*(($B$16+$AI$4)*0.7))-EXP(-$B$15*(($B$16+$AI$4)*0.7)))+T64*$B$15/($B$15-$AI$13)*(EXP(-$AI$13*(($B$16+$AI$4)*0.7))-EXP(-$B$15*(($B$16+$AI$4)*0.7)))+U64*$B$15/($B$15-$AI$14)*(EXP(-$AI$14*(($B$16+$AI$4)*0.7))-EXP(-$B$15*(($B$16+$AI$4)*0.7)))</f>
        <v/>
      </c>
      <c r="AC64" s="17">
        <f>R64*EXP(-$B$15*(($B$16+$AI$4)*0.8))+S64*$B$15/($B$15-$AI$12)*(EXP(-$AI$12*(($B$16+$AI$4)*0.8))-EXP(-$B$15*(($B$16+$AI$4)*0.8)))+T64*$B$15/($B$15-$AI$13)*(EXP(-$AI$13*(($B$16+$AI$4)*0.8))-EXP(-$B$15*(($B$16+$AI$4)*0.8)))+U64*$B$15/($B$15-$AI$14)*(EXP(-$AI$14*(($B$16+$AI$4)*0.8))-EXP(-$B$15*(($B$16+$AI$4)*0.8)))</f>
        <v/>
      </c>
      <c r="AD64" s="17">
        <f>R64*EXP(-$B$15*(($B$16+$AI$4)*0.9))+S64*$B$15/($B$15-$AI$12)*(EXP(-$AI$12*(($B$16+$AI$4)*0.9))-EXP(-$B$15*(($B$16+$AI$4)*0.9)))+T64*$B$15/($B$15-$AI$13)*(EXP(-$AI$13*(($B$16+$AI$4)*0.9))-EXP(-$B$15*(($B$16+$AI$4)*0.9)))+U64*$B$15/($B$15-$AI$14)*(EXP(-$AI$14*(($B$16+$AI$4)*0.9))-EXP(-$B$15*(($B$16+$AI$4)*0.9)))</f>
        <v/>
      </c>
      <c r="AE64" s="17">
        <f>R64*EXP(-$B$15*(($B$16+$AI$4)*1.0))+S64*$B$15/($B$15-$AI$12)*(EXP(-$AI$12*(($B$16+$AI$4)*1.0))-EXP(-$B$15*(($B$16+$AI$4)*1.0)))+T64*$B$15/($B$15-$AI$13)*(EXP(-$AI$13*(($B$16+$AI$4)*1.0))-EXP(-$B$15*(($B$16+$AI$4)*1.0)))+U64*$B$15/($B$15-$AI$14)*(EXP(-$AI$14*(($B$16+$AI$4)*1.0))-EXP(-$B$15*(($B$16+$AI$4)*1.0)))</f>
        <v/>
      </c>
      <c r="AF64" s="17">
        <f>MIN((G64-V64)/$AI$48,(G64-W64)/$AI$49,(G64-X64)/$AI$50,(G64-Y64)/$AI$51,(G64-Z64)/$AI$52,(G64-AA64)/$AI$53,(G64-AB64)/$AI$54,(G64-AC64)/$AI$55,(G64-AD64)/$AI$56,(G64-AE64)/$AI$57)</f>
        <v/>
      </c>
      <c r="AH64" s="9" t="inlineStr">
        <is>
          <t>Change 4 time</t>
        </is>
      </c>
      <c r="AI64" s="10">
        <f>IF(AND(ISNUMBER($A$24),ISNUMBER($B$24)),IF($A$24&gt;=$B$16,$A$24,1E9),1E9)</f>
        <v/>
      </c>
    </row>
    <row r="65">
      <c r="E65" s="12">
        <f>E64+$B$11</f>
        <v/>
      </c>
      <c r="F65" s="13">
        <f>E65/60</f>
        <v/>
      </c>
      <c r="G65" s="13">
        <f>IF(F65&gt;=$AI$66,$B$26,IF(F65&gt;=$AI$65,$B$25,IF(F65&gt;=$AI$64,$B$24,IF(F65&gt;=$AI$63,$B$23,IF(F65&gt;=$AI$62,$B$22,IF(F65&gt;=$AI$61,$B$21,$B$20))))))</f>
        <v/>
      </c>
      <c r="H65" s="14">
        <f>MAX(0,MIN($AI$59,IF($B$9="Plasma",(G65-(S65*$AI$18+T65*$AI$19+U65*$AI$20))/$AI$46,AF65)))</f>
        <v/>
      </c>
      <c r="I65" s="15">
        <f>H65/10*3600/$B$11</f>
        <v/>
      </c>
      <c r="J65" s="15">
        <f>J64+H65</f>
        <v/>
      </c>
      <c r="K65" s="14">
        <f>$AI$21*K64+$AI$22*L64+$AI$23*M64+$AI$30*H64</f>
        <v/>
      </c>
      <c r="L65" s="14">
        <f>$AI$24*K64+$AI$25*L64+$AI$26*M64+$AI$31*H64</f>
        <v/>
      </c>
      <c r="M65" s="14">
        <f>$AI$27*K64+$AI$28*L64+$AI$29*M64+$AI$32*H64</f>
        <v/>
      </c>
      <c r="N65" s="16">
        <f>R65*$B$41</f>
        <v/>
      </c>
      <c r="O65" s="14">
        <f>K65/$B$30</f>
        <v/>
      </c>
      <c r="P65" s="14">
        <f>L65/$B$31</f>
        <v/>
      </c>
      <c r="Q65" s="14">
        <f>M65/$B$32</f>
        <v/>
      </c>
      <c r="R65" s="14">
        <f>R64*$AI$42+S64*$AI$43+T64*$AI$44+U64*$AI$45+$AI$47*H64</f>
        <v/>
      </c>
      <c r="S65" s="17">
        <f>$AI$33*K65+$AI$34*L65+$AI$35*M65</f>
        <v/>
      </c>
      <c r="T65" s="17">
        <f>$AI$36*K65+$AI$37*L65+$AI$38*M65</f>
        <v/>
      </c>
      <c r="U65" s="17">
        <f>$AI$39*K65+$AI$40*L65+$AI$41*M65</f>
        <v/>
      </c>
      <c r="V65" s="17">
        <f>R65*EXP(-$B$15*(($B$16+$AI$4)*0.1))+S65*$B$15/($B$15-$AI$12)*(EXP(-$AI$12*(($B$16+$AI$4)*0.1))-EXP(-$B$15*(($B$16+$AI$4)*0.1)))+T65*$B$15/($B$15-$AI$13)*(EXP(-$AI$13*(($B$16+$AI$4)*0.1))-EXP(-$B$15*(($B$16+$AI$4)*0.1)))+U65*$B$15/($B$15-$AI$14)*(EXP(-$AI$14*(($B$16+$AI$4)*0.1))-EXP(-$B$15*(($B$16+$AI$4)*0.1)))</f>
        <v/>
      </c>
      <c r="W65" s="17">
        <f>R65*EXP(-$B$15*(($B$16+$AI$4)*0.2))+S65*$B$15/($B$15-$AI$12)*(EXP(-$AI$12*(($B$16+$AI$4)*0.2))-EXP(-$B$15*(($B$16+$AI$4)*0.2)))+T65*$B$15/($B$15-$AI$13)*(EXP(-$AI$13*(($B$16+$AI$4)*0.2))-EXP(-$B$15*(($B$16+$AI$4)*0.2)))+U65*$B$15/($B$15-$AI$14)*(EXP(-$AI$14*(($B$16+$AI$4)*0.2))-EXP(-$B$15*(($B$16+$AI$4)*0.2)))</f>
        <v/>
      </c>
      <c r="X65" s="17">
        <f>R65*EXP(-$B$15*(($B$16+$AI$4)*0.3))+S65*$B$15/($B$15-$AI$12)*(EXP(-$AI$12*(($B$16+$AI$4)*0.3))-EXP(-$B$15*(($B$16+$AI$4)*0.3)))+T65*$B$15/($B$15-$AI$13)*(EXP(-$AI$13*(($B$16+$AI$4)*0.3))-EXP(-$B$15*(($B$16+$AI$4)*0.3)))+U65*$B$15/($B$15-$AI$14)*(EXP(-$AI$14*(($B$16+$AI$4)*0.3))-EXP(-$B$15*(($B$16+$AI$4)*0.3)))</f>
        <v/>
      </c>
      <c r="Y65" s="17">
        <f>R65*EXP(-$B$15*(($B$16+$AI$4)*0.4))+S65*$B$15/($B$15-$AI$12)*(EXP(-$AI$12*(($B$16+$AI$4)*0.4))-EXP(-$B$15*(($B$16+$AI$4)*0.4)))+T65*$B$15/($B$15-$AI$13)*(EXP(-$AI$13*(($B$16+$AI$4)*0.4))-EXP(-$B$15*(($B$16+$AI$4)*0.4)))+U65*$B$15/($B$15-$AI$14)*(EXP(-$AI$14*(($B$16+$AI$4)*0.4))-EXP(-$B$15*(($B$16+$AI$4)*0.4)))</f>
        <v/>
      </c>
      <c r="Z65" s="17">
        <f>R65*EXP(-$B$15*(($B$16+$AI$4)*0.5))+S65*$B$15/($B$15-$AI$12)*(EXP(-$AI$12*(($B$16+$AI$4)*0.5))-EXP(-$B$15*(($B$16+$AI$4)*0.5)))+T65*$B$15/($B$15-$AI$13)*(EXP(-$AI$13*(($B$16+$AI$4)*0.5))-EXP(-$B$15*(($B$16+$AI$4)*0.5)))+U65*$B$15/($B$15-$AI$14)*(EXP(-$AI$14*(($B$16+$AI$4)*0.5))-EXP(-$B$15*(($B$16+$AI$4)*0.5)))</f>
        <v/>
      </c>
      <c r="AA65" s="17">
        <f>R65*EXP(-$B$15*(($B$16+$AI$4)*0.6))+S65*$B$15/($B$15-$AI$12)*(EXP(-$AI$12*(($B$16+$AI$4)*0.6))-EXP(-$B$15*(($B$16+$AI$4)*0.6)))+T65*$B$15/($B$15-$AI$13)*(EXP(-$AI$13*(($B$16+$AI$4)*0.6))-EXP(-$B$15*(($B$16+$AI$4)*0.6)))+U65*$B$15/($B$15-$AI$14)*(EXP(-$AI$14*(($B$16+$AI$4)*0.6))-EXP(-$B$15*(($B$16+$AI$4)*0.6)))</f>
        <v/>
      </c>
      <c r="AB65" s="17">
        <f>R65*EXP(-$B$15*(($B$16+$AI$4)*0.7))+S65*$B$15/($B$15-$AI$12)*(EXP(-$AI$12*(($B$16+$AI$4)*0.7))-EXP(-$B$15*(($B$16+$AI$4)*0.7)))+T65*$B$15/($B$15-$AI$13)*(EXP(-$AI$13*(($B$16+$AI$4)*0.7))-EXP(-$B$15*(($B$16+$AI$4)*0.7)))+U65*$B$15/($B$15-$AI$14)*(EXP(-$AI$14*(($B$16+$AI$4)*0.7))-EXP(-$B$15*(($B$16+$AI$4)*0.7)))</f>
        <v/>
      </c>
      <c r="AC65" s="17">
        <f>R65*EXP(-$B$15*(($B$16+$AI$4)*0.8))+S65*$B$15/($B$15-$AI$12)*(EXP(-$AI$12*(($B$16+$AI$4)*0.8))-EXP(-$B$15*(($B$16+$AI$4)*0.8)))+T65*$B$15/($B$15-$AI$13)*(EXP(-$AI$13*(($B$16+$AI$4)*0.8))-EXP(-$B$15*(($B$16+$AI$4)*0.8)))+U65*$B$15/($B$15-$AI$14)*(EXP(-$AI$14*(($B$16+$AI$4)*0.8))-EXP(-$B$15*(($B$16+$AI$4)*0.8)))</f>
        <v/>
      </c>
      <c r="AD65" s="17">
        <f>R65*EXP(-$B$15*(($B$16+$AI$4)*0.9))+S65*$B$15/($B$15-$AI$12)*(EXP(-$AI$12*(($B$16+$AI$4)*0.9))-EXP(-$B$15*(($B$16+$AI$4)*0.9)))+T65*$B$15/($B$15-$AI$13)*(EXP(-$AI$13*(($B$16+$AI$4)*0.9))-EXP(-$B$15*(($B$16+$AI$4)*0.9)))+U65*$B$15/($B$15-$AI$14)*(EXP(-$AI$14*(($B$16+$AI$4)*0.9))-EXP(-$B$15*(($B$16+$AI$4)*0.9)))</f>
        <v/>
      </c>
      <c r="AE65" s="17">
        <f>R65*EXP(-$B$15*(($B$16+$AI$4)*1.0))+S65*$B$15/($B$15-$AI$12)*(EXP(-$AI$12*(($B$16+$AI$4)*1.0))-EXP(-$B$15*(($B$16+$AI$4)*1.0)))+T65*$B$15/($B$15-$AI$13)*(EXP(-$AI$13*(($B$16+$AI$4)*1.0))-EXP(-$B$15*(($B$16+$AI$4)*1.0)))+U65*$B$15/($B$15-$AI$14)*(EXP(-$AI$14*(($B$16+$AI$4)*1.0))-EXP(-$B$15*(($B$16+$AI$4)*1.0)))</f>
        <v/>
      </c>
      <c r="AF65" s="17">
        <f>MIN((G65-V65)/$AI$48,(G65-W65)/$AI$49,(G65-X65)/$AI$50,(G65-Y65)/$AI$51,(G65-Z65)/$AI$52,(G65-AA65)/$AI$53,(G65-AB65)/$AI$54,(G65-AC65)/$AI$55,(G65-AD65)/$AI$56,(G65-AE65)/$AI$57)</f>
        <v/>
      </c>
      <c r="AH65" s="9" t="inlineStr">
        <is>
          <t>Change 5 time</t>
        </is>
      </c>
      <c r="AI65" s="10">
        <f>IF(AND(ISNUMBER($A$25),ISNUMBER($B$25)),IF($A$25&gt;=$B$16,$A$25,1E9),1E9)</f>
        <v/>
      </c>
    </row>
    <row r="66">
      <c r="E66" s="12">
        <f>E65+$B$11</f>
        <v/>
      </c>
      <c r="F66" s="13">
        <f>E66/60</f>
        <v/>
      </c>
      <c r="G66" s="13">
        <f>IF(F66&gt;=$AI$66,$B$26,IF(F66&gt;=$AI$65,$B$25,IF(F66&gt;=$AI$64,$B$24,IF(F66&gt;=$AI$63,$B$23,IF(F66&gt;=$AI$62,$B$22,IF(F66&gt;=$AI$61,$B$21,$B$20))))))</f>
        <v/>
      </c>
      <c r="H66" s="14">
        <f>MAX(0,MIN($AI$59,IF($B$9="Plasma",(G66-(S66*$AI$18+T66*$AI$19+U66*$AI$20))/$AI$46,AF66)))</f>
        <v/>
      </c>
      <c r="I66" s="15">
        <f>H66/10*3600/$B$11</f>
        <v/>
      </c>
      <c r="J66" s="15">
        <f>J65+H66</f>
        <v/>
      </c>
      <c r="K66" s="14">
        <f>$AI$21*K65+$AI$22*L65+$AI$23*M65+$AI$30*H65</f>
        <v/>
      </c>
      <c r="L66" s="14">
        <f>$AI$24*K65+$AI$25*L65+$AI$26*M65+$AI$31*H65</f>
        <v/>
      </c>
      <c r="M66" s="14">
        <f>$AI$27*K65+$AI$28*L65+$AI$29*M65+$AI$32*H65</f>
        <v/>
      </c>
      <c r="N66" s="16">
        <f>R66*$B$41</f>
        <v/>
      </c>
      <c r="O66" s="14">
        <f>K66/$B$30</f>
        <v/>
      </c>
      <c r="P66" s="14">
        <f>L66/$B$31</f>
        <v/>
      </c>
      <c r="Q66" s="14">
        <f>M66/$B$32</f>
        <v/>
      </c>
      <c r="R66" s="14">
        <f>R65*$AI$42+S65*$AI$43+T65*$AI$44+U65*$AI$45+$AI$47*H65</f>
        <v/>
      </c>
      <c r="S66" s="17">
        <f>$AI$33*K66+$AI$34*L66+$AI$35*M66</f>
        <v/>
      </c>
      <c r="T66" s="17">
        <f>$AI$36*K66+$AI$37*L66+$AI$38*M66</f>
        <v/>
      </c>
      <c r="U66" s="17">
        <f>$AI$39*K66+$AI$40*L66+$AI$41*M66</f>
        <v/>
      </c>
      <c r="V66" s="17">
        <f>R66*EXP(-$B$15*(($B$16+$AI$4)*0.1))+S66*$B$15/($B$15-$AI$12)*(EXP(-$AI$12*(($B$16+$AI$4)*0.1))-EXP(-$B$15*(($B$16+$AI$4)*0.1)))+T66*$B$15/($B$15-$AI$13)*(EXP(-$AI$13*(($B$16+$AI$4)*0.1))-EXP(-$B$15*(($B$16+$AI$4)*0.1)))+U66*$B$15/($B$15-$AI$14)*(EXP(-$AI$14*(($B$16+$AI$4)*0.1))-EXP(-$B$15*(($B$16+$AI$4)*0.1)))</f>
        <v/>
      </c>
      <c r="W66" s="17">
        <f>R66*EXP(-$B$15*(($B$16+$AI$4)*0.2))+S66*$B$15/($B$15-$AI$12)*(EXP(-$AI$12*(($B$16+$AI$4)*0.2))-EXP(-$B$15*(($B$16+$AI$4)*0.2)))+T66*$B$15/($B$15-$AI$13)*(EXP(-$AI$13*(($B$16+$AI$4)*0.2))-EXP(-$B$15*(($B$16+$AI$4)*0.2)))+U66*$B$15/($B$15-$AI$14)*(EXP(-$AI$14*(($B$16+$AI$4)*0.2))-EXP(-$B$15*(($B$16+$AI$4)*0.2)))</f>
        <v/>
      </c>
      <c r="X66" s="17">
        <f>R66*EXP(-$B$15*(($B$16+$AI$4)*0.3))+S66*$B$15/($B$15-$AI$12)*(EXP(-$AI$12*(($B$16+$AI$4)*0.3))-EXP(-$B$15*(($B$16+$AI$4)*0.3)))+T66*$B$15/($B$15-$AI$13)*(EXP(-$AI$13*(($B$16+$AI$4)*0.3))-EXP(-$B$15*(($B$16+$AI$4)*0.3)))+U66*$B$15/($B$15-$AI$14)*(EXP(-$AI$14*(($B$16+$AI$4)*0.3))-EXP(-$B$15*(($B$16+$AI$4)*0.3)))</f>
        <v/>
      </c>
      <c r="Y66" s="17">
        <f>R66*EXP(-$B$15*(($B$16+$AI$4)*0.4))+S66*$B$15/($B$15-$AI$12)*(EXP(-$AI$12*(($B$16+$AI$4)*0.4))-EXP(-$B$15*(($B$16+$AI$4)*0.4)))+T66*$B$15/($B$15-$AI$13)*(EXP(-$AI$13*(($B$16+$AI$4)*0.4))-EXP(-$B$15*(($B$16+$AI$4)*0.4)))+U66*$B$15/($B$15-$AI$14)*(EXP(-$AI$14*(($B$16+$AI$4)*0.4))-EXP(-$B$15*(($B$16+$AI$4)*0.4)))</f>
        <v/>
      </c>
      <c r="Z66" s="17">
        <f>R66*EXP(-$B$15*(($B$16+$AI$4)*0.5))+S66*$B$15/($B$15-$AI$12)*(EXP(-$AI$12*(($B$16+$AI$4)*0.5))-EXP(-$B$15*(($B$16+$AI$4)*0.5)))+T66*$B$15/($B$15-$AI$13)*(EXP(-$AI$13*(($B$16+$AI$4)*0.5))-EXP(-$B$15*(($B$16+$AI$4)*0.5)))+U66*$B$15/($B$15-$AI$14)*(EXP(-$AI$14*(($B$16+$AI$4)*0.5))-EXP(-$B$15*(($B$16+$AI$4)*0.5)))</f>
        <v/>
      </c>
      <c r="AA66" s="17">
        <f>R66*EXP(-$B$15*(($B$16+$AI$4)*0.6))+S66*$B$15/($B$15-$AI$12)*(EXP(-$AI$12*(($B$16+$AI$4)*0.6))-EXP(-$B$15*(($B$16+$AI$4)*0.6)))+T66*$B$15/($B$15-$AI$13)*(EXP(-$AI$13*(($B$16+$AI$4)*0.6))-EXP(-$B$15*(($B$16+$AI$4)*0.6)))+U66*$B$15/($B$15-$AI$14)*(EXP(-$AI$14*(($B$16+$AI$4)*0.6))-EXP(-$B$15*(($B$16+$AI$4)*0.6)))</f>
        <v/>
      </c>
      <c r="AB66" s="17">
        <f>R66*EXP(-$B$15*(($B$16+$AI$4)*0.7))+S66*$B$15/($B$15-$AI$12)*(EXP(-$AI$12*(($B$16+$AI$4)*0.7))-EXP(-$B$15*(($B$16+$AI$4)*0.7)))+T66*$B$15/($B$15-$AI$13)*(EXP(-$AI$13*(($B$16+$AI$4)*0.7))-EXP(-$B$15*(($B$16+$AI$4)*0.7)))+U66*$B$15/($B$15-$AI$14)*(EXP(-$AI$14*(($B$16+$AI$4)*0.7))-EXP(-$B$15*(($B$16+$AI$4)*0.7)))</f>
        <v/>
      </c>
      <c r="AC66" s="17">
        <f>R66*EXP(-$B$15*(($B$16+$AI$4)*0.8))+S66*$B$15/($B$15-$AI$12)*(EXP(-$AI$12*(($B$16+$AI$4)*0.8))-EXP(-$B$15*(($B$16+$AI$4)*0.8)))+T66*$B$15/($B$15-$AI$13)*(EXP(-$AI$13*(($B$16+$AI$4)*0.8))-EXP(-$B$15*(($B$16+$AI$4)*0.8)))+U66*$B$15/($B$15-$AI$14)*(EXP(-$AI$14*(($B$16+$AI$4)*0.8))-EXP(-$B$15*(($B$16+$AI$4)*0.8)))</f>
        <v/>
      </c>
      <c r="AD66" s="17">
        <f>R66*EXP(-$B$15*(($B$16+$AI$4)*0.9))+S66*$B$15/($B$15-$AI$12)*(EXP(-$AI$12*(($B$16+$AI$4)*0.9))-EXP(-$B$15*(($B$16+$AI$4)*0.9)))+T66*$B$15/($B$15-$AI$13)*(EXP(-$AI$13*(($B$16+$AI$4)*0.9))-EXP(-$B$15*(($B$16+$AI$4)*0.9)))+U66*$B$15/($B$15-$AI$14)*(EXP(-$AI$14*(($B$16+$AI$4)*0.9))-EXP(-$B$15*(($B$16+$AI$4)*0.9)))</f>
        <v/>
      </c>
      <c r="AE66" s="17">
        <f>R66*EXP(-$B$15*(($B$16+$AI$4)*1.0))+S66*$B$15/($B$15-$AI$12)*(EXP(-$AI$12*(($B$16+$AI$4)*1.0))-EXP(-$B$15*(($B$16+$AI$4)*1.0)))+T66*$B$15/($B$15-$AI$13)*(EXP(-$AI$13*(($B$16+$AI$4)*1.0))-EXP(-$B$15*(($B$16+$AI$4)*1.0)))+U66*$B$15/($B$15-$AI$14)*(EXP(-$AI$14*(($B$16+$AI$4)*1.0))-EXP(-$B$15*(($B$16+$AI$4)*1.0)))</f>
        <v/>
      </c>
      <c r="AF66" s="17">
        <f>MIN((G66-V66)/$AI$48,(G66-W66)/$AI$49,(G66-X66)/$AI$50,(G66-Y66)/$AI$51,(G66-Z66)/$AI$52,(G66-AA66)/$AI$53,(G66-AB66)/$AI$54,(G66-AC66)/$AI$55,(G66-AD66)/$AI$56,(G66-AE66)/$AI$57)</f>
        <v/>
      </c>
      <c r="AH66" s="9" t="inlineStr">
        <is>
          <t>Change 6 time</t>
        </is>
      </c>
      <c r="AI66" s="10">
        <f>IF(AND(ISNUMBER($A$26),ISNUMBER($B$26)),IF($A$26&gt;=$B$16,$A$26,1E9),1E9)</f>
        <v/>
      </c>
    </row>
    <row r="67">
      <c r="E67" s="12">
        <f>E66+$B$11</f>
        <v/>
      </c>
      <c r="F67" s="13">
        <f>E67/60</f>
        <v/>
      </c>
      <c r="G67" s="13">
        <f>IF(F67&gt;=$AI$66,$B$26,IF(F67&gt;=$AI$65,$B$25,IF(F67&gt;=$AI$64,$B$24,IF(F67&gt;=$AI$63,$B$23,IF(F67&gt;=$AI$62,$B$22,IF(F67&gt;=$AI$61,$B$21,$B$20))))))</f>
        <v/>
      </c>
      <c r="H67" s="14">
        <f>MAX(0,MIN($AI$59,IF($B$9="Plasma",(G67-(S67*$AI$18+T67*$AI$19+U67*$AI$20))/$AI$46,AF67)))</f>
        <v/>
      </c>
      <c r="I67" s="15">
        <f>H67/10*3600/$B$11</f>
        <v/>
      </c>
      <c r="J67" s="15">
        <f>J66+H67</f>
        <v/>
      </c>
      <c r="K67" s="14">
        <f>$AI$21*K66+$AI$22*L66+$AI$23*M66+$AI$30*H66</f>
        <v/>
      </c>
      <c r="L67" s="14">
        <f>$AI$24*K66+$AI$25*L66+$AI$26*M66+$AI$31*H66</f>
        <v/>
      </c>
      <c r="M67" s="14">
        <f>$AI$27*K66+$AI$28*L66+$AI$29*M66+$AI$32*H66</f>
        <v/>
      </c>
      <c r="N67" s="16">
        <f>R67*$B$41</f>
        <v/>
      </c>
      <c r="O67" s="14">
        <f>K67/$B$30</f>
        <v/>
      </c>
      <c r="P67" s="14">
        <f>L67/$B$31</f>
        <v/>
      </c>
      <c r="Q67" s="14">
        <f>M67/$B$32</f>
        <v/>
      </c>
      <c r="R67" s="14">
        <f>R66*$AI$42+S66*$AI$43+T66*$AI$44+U66*$AI$45+$AI$47*H66</f>
        <v/>
      </c>
      <c r="S67" s="17">
        <f>$AI$33*K67+$AI$34*L67+$AI$35*M67</f>
        <v/>
      </c>
      <c r="T67" s="17">
        <f>$AI$36*K67+$AI$37*L67+$AI$38*M67</f>
        <v/>
      </c>
      <c r="U67" s="17">
        <f>$AI$39*K67+$AI$40*L67+$AI$41*M67</f>
        <v/>
      </c>
      <c r="V67" s="17">
        <f>R67*EXP(-$B$15*(($B$16+$AI$4)*0.1))+S67*$B$15/($B$15-$AI$12)*(EXP(-$AI$12*(($B$16+$AI$4)*0.1))-EXP(-$B$15*(($B$16+$AI$4)*0.1)))+T67*$B$15/($B$15-$AI$13)*(EXP(-$AI$13*(($B$16+$AI$4)*0.1))-EXP(-$B$15*(($B$16+$AI$4)*0.1)))+U67*$B$15/($B$15-$AI$14)*(EXP(-$AI$14*(($B$16+$AI$4)*0.1))-EXP(-$B$15*(($B$16+$AI$4)*0.1)))</f>
        <v/>
      </c>
      <c r="W67" s="17">
        <f>R67*EXP(-$B$15*(($B$16+$AI$4)*0.2))+S67*$B$15/($B$15-$AI$12)*(EXP(-$AI$12*(($B$16+$AI$4)*0.2))-EXP(-$B$15*(($B$16+$AI$4)*0.2)))+T67*$B$15/($B$15-$AI$13)*(EXP(-$AI$13*(($B$16+$AI$4)*0.2))-EXP(-$B$15*(($B$16+$AI$4)*0.2)))+U67*$B$15/($B$15-$AI$14)*(EXP(-$AI$14*(($B$16+$AI$4)*0.2))-EXP(-$B$15*(($B$16+$AI$4)*0.2)))</f>
        <v/>
      </c>
      <c r="X67" s="17">
        <f>R67*EXP(-$B$15*(($B$16+$AI$4)*0.3))+S67*$B$15/($B$15-$AI$12)*(EXP(-$AI$12*(($B$16+$AI$4)*0.3))-EXP(-$B$15*(($B$16+$AI$4)*0.3)))+T67*$B$15/($B$15-$AI$13)*(EXP(-$AI$13*(($B$16+$AI$4)*0.3))-EXP(-$B$15*(($B$16+$AI$4)*0.3)))+U67*$B$15/($B$15-$AI$14)*(EXP(-$AI$14*(($B$16+$AI$4)*0.3))-EXP(-$B$15*(($B$16+$AI$4)*0.3)))</f>
        <v/>
      </c>
      <c r="Y67" s="17">
        <f>R67*EXP(-$B$15*(($B$16+$AI$4)*0.4))+S67*$B$15/($B$15-$AI$12)*(EXP(-$AI$12*(($B$16+$AI$4)*0.4))-EXP(-$B$15*(($B$16+$AI$4)*0.4)))+T67*$B$15/($B$15-$AI$13)*(EXP(-$AI$13*(($B$16+$AI$4)*0.4))-EXP(-$B$15*(($B$16+$AI$4)*0.4)))+U67*$B$15/($B$15-$AI$14)*(EXP(-$AI$14*(($B$16+$AI$4)*0.4))-EXP(-$B$15*(($B$16+$AI$4)*0.4)))</f>
        <v/>
      </c>
      <c r="Z67" s="17">
        <f>R67*EXP(-$B$15*(($B$16+$AI$4)*0.5))+S67*$B$15/($B$15-$AI$12)*(EXP(-$AI$12*(($B$16+$AI$4)*0.5))-EXP(-$B$15*(($B$16+$AI$4)*0.5)))+T67*$B$15/($B$15-$AI$13)*(EXP(-$AI$13*(($B$16+$AI$4)*0.5))-EXP(-$B$15*(($B$16+$AI$4)*0.5)))+U67*$B$15/($B$15-$AI$14)*(EXP(-$AI$14*(($B$16+$AI$4)*0.5))-EXP(-$B$15*(($B$16+$AI$4)*0.5)))</f>
        <v/>
      </c>
      <c r="AA67" s="17">
        <f>R67*EXP(-$B$15*(($B$16+$AI$4)*0.6))+S67*$B$15/($B$15-$AI$12)*(EXP(-$AI$12*(($B$16+$AI$4)*0.6))-EXP(-$B$15*(($B$16+$AI$4)*0.6)))+T67*$B$15/($B$15-$AI$13)*(EXP(-$AI$13*(($B$16+$AI$4)*0.6))-EXP(-$B$15*(($B$16+$AI$4)*0.6)))+U67*$B$15/($B$15-$AI$14)*(EXP(-$AI$14*(($B$16+$AI$4)*0.6))-EXP(-$B$15*(($B$16+$AI$4)*0.6)))</f>
        <v/>
      </c>
      <c r="AB67" s="17">
        <f>R67*EXP(-$B$15*(($B$16+$AI$4)*0.7))+S67*$B$15/($B$15-$AI$12)*(EXP(-$AI$12*(($B$16+$AI$4)*0.7))-EXP(-$B$15*(($B$16+$AI$4)*0.7)))+T67*$B$15/($B$15-$AI$13)*(EXP(-$AI$13*(($B$16+$AI$4)*0.7))-EXP(-$B$15*(($B$16+$AI$4)*0.7)))+U67*$B$15/($B$15-$AI$14)*(EXP(-$AI$14*(($B$16+$AI$4)*0.7))-EXP(-$B$15*(($B$16+$AI$4)*0.7)))</f>
        <v/>
      </c>
      <c r="AC67" s="17">
        <f>R67*EXP(-$B$15*(($B$16+$AI$4)*0.8))+S67*$B$15/($B$15-$AI$12)*(EXP(-$AI$12*(($B$16+$AI$4)*0.8))-EXP(-$B$15*(($B$16+$AI$4)*0.8)))+T67*$B$15/($B$15-$AI$13)*(EXP(-$AI$13*(($B$16+$AI$4)*0.8))-EXP(-$B$15*(($B$16+$AI$4)*0.8)))+U67*$B$15/($B$15-$AI$14)*(EXP(-$AI$14*(($B$16+$AI$4)*0.8))-EXP(-$B$15*(($B$16+$AI$4)*0.8)))</f>
        <v/>
      </c>
      <c r="AD67" s="17">
        <f>R67*EXP(-$B$15*(($B$16+$AI$4)*0.9))+S67*$B$15/($B$15-$AI$12)*(EXP(-$AI$12*(($B$16+$AI$4)*0.9))-EXP(-$B$15*(($B$16+$AI$4)*0.9)))+T67*$B$15/($B$15-$AI$13)*(EXP(-$AI$13*(($B$16+$AI$4)*0.9))-EXP(-$B$15*(($B$16+$AI$4)*0.9)))+U67*$B$15/($B$15-$AI$14)*(EXP(-$AI$14*(($B$16+$AI$4)*0.9))-EXP(-$B$15*(($B$16+$AI$4)*0.9)))</f>
        <v/>
      </c>
      <c r="AE67" s="17">
        <f>R67*EXP(-$B$15*(($B$16+$AI$4)*1.0))+S67*$B$15/($B$15-$AI$12)*(EXP(-$AI$12*(($B$16+$AI$4)*1.0))-EXP(-$B$15*(($B$16+$AI$4)*1.0)))+T67*$B$15/($B$15-$AI$13)*(EXP(-$AI$13*(($B$16+$AI$4)*1.0))-EXP(-$B$15*(($B$16+$AI$4)*1.0)))+U67*$B$15/($B$15-$AI$14)*(EXP(-$AI$14*(($B$16+$AI$4)*1.0))-EXP(-$B$15*(($B$16+$AI$4)*1.0)))</f>
        <v/>
      </c>
      <c r="AF67" s="17">
        <f>MIN((G67-V67)/$AI$48,(G67-W67)/$AI$49,(G67-X67)/$AI$50,(G67-Y67)/$AI$51,(G67-Z67)/$AI$52,(G67-AA67)/$AI$53,(G67-AB67)/$AI$54,(G67-AC67)/$AI$55,(G67-AD67)/$AI$56,(G67-AE67)/$AI$57)</f>
        <v/>
      </c>
    </row>
    <row r="68">
      <c r="E68" s="12">
        <f>E67+$B$11</f>
        <v/>
      </c>
      <c r="F68" s="13">
        <f>E68/60</f>
        <v/>
      </c>
      <c r="G68" s="13">
        <f>IF(F68&gt;=$AI$66,$B$26,IF(F68&gt;=$AI$65,$B$25,IF(F68&gt;=$AI$64,$B$24,IF(F68&gt;=$AI$63,$B$23,IF(F68&gt;=$AI$62,$B$22,IF(F68&gt;=$AI$61,$B$21,$B$20))))))</f>
        <v/>
      </c>
      <c r="H68" s="14">
        <f>MAX(0,MIN($AI$59,IF($B$9="Plasma",(G68-(S68*$AI$18+T68*$AI$19+U68*$AI$20))/$AI$46,AF68)))</f>
        <v/>
      </c>
      <c r="I68" s="15">
        <f>H68/10*3600/$B$11</f>
        <v/>
      </c>
      <c r="J68" s="15">
        <f>J67+H68</f>
        <v/>
      </c>
      <c r="K68" s="14">
        <f>$AI$21*K67+$AI$22*L67+$AI$23*M67+$AI$30*H67</f>
        <v/>
      </c>
      <c r="L68" s="14">
        <f>$AI$24*K67+$AI$25*L67+$AI$26*M67+$AI$31*H67</f>
        <v/>
      </c>
      <c r="M68" s="14">
        <f>$AI$27*K67+$AI$28*L67+$AI$29*M67+$AI$32*H67</f>
        <v/>
      </c>
      <c r="N68" s="16">
        <f>R68*$B$41</f>
        <v/>
      </c>
      <c r="O68" s="14">
        <f>K68/$B$30</f>
        <v/>
      </c>
      <c r="P68" s="14">
        <f>L68/$B$31</f>
        <v/>
      </c>
      <c r="Q68" s="14">
        <f>M68/$B$32</f>
        <v/>
      </c>
      <c r="R68" s="14">
        <f>R67*$AI$42+S67*$AI$43+T67*$AI$44+U67*$AI$45+$AI$47*H67</f>
        <v/>
      </c>
      <c r="S68" s="17">
        <f>$AI$33*K68+$AI$34*L68+$AI$35*M68</f>
        <v/>
      </c>
      <c r="T68" s="17">
        <f>$AI$36*K68+$AI$37*L68+$AI$38*M68</f>
        <v/>
      </c>
      <c r="U68" s="17">
        <f>$AI$39*K68+$AI$40*L68+$AI$41*M68</f>
        <v/>
      </c>
      <c r="V68" s="17">
        <f>R68*EXP(-$B$15*(($B$16+$AI$4)*0.1))+S68*$B$15/($B$15-$AI$12)*(EXP(-$AI$12*(($B$16+$AI$4)*0.1))-EXP(-$B$15*(($B$16+$AI$4)*0.1)))+T68*$B$15/($B$15-$AI$13)*(EXP(-$AI$13*(($B$16+$AI$4)*0.1))-EXP(-$B$15*(($B$16+$AI$4)*0.1)))+U68*$B$15/($B$15-$AI$14)*(EXP(-$AI$14*(($B$16+$AI$4)*0.1))-EXP(-$B$15*(($B$16+$AI$4)*0.1)))</f>
        <v/>
      </c>
      <c r="W68" s="17">
        <f>R68*EXP(-$B$15*(($B$16+$AI$4)*0.2))+S68*$B$15/($B$15-$AI$12)*(EXP(-$AI$12*(($B$16+$AI$4)*0.2))-EXP(-$B$15*(($B$16+$AI$4)*0.2)))+T68*$B$15/($B$15-$AI$13)*(EXP(-$AI$13*(($B$16+$AI$4)*0.2))-EXP(-$B$15*(($B$16+$AI$4)*0.2)))+U68*$B$15/($B$15-$AI$14)*(EXP(-$AI$14*(($B$16+$AI$4)*0.2))-EXP(-$B$15*(($B$16+$AI$4)*0.2)))</f>
        <v/>
      </c>
      <c r="X68" s="17">
        <f>R68*EXP(-$B$15*(($B$16+$AI$4)*0.3))+S68*$B$15/($B$15-$AI$12)*(EXP(-$AI$12*(($B$16+$AI$4)*0.3))-EXP(-$B$15*(($B$16+$AI$4)*0.3)))+T68*$B$15/($B$15-$AI$13)*(EXP(-$AI$13*(($B$16+$AI$4)*0.3))-EXP(-$B$15*(($B$16+$AI$4)*0.3)))+U68*$B$15/($B$15-$AI$14)*(EXP(-$AI$14*(($B$16+$AI$4)*0.3))-EXP(-$B$15*(($B$16+$AI$4)*0.3)))</f>
        <v/>
      </c>
      <c r="Y68" s="17">
        <f>R68*EXP(-$B$15*(($B$16+$AI$4)*0.4))+S68*$B$15/($B$15-$AI$12)*(EXP(-$AI$12*(($B$16+$AI$4)*0.4))-EXP(-$B$15*(($B$16+$AI$4)*0.4)))+T68*$B$15/($B$15-$AI$13)*(EXP(-$AI$13*(($B$16+$AI$4)*0.4))-EXP(-$B$15*(($B$16+$AI$4)*0.4)))+U68*$B$15/($B$15-$AI$14)*(EXP(-$AI$14*(($B$16+$AI$4)*0.4))-EXP(-$B$15*(($B$16+$AI$4)*0.4)))</f>
        <v/>
      </c>
      <c r="Z68" s="17">
        <f>R68*EXP(-$B$15*(($B$16+$AI$4)*0.5))+S68*$B$15/($B$15-$AI$12)*(EXP(-$AI$12*(($B$16+$AI$4)*0.5))-EXP(-$B$15*(($B$16+$AI$4)*0.5)))+T68*$B$15/($B$15-$AI$13)*(EXP(-$AI$13*(($B$16+$AI$4)*0.5))-EXP(-$B$15*(($B$16+$AI$4)*0.5)))+U68*$B$15/($B$15-$AI$14)*(EXP(-$AI$14*(($B$16+$AI$4)*0.5))-EXP(-$B$15*(($B$16+$AI$4)*0.5)))</f>
        <v/>
      </c>
      <c r="AA68" s="17">
        <f>R68*EXP(-$B$15*(($B$16+$AI$4)*0.6))+S68*$B$15/($B$15-$AI$12)*(EXP(-$AI$12*(($B$16+$AI$4)*0.6))-EXP(-$B$15*(($B$16+$AI$4)*0.6)))+T68*$B$15/($B$15-$AI$13)*(EXP(-$AI$13*(($B$16+$AI$4)*0.6))-EXP(-$B$15*(($B$16+$AI$4)*0.6)))+U68*$B$15/($B$15-$AI$14)*(EXP(-$AI$14*(($B$16+$AI$4)*0.6))-EXP(-$B$15*(($B$16+$AI$4)*0.6)))</f>
        <v/>
      </c>
      <c r="AB68" s="17">
        <f>R68*EXP(-$B$15*(($B$16+$AI$4)*0.7))+S68*$B$15/($B$15-$AI$12)*(EXP(-$AI$12*(($B$16+$AI$4)*0.7))-EXP(-$B$15*(($B$16+$AI$4)*0.7)))+T68*$B$15/($B$15-$AI$13)*(EXP(-$AI$13*(($B$16+$AI$4)*0.7))-EXP(-$B$15*(($B$16+$AI$4)*0.7)))+U68*$B$15/($B$15-$AI$14)*(EXP(-$AI$14*(($B$16+$AI$4)*0.7))-EXP(-$B$15*(($B$16+$AI$4)*0.7)))</f>
        <v/>
      </c>
      <c r="AC68" s="17">
        <f>R68*EXP(-$B$15*(($B$16+$AI$4)*0.8))+S68*$B$15/($B$15-$AI$12)*(EXP(-$AI$12*(($B$16+$AI$4)*0.8))-EXP(-$B$15*(($B$16+$AI$4)*0.8)))+T68*$B$15/($B$15-$AI$13)*(EXP(-$AI$13*(($B$16+$AI$4)*0.8))-EXP(-$B$15*(($B$16+$AI$4)*0.8)))+U68*$B$15/($B$15-$AI$14)*(EXP(-$AI$14*(($B$16+$AI$4)*0.8))-EXP(-$B$15*(($B$16+$AI$4)*0.8)))</f>
        <v/>
      </c>
      <c r="AD68" s="17">
        <f>R68*EXP(-$B$15*(($B$16+$AI$4)*0.9))+S68*$B$15/($B$15-$AI$12)*(EXP(-$AI$12*(($B$16+$AI$4)*0.9))-EXP(-$B$15*(($B$16+$AI$4)*0.9)))+T68*$B$15/($B$15-$AI$13)*(EXP(-$AI$13*(($B$16+$AI$4)*0.9))-EXP(-$B$15*(($B$16+$AI$4)*0.9)))+U68*$B$15/($B$15-$AI$14)*(EXP(-$AI$14*(($B$16+$AI$4)*0.9))-EXP(-$B$15*(($B$16+$AI$4)*0.9)))</f>
        <v/>
      </c>
      <c r="AE68" s="17">
        <f>R68*EXP(-$B$15*(($B$16+$AI$4)*1.0))+S68*$B$15/($B$15-$AI$12)*(EXP(-$AI$12*(($B$16+$AI$4)*1.0))-EXP(-$B$15*(($B$16+$AI$4)*1.0)))+T68*$B$15/($B$15-$AI$13)*(EXP(-$AI$13*(($B$16+$AI$4)*1.0))-EXP(-$B$15*(($B$16+$AI$4)*1.0)))+U68*$B$15/($B$15-$AI$14)*(EXP(-$AI$14*(($B$16+$AI$4)*1.0))-EXP(-$B$15*(($B$16+$AI$4)*1.0)))</f>
        <v/>
      </c>
      <c r="AF68" s="17">
        <f>MIN((G68-V68)/$AI$48,(G68-W68)/$AI$49,(G68-X68)/$AI$50,(G68-Y68)/$AI$51,(G68-Z68)/$AI$52,(G68-AA68)/$AI$53,(G68-AB68)/$AI$54,(G68-AC68)/$AI$55,(G68-AD68)/$AI$56,(G68-AE68)/$AI$57)</f>
        <v/>
      </c>
    </row>
    <row r="69">
      <c r="E69" s="12">
        <f>E68+$B$11</f>
        <v/>
      </c>
      <c r="F69" s="13">
        <f>E69/60</f>
        <v/>
      </c>
      <c r="G69" s="13">
        <f>IF(F69&gt;=$AI$66,$B$26,IF(F69&gt;=$AI$65,$B$25,IF(F69&gt;=$AI$64,$B$24,IF(F69&gt;=$AI$63,$B$23,IF(F69&gt;=$AI$62,$B$22,IF(F69&gt;=$AI$61,$B$21,$B$20))))))</f>
        <v/>
      </c>
      <c r="H69" s="14">
        <f>MAX(0,MIN($AI$59,IF($B$9="Plasma",(G69-(S69*$AI$18+T69*$AI$19+U69*$AI$20))/$AI$46,AF69)))</f>
        <v/>
      </c>
      <c r="I69" s="15">
        <f>H69/10*3600/$B$11</f>
        <v/>
      </c>
      <c r="J69" s="15">
        <f>J68+H69</f>
        <v/>
      </c>
      <c r="K69" s="14">
        <f>$AI$21*K68+$AI$22*L68+$AI$23*M68+$AI$30*H68</f>
        <v/>
      </c>
      <c r="L69" s="14">
        <f>$AI$24*K68+$AI$25*L68+$AI$26*M68+$AI$31*H68</f>
        <v/>
      </c>
      <c r="M69" s="14">
        <f>$AI$27*K68+$AI$28*L68+$AI$29*M68+$AI$32*H68</f>
        <v/>
      </c>
      <c r="N69" s="16">
        <f>R69*$B$41</f>
        <v/>
      </c>
      <c r="O69" s="14">
        <f>K69/$B$30</f>
        <v/>
      </c>
      <c r="P69" s="14">
        <f>L69/$B$31</f>
        <v/>
      </c>
      <c r="Q69" s="14">
        <f>M69/$B$32</f>
        <v/>
      </c>
      <c r="R69" s="14">
        <f>R68*$AI$42+S68*$AI$43+T68*$AI$44+U68*$AI$45+$AI$47*H68</f>
        <v/>
      </c>
      <c r="S69" s="17">
        <f>$AI$33*K69+$AI$34*L69+$AI$35*M69</f>
        <v/>
      </c>
      <c r="T69" s="17">
        <f>$AI$36*K69+$AI$37*L69+$AI$38*M69</f>
        <v/>
      </c>
      <c r="U69" s="17">
        <f>$AI$39*K69+$AI$40*L69+$AI$41*M69</f>
        <v/>
      </c>
      <c r="V69" s="17">
        <f>R69*EXP(-$B$15*(($B$16+$AI$4)*0.1))+S69*$B$15/($B$15-$AI$12)*(EXP(-$AI$12*(($B$16+$AI$4)*0.1))-EXP(-$B$15*(($B$16+$AI$4)*0.1)))+T69*$B$15/($B$15-$AI$13)*(EXP(-$AI$13*(($B$16+$AI$4)*0.1))-EXP(-$B$15*(($B$16+$AI$4)*0.1)))+U69*$B$15/($B$15-$AI$14)*(EXP(-$AI$14*(($B$16+$AI$4)*0.1))-EXP(-$B$15*(($B$16+$AI$4)*0.1)))</f>
        <v/>
      </c>
      <c r="W69" s="17">
        <f>R69*EXP(-$B$15*(($B$16+$AI$4)*0.2))+S69*$B$15/($B$15-$AI$12)*(EXP(-$AI$12*(($B$16+$AI$4)*0.2))-EXP(-$B$15*(($B$16+$AI$4)*0.2)))+T69*$B$15/($B$15-$AI$13)*(EXP(-$AI$13*(($B$16+$AI$4)*0.2))-EXP(-$B$15*(($B$16+$AI$4)*0.2)))+U69*$B$15/($B$15-$AI$14)*(EXP(-$AI$14*(($B$16+$AI$4)*0.2))-EXP(-$B$15*(($B$16+$AI$4)*0.2)))</f>
        <v/>
      </c>
      <c r="X69" s="17">
        <f>R69*EXP(-$B$15*(($B$16+$AI$4)*0.3))+S69*$B$15/($B$15-$AI$12)*(EXP(-$AI$12*(($B$16+$AI$4)*0.3))-EXP(-$B$15*(($B$16+$AI$4)*0.3)))+T69*$B$15/($B$15-$AI$13)*(EXP(-$AI$13*(($B$16+$AI$4)*0.3))-EXP(-$B$15*(($B$16+$AI$4)*0.3)))+U69*$B$15/($B$15-$AI$14)*(EXP(-$AI$14*(($B$16+$AI$4)*0.3))-EXP(-$B$15*(($B$16+$AI$4)*0.3)))</f>
        <v/>
      </c>
      <c r="Y69" s="17">
        <f>R69*EXP(-$B$15*(($B$16+$AI$4)*0.4))+S69*$B$15/($B$15-$AI$12)*(EXP(-$AI$12*(($B$16+$AI$4)*0.4))-EXP(-$B$15*(($B$16+$AI$4)*0.4)))+T69*$B$15/($B$15-$AI$13)*(EXP(-$AI$13*(($B$16+$AI$4)*0.4))-EXP(-$B$15*(($B$16+$AI$4)*0.4)))+U69*$B$15/($B$15-$AI$14)*(EXP(-$AI$14*(($B$16+$AI$4)*0.4))-EXP(-$B$15*(($B$16+$AI$4)*0.4)))</f>
        <v/>
      </c>
      <c r="Z69" s="17">
        <f>R69*EXP(-$B$15*(($B$16+$AI$4)*0.5))+S69*$B$15/($B$15-$AI$12)*(EXP(-$AI$12*(($B$16+$AI$4)*0.5))-EXP(-$B$15*(($B$16+$AI$4)*0.5)))+T69*$B$15/($B$15-$AI$13)*(EXP(-$AI$13*(($B$16+$AI$4)*0.5))-EXP(-$B$15*(($B$16+$AI$4)*0.5)))+U69*$B$15/($B$15-$AI$14)*(EXP(-$AI$14*(($B$16+$AI$4)*0.5))-EXP(-$B$15*(($B$16+$AI$4)*0.5)))</f>
        <v/>
      </c>
      <c r="AA69" s="17">
        <f>R69*EXP(-$B$15*(($B$16+$AI$4)*0.6))+S69*$B$15/($B$15-$AI$12)*(EXP(-$AI$12*(($B$16+$AI$4)*0.6))-EXP(-$B$15*(($B$16+$AI$4)*0.6)))+T69*$B$15/($B$15-$AI$13)*(EXP(-$AI$13*(($B$16+$AI$4)*0.6))-EXP(-$B$15*(($B$16+$AI$4)*0.6)))+U69*$B$15/($B$15-$AI$14)*(EXP(-$AI$14*(($B$16+$AI$4)*0.6))-EXP(-$B$15*(($B$16+$AI$4)*0.6)))</f>
        <v/>
      </c>
      <c r="AB69" s="17">
        <f>R69*EXP(-$B$15*(($B$16+$AI$4)*0.7))+S69*$B$15/($B$15-$AI$12)*(EXP(-$AI$12*(($B$16+$AI$4)*0.7))-EXP(-$B$15*(($B$16+$AI$4)*0.7)))+T69*$B$15/($B$15-$AI$13)*(EXP(-$AI$13*(($B$16+$AI$4)*0.7))-EXP(-$B$15*(($B$16+$AI$4)*0.7)))+U69*$B$15/($B$15-$AI$14)*(EXP(-$AI$14*(($B$16+$AI$4)*0.7))-EXP(-$B$15*(($B$16+$AI$4)*0.7)))</f>
        <v/>
      </c>
      <c r="AC69" s="17">
        <f>R69*EXP(-$B$15*(($B$16+$AI$4)*0.8))+S69*$B$15/($B$15-$AI$12)*(EXP(-$AI$12*(($B$16+$AI$4)*0.8))-EXP(-$B$15*(($B$16+$AI$4)*0.8)))+T69*$B$15/($B$15-$AI$13)*(EXP(-$AI$13*(($B$16+$AI$4)*0.8))-EXP(-$B$15*(($B$16+$AI$4)*0.8)))+U69*$B$15/($B$15-$AI$14)*(EXP(-$AI$14*(($B$16+$AI$4)*0.8))-EXP(-$B$15*(($B$16+$AI$4)*0.8)))</f>
        <v/>
      </c>
      <c r="AD69" s="17">
        <f>R69*EXP(-$B$15*(($B$16+$AI$4)*0.9))+S69*$B$15/($B$15-$AI$12)*(EXP(-$AI$12*(($B$16+$AI$4)*0.9))-EXP(-$B$15*(($B$16+$AI$4)*0.9)))+T69*$B$15/($B$15-$AI$13)*(EXP(-$AI$13*(($B$16+$AI$4)*0.9))-EXP(-$B$15*(($B$16+$AI$4)*0.9)))+U69*$B$15/($B$15-$AI$14)*(EXP(-$AI$14*(($B$16+$AI$4)*0.9))-EXP(-$B$15*(($B$16+$AI$4)*0.9)))</f>
        <v/>
      </c>
      <c r="AE69" s="17">
        <f>R69*EXP(-$B$15*(($B$16+$AI$4)*1.0))+S69*$B$15/($B$15-$AI$12)*(EXP(-$AI$12*(($B$16+$AI$4)*1.0))-EXP(-$B$15*(($B$16+$AI$4)*1.0)))+T69*$B$15/($B$15-$AI$13)*(EXP(-$AI$13*(($B$16+$AI$4)*1.0))-EXP(-$B$15*(($B$16+$AI$4)*1.0)))+U69*$B$15/($B$15-$AI$14)*(EXP(-$AI$14*(($B$16+$AI$4)*1.0))-EXP(-$B$15*(($B$16+$AI$4)*1.0)))</f>
        <v/>
      </c>
      <c r="AF69" s="17">
        <f>MIN((G69-V69)/$AI$48,(G69-W69)/$AI$49,(G69-X69)/$AI$50,(G69-Y69)/$AI$51,(G69-Z69)/$AI$52,(G69-AA69)/$AI$53,(G69-AB69)/$AI$54,(G69-AC69)/$AI$55,(G69-AD69)/$AI$56,(G69-AE69)/$AI$57)</f>
        <v/>
      </c>
    </row>
    <row r="70">
      <c r="E70" s="12">
        <f>E69+$B$11</f>
        <v/>
      </c>
      <c r="F70" s="13">
        <f>E70/60</f>
        <v/>
      </c>
      <c r="G70" s="13">
        <f>IF(F70&gt;=$AI$66,$B$26,IF(F70&gt;=$AI$65,$B$25,IF(F70&gt;=$AI$64,$B$24,IF(F70&gt;=$AI$63,$B$23,IF(F70&gt;=$AI$62,$B$22,IF(F70&gt;=$AI$61,$B$21,$B$20))))))</f>
        <v/>
      </c>
      <c r="H70" s="14">
        <f>MAX(0,MIN($AI$59,IF($B$9="Plasma",(G70-(S70*$AI$18+T70*$AI$19+U70*$AI$20))/$AI$46,AF70)))</f>
        <v/>
      </c>
      <c r="I70" s="15">
        <f>H70/10*3600/$B$11</f>
        <v/>
      </c>
      <c r="J70" s="15">
        <f>J69+H70</f>
        <v/>
      </c>
      <c r="K70" s="14">
        <f>$AI$21*K69+$AI$22*L69+$AI$23*M69+$AI$30*H69</f>
        <v/>
      </c>
      <c r="L70" s="14">
        <f>$AI$24*K69+$AI$25*L69+$AI$26*M69+$AI$31*H69</f>
        <v/>
      </c>
      <c r="M70" s="14">
        <f>$AI$27*K69+$AI$28*L69+$AI$29*M69+$AI$32*H69</f>
        <v/>
      </c>
      <c r="N70" s="16">
        <f>R70*$B$41</f>
        <v/>
      </c>
      <c r="O70" s="14">
        <f>K70/$B$30</f>
        <v/>
      </c>
      <c r="P70" s="14">
        <f>L70/$B$31</f>
        <v/>
      </c>
      <c r="Q70" s="14">
        <f>M70/$B$32</f>
        <v/>
      </c>
      <c r="R70" s="14">
        <f>R69*$AI$42+S69*$AI$43+T69*$AI$44+U69*$AI$45+$AI$47*H69</f>
        <v/>
      </c>
      <c r="S70" s="17">
        <f>$AI$33*K70+$AI$34*L70+$AI$35*M70</f>
        <v/>
      </c>
      <c r="T70" s="17">
        <f>$AI$36*K70+$AI$37*L70+$AI$38*M70</f>
        <v/>
      </c>
      <c r="U70" s="17">
        <f>$AI$39*K70+$AI$40*L70+$AI$41*M70</f>
        <v/>
      </c>
      <c r="V70" s="17">
        <f>R70*EXP(-$B$15*(($B$16+$AI$4)*0.1))+S70*$B$15/($B$15-$AI$12)*(EXP(-$AI$12*(($B$16+$AI$4)*0.1))-EXP(-$B$15*(($B$16+$AI$4)*0.1)))+T70*$B$15/($B$15-$AI$13)*(EXP(-$AI$13*(($B$16+$AI$4)*0.1))-EXP(-$B$15*(($B$16+$AI$4)*0.1)))+U70*$B$15/($B$15-$AI$14)*(EXP(-$AI$14*(($B$16+$AI$4)*0.1))-EXP(-$B$15*(($B$16+$AI$4)*0.1)))</f>
        <v/>
      </c>
      <c r="W70" s="17">
        <f>R70*EXP(-$B$15*(($B$16+$AI$4)*0.2))+S70*$B$15/($B$15-$AI$12)*(EXP(-$AI$12*(($B$16+$AI$4)*0.2))-EXP(-$B$15*(($B$16+$AI$4)*0.2)))+T70*$B$15/($B$15-$AI$13)*(EXP(-$AI$13*(($B$16+$AI$4)*0.2))-EXP(-$B$15*(($B$16+$AI$4)*0.2)))+U70*$B$15/($B$15-$AI$14)*(EXP(-$AI$14*(($B$16+$AI$4)*0.2))-EXP(-$B$15*(($B$16+$AI$4)*0.2)))</f>
        <v/>
      </c>
      <c r="X70" s="17">
        <f>R70*EXP(-$B$15*(($B$16+$AI$4)*0.3))+S70*$B$15/($B$15-$AI$12)*(EXP(-$AI$12*(($B$16+$AI$4)*0.3))-EXP(-$B$15*(($B$16+$AI$4)*0.3)))+T70*$B$15/($B$15-$AI$13)*(EXP(-$AI$13*(($B$16+$AI$4)*0.3))-EXP(-$B$15*(($B$16+$AI$4)*0.3)))+U70*$B$15/($B$15-$AI$14)*(EXP(-$AI$14*(($B$16+$AI$4)*0.3))-EXP(-$B$15*(($B$16+$AI$4)*0.3)))</f>
        <v/>
      </c>
      <c r="Y70" s="17">
        <f>R70*EXP(-$B$15*(($B$16+$AI$4)*0.4))+S70*$B$15/($B$15-$AI$12)*(EXP(-$AI$12*(($B$16+$AI$4)*0.4))-EXP(-$B$15*(($B$16+$AI$4)*0.4)))+T70*$B$15/($B$15-$AI$13)*(EXP(-$AI$13*(($B$16+$AI$4)*0.4))-EXP(-$B$15*(($B$16+$AI$4)*0.4)))+U70*$B$15/($B$15-$AI$14)*(EXP(-$AI$14*(($B$16+$AI$4)*0.4))-EXP(-$B$15*(($B$16+$AI$4)*0.4)))</f>
        <v/>
      </c>
      <c r="Z70" s="17">
        <f>R70*EXP(-$B$15*(($B$16+$AI$4)*0.5))+S70*$B$15/($B$15-$AI$12)*(EXP(-$AI$12*(($B$16+$AI$4)*0.5))-EXP(-$B$15*(($B$16+$AI$4)*0.5)))+T70*$B$15/($B$15-$AI$13)*(EXP(-$AI$13*(($B$16+$AI$4)*0.5))-EXP(-$B$15*(($B$16+$AI$4)*0.5)))+U70*$B$15/($B$15-$AI$14)*(EXP(-$AI$14*(($B$16+$AI$4)*0.5))-EXP(-$B$15*(($B$16+$AI$4)*0.5)))</f>
        <v/>
      </c>
      <c r="AA70" s="17">
        <f>R70*EXP(-$B$15*(($B$16+$AI$4)*0.6))+S70*$B$15/($B$15-$AI$12)*(EXP(-$AI$12*(($B$16+$AI$4)*0.6))-EXP(-$B$15*(($B$16+$AI$4)*0.6)))+T70*$B$15/($B$15-$AI$13)*(EXP(-$AI$13*(($B$16+$AI$4)*0.6))-EXP(-$B$15*(($B$16+$AI$4)*0.6)))+U70*$B$15/($B$15-$AI$14)*(EXP(-$AI$14*(($B$16+$AI$4)*0.6))-EXP(-$B$15*(($B$16+$AI$4)*0.6)))</f>
        <v/>
      </c>
      <c r="AB70" s="17">
        <f>R70*EXP(-$B$15*(($B$16+$AI$4)*0.7))+S70*$B$15/($B$15-$AI$12)*(EXP(-$AI$12*(($B$16+$AI$4)*0.7))-EXP(-$B$15*(($B$16+$AI$4)*0.7)))+T70*$B$15/($B$15-$AI$13)*(EXP(-$AI$13*(($B$16+$AI$4)*0.7))-EXP(-$B$15*(($B$16+$AI$4)*0.7)))+U70*$B$15/($B$15-$AI$14)*(EXP(-$AI$14*(($B$16+$AI$4)*0.7))-EXP(-$B$15*(($B$16+$AI$4)*0.7)))</f>
        <v/>
      </c>
      <c r="AC70" s="17">
        <f>R70*EXP(-$B$15*(($B$16+$AI$4)*0.8))+S70*$B$15/($B$15-$AI$12)*(EXP(-$AI$12*(($B$16+$AI$4)*0.8))-EXP(-$B$15*(($B$16+$AI$4)*0.8)))+T70*$B$15/($B$15-$AI$13)*(EXP(-$AI$13*(($B$16+$AI$4)*0.8))-EXP(-$B$15*(($B$16+$AI$4)*0.8)))+U70*$B$15/($B$15-$AI$14)*(EXP(-$AI$14*(($B$16+$AI$4)*0.8))-EXP(-$B$15*(($B$16+$AI$4)*0.8)))</f>
        <v/>
      </c>
      <c r="AD70" s="17">
        <f>R70*EXP(-$B$15*(($B$16+$AI$4)*0.9))+S70*$B$15/($B$15-$AI$12)*(EXP(-$AI$12*(($B$16+$AI$4)*0.9))-EXP(-$B$15*(($B$16+$AI$4)*0.9)))+T70*$B$15/($B$15-$AI$13)*(EXP(-$AI$13*(($B$16+$AI$4)*0.9))-EXP(-$B$15*(($B$16+$AI$4)*0.9)))+U70*$B$15/($B$15-$AI$14)*(EXP(-$AI$14*(($B$16+$AI$4)*0.9))-EXP(-$B$15*(($B$16+$AI$4)*0.9)))</f>
        <v/>
      </c>
      <c r="AE70" s="17">
        <f>R70*EXP(-$B$15*(($B$16+$AI$4)*1.0))+S70*$B$15/($B$15-$AI$12)*(EXP(-$AI$12*(($B$16+$AI$4)*1.0))-EXP(-$B$15*(($B$16+$AI$4)*1.0)))+T70*$B$15/($B$15-$AI$13)*(EXP(-$AI$13*(($B$16+$AI$4)*1.0))-EXP(-$B$15*(($B$16+$AI$4)*1.0)))+U70*$B$15/($B$15-$AI$14)*(EXP(-$AI$14*(($B$16+$AI$4)*1.0))-EXP(-$B$15*(($B$16+$AI$4)*1.0)))</f>
        <v/>
      </c>
      <c r="AF70" s="17">
        <f>MIN((G70-V70)/$AI$48,(G70-W70)/$AI$49,(G70-X70)/$AI$50,(G70-Y70)/$AI$51,(G70-Z70)/$AI$52,(G70-AA70)/$AI$53,(G70-AB70)/$AI$54,(G70-AC70)/$AI$55,(G70-AD70)/$AI$56,(G70-AE70)/$AI$57)</f>
        <v/>
      </c>
    </row>
    <row r="71">
      <c r="E71" s="12">
        <f>E70+$B$11</f>
        <v/>
      </c>
      <c r="F71" s="13">
        <f>E71/60</f>
        <v/>
      </c>
      <c r="G71" s="13">
        <f>IF(F71&gt;=$AI$66,$B$26,IF(F71&gt;=$AI$65,$B$25,IF(F71&gt;=$AI$64,$B$24,IF(F71&gt;=$AI$63,$B$23,IF(F71&gt;=$AI$62,$B$22,IF(F71&gt;=$AI$61,$B$21,$B$20))))))</f>
        <v/>
      </c>
      <c r="H71" s="14">
        <f>MAX(0,MIN($AI$59,IF($B$9="Plasma",(G71-(S71*$AI$18+T71*$AI$19+U71*$AI$20))/$AI$46,AF71)))</f>
        <v/>
      </c>
      <c r="I71" s="15">
        <f>H71/10*3600/$B$11</f>
        <v/>
      </c>
      <c r="J71" s="15">
        <f>J70+H71</f>
        <v/>
      </c>
      <c r="K71" s="14">
        <f>$AI$21*K70+$AI$22*L70+$AI$23*M70+$AI$30*H70</f>
        <v/>
      </c>
      <c r="L71" s="14">
        <f>$AI$24*K70+$AI$25*L70+$AI$26*M70+$AI$31*H70</f>
        <v/>
      </c>
      <c r="M71" s="14">
        <f>$AI$27*K70+$AI$28*L70+$AI$29*M70+$AI$32*H70</f>
        <v/>
      </c>
      <c r="N71" s="16">
        <f>R71*$B$41</f>
        <v/>
      </c>
      <c r="O71" s="14">
        <f>K71/$B$30</f>
        <v/>
      </c>
      <c r="P71" s="14">
        <f>L71/$B$31</f>
        <v/>
      </c>
      <c r="Q71" s="14">
        <f>M71/$B$32</f>
        <v/>
      </c>
      <c r="R71" s="14">
        <f>R70*$AI$42+S70*$AI$43+T70*$AI$44+U70*$AI$45+$AI$47*H70</f>
        <v/>
      </c>
      <c r="S71" s="17">
        <f>$AI$33*K71+$AI$34*L71+$AI$35*M71</f>
        <v/>
      </c>
      <c r="T71" s="17">
        <f>$AI$36*K71+$AI$37*L71+$AI$38*M71</f>
        <v/>
      </c>
      <c r="U71" s="17">
        <f>$AI$39*K71+$AI$40*L71+$AI$41*M71</f>
        <v/>
      </c>
      <c r="V71" s="17">
        <f>R71*EXP(-$B$15*(($B$16+$AI$4)*0.1))+S71*$B$15/($B$15-$AI$12)*(EXP(-$AI$12*(($B$16+$AI$4)*0.1))-EXP(-$B$15*(($B$16+$AI$4)*0.1)))+T71*$B$15/($B$15-$AI$13)*(EXP(-$AI$13*(($B$16+$AI$4)*0.1))-EXP(-$B$15*(($B$16+$AI$4)*0.1)))+U71*$B$15/($B$15-$AI$14)*(EXP(-$AI$14*(($B$16+$AI$4)*0.1))-EXP(-$B$15*(($B$16+$AI$4)*0.1)))</f>
        <v/>
      </c>
      <c r="W71" s="17">
        <f>R71*EXP(-$B$15*(($B$16+$AI$4)*0.2))+S71*$B$15/($B$15-$AI$12)*(EXP(-$AI$12*(($B$16+$AI$4)*0.2))-EXP(-$B$15*(($B$16+$AI$4)*0.2)))+T71*$B$15/($B$15-$AI$13)*(EXP(-$AI$13*(($B$16+$AI$4)*0.2))-EXP(-$B$15*(($B$16+$AI$4)*0.2)))+U71*$B$15/($B$15-$AI$14)*(EXP(-$AI$14*(($B$16+$AI$4)*0.2))-EXP(-$B$15*(($B$16+$AI$4)*0.2)))</f>
        <v/>
      </c>
      <c r="X71" s="17">
        <f>R71*EXP(-$B$15*(($B$16+$AI$4)*0.3))+S71*$B$15/($B$15-$AI$12)*(EXP(-$AI$12*(($B$16+$AI$4)*0.3))-EXP(-$B$15*(($B$16+$AI$4)*0.3)))+T71*$B$15/($B$15-$AI$13)*(EXP(-$AI$13*(($B$16+$AI$4)*0.3))-EXP(-$B$15*(($B$16+$AI$4)*0.3)))+U71*$B$15/($B$15-$AI$14)*(EXP(-$AI$14*(($B$16+$AI$4)*0.3))-EXP(-$B$15*(($B$16+$AI$4)*0.3)))</f>
        <v/>
      </c>
      <c r="Y71" s="17">
        <f>R71*EXP(-$B$15*(($B$16+$AI$4)*0.4))+S71*$B$15/($B$15-$AI$12)*(EXP(-$AI$12*(($B$16+$AI$4)*0.4))-EXP(-$B$15*(($B$16+$AI$4)*0.4)))+T71*$B$15/($B$15-$AI$13)*(EXP(-$AI$13*(($B$16+$AI$4)*0.4))-EXP(-$B$15*(($B$16+$AI$4)*0.4)))+U71*$B$15/($B$15-$AI$14)*(EXP(-$AI$14*(($B$16+$AI$4)*0.4))-EXP(-$B$15*(($B$16+$AI$4)*0.4)))</f>
        <v/>
      </c>
      <c r="Z71" s="17">
        <f>R71*EXP(-$B$15*(($B$16+$AI$4)*0.5))+S71*$B$15/($B$15-$AI$12)*(EXP(-$AI$12*(($B$16+$AI$4)*0.5))-EXP(-$B$15*(($B$16+$AI$4)*0.5)))+T71*$B$15/($B$15-$AI$13)*(EXP(-$AI$13*(($B$16+$AI$4)*0.5))-EXP(-$B$15*(($B$16+$AI$4)*0.5)))+U71*$B$15/($B$15-$AI$14)*(EXP(-$AI$14*(($B$16+$AI$4)*0.5))-EXP(-$B$15*(($B$16+$AI$4)*0.5)))</f>
        <v/>
      </c>
      <c r="AA71" s="17">
        <f>R71*EXP(-$B$15*(($B$16+$AI$4)*0.6))+S71*$B$15/($B$15-$AI$12)*(EXP(-$AI$12*(($B$16+$AI$4)*0.6))-EXP(-$B$15*(($B$16+$AI$4)*0.6)))+T71*$B$15/($B$15-$AI$13)*(EXP(-$AI$13*(($B$16+$AI$4)*0.6))-EXP(-$B$15*(($B$16+$AI$4)*0.6)))+U71*$B$15/($B$15-$AI$14)*(EXP(-$AI$14*(($B$16+$AI$4)*0.6))-EXP(-$B$15*(($B$16+$AI$4)*0.6)))</f>
        <v/>
      </c>
      <c r="AB71" s="17">
        <f>R71*EXP(-$B$15*(($B$16+$AI$4)*0.7))+S71*$B$15/($B$15-$AI$12)*(EXP(-$AI$12*(($B$16+$AI$4)*0.7))-EXP(-$B$15*(($B$16+$AI$4)*0.7)))+T71*$B$15/($B$15-$AI$13)*(EXP(-$AI$13*(($B$16+$AI$4)*0.7))-EXP(-$B$15*(($B$16+$AI$4)*0.7)))+U71*$B$15/($B$15-$AI$14)*(EXP(-$AI$14*(($B$16+$AI$4)*0.7))-EXP(-$B$15*(($B$16+$AI$4)*0.7)))</f>
        <v/>
      </c>
      <c r="AC71" s="17">
        <f>R71*EXP(-$B$15*(($B$16+$AI$4)*0.8))+S71*$B$15/($B$15-$AI$12)*(EXP(-$AI$12*(($B$16+$AI$4)*0.8))-EXP(-$B$15*(($B$16+$AI$4)*0.8)))+T71*$B$15/($B$15-$AI$13)*(EXP(-$AI$13*(($B$16+$AI$4)*0.8))-EXP(-$B$15*(($B$16+$AI$4)*0.8)))+U71*$B$15/($B$15-$AI$14)*(EXP(-$AI$14*(($B$16+$AI$4)*0.8))-EXP(-$B$15*(($B$16+$AI$4)*0.8)))</f>
        <v/>
      </c>
      <c r="AD71" s="17">
        <f>R71*EXP(-$B$15*(($B$16+$AI$4)*0.9))+S71*$B$15/($B$15-$AI$12)*(EXP(-$AI$12*(($B$16+$AI$4)*0.9))-EXP(-$B$15*(($B$16+$AI$4)*0.9)))+T71*$B$15/($B$15-$AI$13)*(EXP(-$AI$13*(($B$16+$AI$4)*0.9))-EXP(-$B$15*(($B$16+$AI$4)*0.9)))+U71*$B$15/($B$15-$AI$14)*(EXP(-$AI$14*(($B$16+$AI$4)*0.9))-EXP(-$B$15*(($B$16+$AI$4)*0.9)))</f>
        <v/>
      </c>
      <c r="AE71" s="17">
        <f>R71*EXP(-$B$15*(($B$16+$AI$4)*1.0))+S71*$B$15/($B$15-$AI$12)*(EXP(-$AI$12*(($B$16+$AI$4)*1.0))-EXP(-$B$15*(($B$16+$AI$4)*1.0)))+T71*$B$15/($B$15-$AI$13)*(EXP(-$AI$13*(($B$16+$AI$4)*1.0))-EXP(-$B$15*(($B$16+$AI$4)*1.0)))+U71*$B$15/($B$15-$AI$14)*(EXP(-$AI$14*(($B$16+$AI$4)*1.0))-EXP(-$B$15*(($B$16+$AI$4)*1.0)))</f>
        <v/>
      </c>
      <c r="AF71" s="17">
        <f>MIN((G71-V71)/$AI$48,(G71-W71)/$AI$49,(G71-X71)/$AI$50,(G71-Y71)/$AI$51,(G71-Z71)/$AI$52,(G71-AA71)/$AI$53,(G71-AB71)/$AI$54,(G71-AC71)/$AI$55,(G71-AD71)/$AI$56,(G71-AE71)/$AI$57)</f>
        <v/>
      </c>
    </row>
    <row r="72">
      <c r="E72" s="12">
        <f>E71+$B$11</f>
        <v/>
      </c>
      <c r="F72" s="13">
        <f>E72/60</f>
        <v/>
      </c>
      <c r="G72" s="13">
        <f>IF(F72&gt;=$AI$66,$B$26,IF(F72&gt;=$AI$65,$B$25,IF(F72&gt;=$AI$64,$B$24,IF(F72&gt;=$AI$63,$B$23,IF(F72&gt;=$AI$62,$B$22,IF(F72&gt;=$AI$61,$B$21,$B$20))))))</f>
        <v/>
      </c>
      <c r="H72" s="14">
        <f>MAX(0,MIN($AI$59,IF($B$9="Plasma",(G72-(S72*$AI$18+T72*$AI$19+U72*$AI$20))/$AI$46,AF72)))</f>
        <v/>
      </c>
      <c r="I72" s="15">
        <f>H72/10*3600/$B$11</f>
        <v/>
      </c>
      <c r="J72" s="15">
        <f>J71+H72</f>
        <v/>
      </c>
      <c r="K72" s="14">
        <f>$AI$21*K71+$AI$22*L71+$AI$23*M71+$AI$30*H71</f>
        <v/>
      </c>
      <c r="L72" s="14">
        <f>$AI$24*K71+$AI$25*L71+$AI$26*M71+$AI$31*H71</f>
        <v/>
      </c>
      <c r="M72" s="14">
        <f>$AI$27*K71+$AI$28*L71+$AI$29*M71+$AI$32*H71</f>
        <v/>
      </c>
      <c r="N72" s="16">
        <f>R72*$B$41</f>
        <v/>
      </c>
      <c r="O72" s="14">
        <f>K72/$B$30</f>
        <v/>
      </c>
      <c r="P72" s="14">
        <f>L72/$B$31</f>
        <v/>
      </c>
      <c r="Q72" s="14">
        <f>M72/$B$32</f>
        <v/>
      </c>
      <c r="R72" s="14">
        <f>R71*$AI$42+S71*$AI$43+T71*$AI$44+U71*$AI$45+$AI$47*H71</f>
        <v/>
      </c>
      <c r="S72" s="17">
        <f>$AI$33*K72+$AI$34*L72+$AI$35*M72</f>
        <v/>
      </c>
      <c r="T72" s="17">
        <f>$AI$36*K72+$AI$37*L72+$AI$38*M72</f>
        <v/>
      </c>
      <c r="U72" s="17">
        <f>$AI$39*K72+$AI$40*L72+$AI$41*M72</f>
        <v/>
      </c>
      <c r="V72" s="17">
        <f>R72*EXP(-$B$15*(($B$16+$AI$4)*0.1))+S72*$B$15/($B$15-$AI$12)*(EXP(-$AI$12*(($B$16+$AI$4)*0.1))-EXP(-$B$15*(($B$16+$AI$4)*0.1)))+T72*$B$15/($B$15-$AI$13)*(EXP(-$AI$13*(($B$16+$AI$4)*0.1))-EXP(-$B$15*(($B$16+$AI$4)*0.1)))+U72*$B$15/($B$15-$AI$14)*(EXP(-$AI$14*(($B$16+$AI$4)*0.1))-EXP(-$B$15*(($B$16+$AI$4)*0.1)))</f>
        <v/>
      </c>
      <c r="W72" s="17">
        <f>R72*EXP(-$B$15*(($B$16+$AI$4)*0.2))+S72*$B$15/($B$15-$AI$12)*(EXP(-$AI$12*(($B$16+$AI$4)*0.2))-EXP(-$B$15*(($B$16+$AI$4)*0.2)))+T72*$B$15/($B$15-$AI$13)*(EXP(-$AI$13*(($B$16+$AI$4)*0.2))-EXP(-$B$15*(($B$16+$AI$4)*0.2)))+U72*$B$15/($B$15-$AI$14)*(EXP(-$AI$14*(($B$16+$AI$4)*0.2))-EXP(-$B$15*(($B$16+$AI$4)*0.2)))</f>
        <v/>
      </c>
      <c r="X72" s="17">
        <f>R72*EXP(-$B$15*(($B$16+$AI$4)*0.3))+S72*$B$15/($B$15-$AI$12)*(EXP(-$AI$12*(($B$16+$AI$4)*0.3))-EXP(-$B$15*(($B$16+$AI$4)*0.3)))+T72*$B$15/($B$15-$AI$13)*(EXP(-$AI$13*(($B$16+$AI$4)*0.3))-EXP(-$B$15*(($B$16+$AI$4)*0.3)))+U72*$B$15/($B$15-$AI$14)*(EXP(-$AI$14*(($B$16+$AI$4)*0.3))-EXP(-$B$15*(($B$16+$AI$4)*0.3)))</f>
        <v/>
      </c>
      <c r="Y72" s="17">
        <f>R72*EXP(-$B$15*(($B$16+$AI$4)*0.4))+S72*$B$15/($B$15-$AI$12)*(EXP(-$AI$12*(($B$16+$AI$4)*0.4))-EXP(-$B$15*(($B$16+$AI$4)*0.4)))+T72*$B$15/($B$15-$AI$13)*(EXP(-$AI$13*(($B$16+$AI$4)*0.4))-EXP(-$B$15*(($B$16+$AI$4)*0.4)))+U72*$B$15/($B$15-$AI$14)*(EXP(-$AI$14*(($B$16+$AI$4)*0.4))-EXP(-$B$15*(($B$16+$AI$4)*0.4)))</f>
        <v/>
      </c>
      <c r="Z72" s="17">
        <f>R72*EXP(-$B$15*(($B$16+$AI$4)*0.5))+S72*$B$15/($B$15-$AI$12)*(EXP(-$AI$12*(($B$16+$AI$4)*0.5))-EXP(-$B$15*(($B$16+$AI$4)*0.5)))+T72*$B$15/($B$15-$AI$13)*(EXP(-$AI$13*(($B$16+$AI$4)*0.5))-EXP(-$B$15*(($B$16+$AI$4)*0.5)))+U72*$B$15/($B$15-$AI$14)*(EXP(-$AI$14*(($B$16+$AI$4)*0.5))-EXP(-$B$15*(($B$16+$AI$4)*0.5)))</f>
        <v/>
      </c>
      <c r="AA72" s="17">
        <f>R72*EXP(-$B$15*(($B$16+$AI$4)*0.6))+S72*$B$15/($B$15-$AI$12)*(EXP(-$AI$12*(($B$16+$AI$4)*0.6))-EXP(-$B$15*(($B$16+$AI$4)*0.6)))+T72*$B$15/($B$15-$AI$13)*(EXP(-$AI$13*(($B$16+$AI$4)*0.6))-EXP(-$B$15*(($B$16+$AI$4)*0.6)))+U72*$B$15/($B$15-$AI$14)*(EXP(-$AI$14*(($B$16+$AI$4)*0.6))-EXP(-$B$15*(($B$16+$AI$4)*0.6)))</f>
        <v/>
      </c>
      <c r="AB72" s="17">
        <f>R72*EXP(-$B$15*(($B$16+$AI$4)*0.7))+S72*$B$15/($B$15-$AI$12)*(EXP(-$AI$12*(($B$16+$AI$4)*0.7))-EXP(-$B$15*(($B$16+$AI$4)*0.7)))+T72*$B$15/($B$15-$AI$13)*(EXP(-$AI$13*(($B$16+$AI$4)*0.7))-EXP(-$B$15*(($B$16+$AI$4)*0.7)))+U72*$B$15/($B$15-$AI$14)*(EXP(-$AI$14*(($B$16+$AI$4)*0.7))-EXP(-$B$15*(($B$16+$AI$4)*0.7)))</f>
        <v/>
      </c>
      <c r="AC72" s="17">
        <f>R72*EXP(-$B$15*(($B$16+$AI$4)*0.8))+S72*$B$15/($B$15-$AI$12)*(EXP(-$AI$12*(($B$16+$AI$4)*0.8))-EXP(-$B$15*(($B$16+$AI$4)*0.8)))+T72*$B$15/($B$15-$AI$13)*(EXP(-$AI$13*(($B$16+$AI$4)*0.8))-EXP(-$B$15*(($B$16+$AI$4)*0.8)))+U72*$B$15/($B$15-$AI$14)*(EXP(-$AI$14*(($B$16+$AI$4)*0.8))-EXP(-$B$15*(($B$16+$AI$4)*0.8)))</f>
        <v/>
      </c>
      <c r="AD72" s="17">
        <f>R72*EXP(-$B$15*(($B$16+$AI$4)*0.9))+S72*$B$15/($B$15-$AI$12)*(EXP(-$AI$12*(($B$16+$AI$4)*0.9))-EXP(-$B$15*(($B$16+$AI$4)*0.9)))+T72*$B$15/($B$15-$AI$13)*(EXP(-$AI$13*(($B$16+$AI$4)*0.9))-EXP(-$B$15*(($B$16+$AI$4)*0.9)))+U72*$B$15/($B$15-$AI$14)*(EXP(-$AI$14*(($B$16+$AI$4)*0.9))-EXP(-$B$15*(($B$16+$AI$4)*0.9)))</f>
        <v/>
      </c>
      <c r="AE72" s="17">
        <f>R72*EXP(-$B$15*(($B$16+$AI$4)*1.0))+S72*$B$15/($B$15-$AI$12)*(EXP(-$AI$12*(($B$16+$AI$4)*1.0))-EXP(-$B$15*(($B$16+$AI$4)*1.0)))+T72*$B$15/($B$15-$AI$13)*(EXP(-$AI$13*(($B$16+$AI$4)*1.0))-EXP(-$B$15*(($B$16+$AI$4)*1.0)))+U72*$B$15/($B$15-$AI$14)*(EXP(-$AI$14*(($B$16+$AI$4)*1.0))-EXP(-$B$15*(($B$16+$AI$4)*1.0)))</f>
        <v/>
      </c>
      <c r="AF72" s="17">
        <f>MIN((G72-V72)/$AI$48,(G72-W72)/$AI$49,(G72-X72)/$AI$50,(G72-Y72)/$AI$51,(G72-Z72)/$AI$52,(G72-AA72)/$AI$53,(G72-AB72)/$AI$54,(G72-AC72)/$AI$55,(G72-AD72)/$AI$56,(G72-AE72)/$AI$57)</f>
        <v/>
      </c>
    </row>
    <row r="73">
      <c r="E73" s="12">
        <f>E72+$B$11</f>
        <v/>
      </c>
      <c r="F73" s="13">
        <f>E73/60</f>
        <v/>
      </c>
      <c r="G73" s="13">
        <f>IF(F73&gt;=$AI$66,$B$26,IF(F73&gt;=$AI$65,$B$25,IF(F73&gt;=$AI$64,$B$24,IF(F73&gt;=$AI$63,$B$23,IF(F73&gt;=$AI$62,$B$22,IF(F73&gt;=$AI$61,$B$21,$B$20))))))</f>
        <v/>
      </c>
      <c r="H73" s="14">
        <f>MAX(0,MIN($AI$59,IF($B$9="Plasma",(G73-(S73*$AI$18+T73*$AI$19+U73*$AI$20))/$AI$46,AF73)))</f>
        <v/>
      </c>
      <c r="I73" s="15">
        <f>H73/10*3600/$B$11</f>
        <v/>
      </c>
      <c r="J73" s="15">
        <f>J72+H73</f>
        <v/>
      </c>
      <c r="K73" s="14">
        <f>$AI$21*K72+$AI$22*L72+$AI$23*M72+$AI$30*H72</f>
        <v/>
      </c>
      <c r="L73" s="14">
        <f>$AI$24*K72+$AI$25*L72+$AI$26*M72+$AI$31*H72</f>
        <v/>
      </c>
      <c r="M73" s="14">
        <f>$AI$27*K72+$AI$28*L72+$AI$29*M72+$AI$32*H72</f>
        <v/>
      </c>
      <c r="N73" s="16">
        <f>R73*$B$41</f>
        <v/>
      </c>
      <c r="O73" s="14">
        <f>K73/$B$30</f>
        <v/>
      </c>
      <c r="P73" s="14">
        <f>L73/$B$31</f>
        <v/>
      </c>
      <c r="Q73" s="14">
        <f>M73/$B$32</f>
        <v/>
      </c>
      <c r="R73" s="14">
        <f>R72*$AI$42+S72*$AI$43+T72*$AI$44+U72*$AI$45+$AI$47*H72</f>
        <v/>
      </c>
      <c r="S73" s="17">
        <f>$AI$33*K73+$AI$34*L73+$AI$35*M73</f>
        <v/>
      </c>
      <c r="T73" s="17">
        <f>$AI$36*K73+$AI$37*L73+$AI$38*M73</f>
        <v/>
      </c>
      <c r="U73" s="17">
        <f>$AI$39*K73+$AI$40*L73+$AI$41*M73</f>
        <v/>
      </c>
      <c r="V73" s="17">
        <f>R73*EXP(-$B$15*(($B$16+$AI$4)*0.1))+S73*$B$15/($B$15-$AI$12)*(EXP(-$AI$12*(($B$16+$AI$4)*0.1))-EXP(-$B$15*(($B$16+$AI$4)*0.1)))+T73*$B$15/($B$15-$AI$13)*(EXP(-$AI$13*(($B$16+$AI$4)*0.1))-EXP(-$B$15*(($B$16+$AI$4)*0.1)))+U73*$B$15/($B$15-$AI$14)*(EXP(-$AI$14*(($B$16+$AI$4)*0.1))-EXP(-$B$15*(($B$16+$AI$4)*0.1)))</f>
        <v/>
      </c>
      <c r="W73" s="17">
        <f>R73*EXP(-$B$15*(($B$16+$AI$4)*0.2))+S73*$B$15/($B$15-$AI$12)*(EXP(-$AI$12*(($B$16+$AI$4)*0.2))-EXP(-$B$15*(($B$16+$AI$4)*0.2)))+T73*$B$15/($B$15-$AI$13)*(EXP(-$AI$13*(($B$16+$AI$4)*0.2))-EXP(-$B$15*(($B$16+$AI$4)*0.2)))+U73*$B$15/($B$15-$AI$14)*(EXP(-$AI$14*(($B$16+$AI$4)*0.2))-EXP(-$B$15*(($B$16+$AI$4)*0.2)))</f>
        <v/>
      </c>
      <c r="X73" s="17">
        <f>R73*EXP(-$B$15*(($B$16+$AI$4)*0.3))+S73*$B$15/($B$15-$AI$12)*(EXP(-$AI$12*(($B$16+$AI$4)*0.3))-EXP(-$B$15*(($B$16+$AI$4)*0.3)))+T73*$B$15/($B$15-$AI$13)*(EXP(-$AI$13*(($B$16+$AI$4)*0.3))-EXP(-$B$15*(($B$16+$AI$4)*0.3)))+U73*$B$15/($B$15-$AI$14)*(EXP(-$AI$14*(($B$16+$AI$4)*0.3))-EXP(-$B$15*(($B$16+$AI$4)*0.3)))</f>
        <v/>
      </c>
      <c r="Y73" s="17">
        <f>R73*EXP(-$B$15*(($B$16+$AI$4)*0.4))+S73*$B$15/($B$15-$AI$12)*(EXP(-$AI$12*(($B$16+$AI$4)*0.4))-EXP(-$B$15*(($B$16+$AI$4)*0.4)))+T73*$B$15/($B$15-$AI$13)*(EXP(-$AI$13*(($B$16+$AI$4)*0.4))-EXP(-$B$15*(($B$16+$AI$4)*0.4)))+U73*$B$15/($B$15-$AI$14)*(EXP(-$AI$14*(($B$16+$AI$4)*0.4))-EXP(-$B$15*(($B$16+$AI$4)*0.4)))</f>
        <v/>
      </c>
      <c r="Z73" s="17">
        <f>R73*EXP(-$B$15*(($B$16+$AI$4)*0.5))+S73*$B$15/($B$15-$AI$12)*(EXP(-$AI$12*(($B$16+$AI$4)*0.5))-EXP(-$B$15*(($B$16+$AI$4)*0.5)))+T73*$B$15/($B$15-$AI$13)*(EXP(-$AI$13*(($B$16+$AI$4)*0.5))-EXP(-$B$15*(($B$16+$AI$4)*0.5)))+U73*$B$15/($B$15-$AI$14)*(EXP(-$AI$14*(($B$16+$AI$4)*0.5))-EXP(-$B$15*(($B$16+$AI$4)*0.5)))</f>
        <v/>
      </c>
      <c r="AA73" s="17">
        <f>R73*EXP(-$B$15*(($B$16+$AI$4)*0.6))+S73*$B$15/($B$15-$AI$12)*(EXP(-$AI$12*(($B$16+$AI$4)*0.6))-EXP(-$B$15*(($B$16+$AI$4)*0.6)))+T73*$B$15/($B$15-$AI$13)*(EXP(-$AI$13*(($B$16+$AI$4)*0.6))-EXP(-$B$15*(($B$16+$AI$4)*0.6)))+U73*$B$15/($B$15-$AI$14)*(EXP(-$AI$14*(($B$16+$AI$4)*0.6))-EXP(-$B$15*(($B$16+$AI$4)*0.6)))</f>
        <v/>
      </c>
      <c r="AB73" s="17">
        <f>R73*EXP(-$B$15*(($B$16+$AI$4)*0.7))+S73*$B$15/($B$15-$AI$12)*(EXP(-$AI$12*(($B$16+$AI$4)*0.7))-EXP(-$B$15*(($B$16+$AI$4)*0.7)))+T73*$B$15/($B$15-$AI$13)*(EXP(-$AI$13*(($B$16+$AI$4)*0.7))-EXP(-$B$15*(($B$16+$AI$4)*0.7)))+U73*$B$15/($B$15-$AI$14)*(EXP(-$AI$14*(($B$16+$AI$4)*0.7))-EXP(-$B$15*(($B$16+$AI$4)*0.7)))</f>
        <v/>
      </c>
      <c r="AC73" s="17">
        <f>R73*EXP(-$B$15*(($B$16+$AI$4)*0.8))+S73*$B$15/($B$15-$AI$12)*(EXP(-$AI$12*(($B$16+$AI$4)*0.8))-EXP(-$B$15*(($B$16+$AI$4)*0.8)))+T73*$B$15/($B$15-$AI$13)*(EXP(-$AI$13*(($B$16+$AI$4)*0.8))-EXP(-$B$15*(($B$16+$AI$4)*0.8)))+U73*$B$15/($B$15-$AI$14)*(EXP(-$AI$14*(($B$16+$AI$4)*0.8))-EXP(-$B$15*(($B$16+$AI$4)*0.8)))</f>
        <v/>
      </c>
      <c r="AD73" s="17">
        <f>R73*EXP(-$B$15*(($B$16+$AI$4)*0.9))+S73*$B$15/($B$15-$AI$12)*(EXP(-$AI$12*(($B$16+$AI$4)*0.9))-EXP(-$B$15*(($B$16+$AI$4)*0.9)))+T73*$B$15/($B$15-$AI$13)*(EXP(-$AI$13*(($B$16+$AI$4)*0.9))-EXP(-$B$15*(($B$16+$AI$4)*0.9)))+U73*$B$15/($B$15-$AI$14)*(EXP(-$AI$14*(($B$16+$AI$4)*0.9))-EXP(-$B$15*(($B$16+$AI$4)*0.9)))</f>
        <v/>
      </c>
      <c r="AE73" s="17">
        <f>R73*EXP(-$B$15*(($B$16+$AI$4)*1.0))+S73*$B$15/($B$15-$AI$12)*(EXP(-$AI$12*(($B$16+$AI$4)*1.0))-EXP(-$B$15*(($B$16+$AI$4)*1.0)))+T73*$B$15/($B$15-$AI$13)*(EXP(-$AI$13*(($B$16+$AI$4)*1.0))-EXP(-$B$15*(($B$16+$AI$4)*1.0)))+U73*$B$15/($B$15-$AI$14)*(EXP(-$AI$14*(($B$16+$AI$4)*1.0))-EXP(-$B$15*(($B$16+$AI$4)*1.0)))</f>
        <v/>
      </c>
      <c r="AF73" s="17">
        <f>MIN((G73-V73)/$AI$48,(G73-W73)/$AI$49,(G73-X73)/$AI$50,(G73-Y73)/$AI$51,(G73-Z73)/$AI$52,(G73-AA73)/$AI$53,(G73-AB73)/$AI$54,(G73-AC73)/$AI$55,(G73-AD73)/$AI$56,(G73-AE73)/$AI$57)</f>
        <v/>
      </c>
    </row>
    <row r="74">
      <c r="E74" s="12">
        <f>E73+$B$11</f>
        <v/>
      </c>
      <c r="F74" s="13">
        <f>E74/60</f>
        <v/>
      </c>
      <c r="G74" s="13">
        <f>IF(F74&gt;=$AI$66,$B$26,IF(F74&gt;=$AI$65,$B$25,IF(F74&gt;=$AI$64,$B$24,IF(F74&gt;=$AI$63,$B$23,IF(F74&gt;=$AI$62,$B$22,IF(F74&gt;=$AI$61,$B$21,$B$20))))))</f>
        <v/>
      </c>
      <c r="H74" s="14">
        <f>MAX(0,MIN($AI$59,IF($B$9="Plasma",(G74-(S74*$AI$18+T74*$AI$19+U74*$AI$20))/$AI$46,AF74)))</f>
        <v/>
      </c>
      <c r="I74" s="15">
        <f>H74/10*3600/$B$11</f>
        <v/>
      </c>
      <c r="J74" s="15">
        <f>J73+H74</f>
        <v/>
      </c>
      <c r="K74" s="14">
        <f>$AI$21*K73+$AI$22*L73+$AI$23*M73+$AI$30*H73</f>
        <v/>
      </c>
      <c r="L74" s="14">
        <f>$AI$24*K73+$AI$25*L73+$AI$26*M73+$AI$31*H73</f>
        <v/>
      </c>
      <c r="M74" s="14">
        <f>$AI$27*K73+$AI$28*L73+$AI$29*M73+$AI$32*H73</f>
        <v/>
      </c>
      <c r="N74" s="16">
        <f>R74*$B$41</f>
        <v/>
      </c>
      <c r="O74" s="14">
        <f>K74/$B$30</f>
        <v/>
      </c>
      <c r="P74" s="14">
        <f>L74/$B$31</f>
        <v/>
      </c>
      <c r="Q74" s="14">
        <f>M74/$B$32</f>
        <v/>
      </c>
      <c r="R74" s="14">
        <f>R73*$AI$42+S73*$AI$43+T73*$AI$44+U73*$AI$45+$AI$47*H73</f>
        <v/>
      </c>
      <c r="S74" s="17">
        <f>$AI$33*K74+$AI$34*L74+$AI$35*M74</f>
        <v/>
      </c>
      <c r="T74" s="17">
        <f>$AI$36*K74+$AI$37*L74+$AI$38*M74</f>
        <v/>
      </c>
      <c r="U74" s="17">
        <f>$AI$39*K74+$AI$40*L74+$AI$41*M74</f>
        <v/>
      </c>
      <c r="V74" s="17">
        <f>R74*EXP(-$B$15*(($B$16+$AI$4)*0.1))+S74*$B$15/($B$15-$AI$12)*(EXP(-$AI$12*(($B$16+$AI$4)*0.1))-EXP(-$B$15*(($B$16+$AI$4)*0.1)))+T74*$B$15/($B$15-$AI$13)*(EXP(-$AI$13*(($B$16+$AI$4)*0.1))-EXP(-$B$15*(($B$16+$AI$4)*0.1)))+U74*$B$15/($B$15-$AI$14)*(EXP(-$AI$14*(($B$16+$AI$4)*0.1))-EXP(-$B$15*(($B$16+$AI$4)*0.1)))</f>
        <v/>
      </c>
      <c r="W74" s="17">
        <f>R74*EXP(-$B$15*(($B$16+$AI$4)*0.2))+S74*$B$15/($B$15-$AI$12)*(EXP(-$AI$12*(($B$16+$AI$4)*0.2))-EXP(-$B$15*(($B$16+$AI$4)*0.2)))+T74*$B$15/($B$15-$AI$13)*(EXP(-$AI$13*(($B$16+$AI$4)*0.2))-EXP(-$B$15*(($B$16+$AI$4)*0.2)))+U74*$B$15/($B$15-$AI$14)*(EXP(-$AI$14*(($B$16+$AI$4)*0.2))-EXP(-$B$15*(($B$16+$AI$4)*0.2)))</f>
        <v/>
      </c>
      <c r="X74" s="17">
        <f>R74*EXP(-$B$15*(($B$16+$AI$4)*0.3))+S74*$B$15/($B$15-$AI$12)*(EXP(-$AI$12*(($B$16+$AI$4)*0.3))-EXP(-$B$15*(($B$16+$AI$4)*0.3)))+T74*$B$15/($B$15-$AI$13)*(EXP(-$AI$13*(($B$16+$AI$4)*0.3))-EXP(-$B$15*(($B$16+$AI$4)*0.3)))+U74*$B$15/($B$15-$AI$14)*(EXP(-$AI$14*(($B$16+$AI$4)*0.3))-EXP(-$B$15*(($B$16+$AI$4)*0.3)))</f>
        <v/>
      </c>
      <c r="Y74" s="17">
        <f>R74*EXP(-$B$15*(($B$16+$AI$4)*0.4))+S74*$B$15/($B$15-$AI$12)*(EXP(-$AI$12*(($B$16+$AI$4)*0.4))-EXP(-$B$15*(($B$16+$AI$4)*0.4)))+T74*$B$15/($B$15-$AI$13)*(EXP(-$AI$13*(($B$16+$AI$4)*0.4))-EXP(-$B$15*(($B$16+$AI$4)*0.4)))+U74*$B$15/($B$15-$AI$14)*(EXP(-$AI$14*(($B$16+$AI$4)*0.4))-EXP(-$B$15*(($B$16+$AI$4)*0.4)))</f>
        <v/>
      </c>
      <c r="Z74" s="17">
        <f>R74*EXP(-$B$15*(($B$16+$AI$4)*0.5))+S74*$B$15/($B$15-$AI$12)*(EXP(-$AI$12*(($B$16+$AI$4)*0.5))-EXP(-$B$15*(($B$16+$AI$4)*0.5)))+T74*$B$15/($B$15-$AI$13)*(EXP(-$AI$13*(($B$16+$AI$4)*0.5))-EXP(-$B$15*(($B$16+$AI$4)*0.5)))+U74*$B$15/($B$15-$AI$14)*(EXP(-$AI$14*(($B$16+$AI$4)*0.5))-EXP(-$B$15*(($B$16+$AI$4)*0.5)))</f>
        <v/>
      </c>
      <c r="AA74" s="17">
        <f>R74*EXP(-$B$15*(($B$16+$AI$4)*0.6))+S74*$B$15/($B$15-$AI$12)*(EXP(-$AI$12*(($B$16+$AI$4)*0.6))-EXP(-$B$15*(($B$16+$AI$4)*0.6)))+T74*$B$15/($B$15-$AI$13)*(EXP(-$AI$13*(($B$16+$AI$4)*0.6))-EXP(-$B$15*(($B$16+$AI$4)*0.6)))+U74*$B$15/($B$15-$AI$14)*(EXP(-$AI$14*(($B$16+$AI$4)*0.6))-EXP(-$B$15*(($B$16+$AI$4)*0.6)))</f>
        <v/>
      </c>
      <c r="AB74" s="17">
        <f>R74*EXP(-$B$15*(($B$16+$AI$4)*0.7))+S74*$B$15/($B$15-$AI$12)*(EXP(-$AI$12*(($B$16+$AI$4)*0.7))-EXP(-$B$15*(($B$16+$AI$4)*0.7)))+T74*$B$15/($B$15-$AI$13)*(EXP(-$AI$13*(($B$16+$AI$4)*0.7))-EXP(-$B$15*(($B$16+$AI$4)*0.7)))+U74*$B$15/($B$15-$AI$14)*(EXP(-$AI$14*(($B$16+$AI$4)*0.7))-EXP(-$B$15*(($B$16+$AI$4)*0.7)))</f>
        <v/>
      </c>
      <c r="AC74" s="17">
        <f>R74*EXP(-$B$15*(($B$16+$AI$4)*0.8))+S74*$B$15/($B$15-$AI$12)*(EXP(-$AI$12*(($B$16+$AI$4)*0.8))-EXP(-$B$15*(($B$16+$AI$4)*0.8)))+T74*$B$15/($B$15-$AI$13)*(EXP(-$AI$13*(($B$16+$AI$4)*0.8))-EXP(-$B$15*(($B$16+$AI$4)*0.8)))+U74*$B$15/($B$15-$AI$14)*(EXP(-$AI$14*(($B$16+$AI$4)*0.8))-EXP(-$B$15*(($B$16+$AI$4)*0.8)))</f>
        <v/>
      </c>
      <c r="AD74" s="17">
        <f>R74*EXP(-$B$15*(($B$16+$AI$4)*0.9))+S74*$B$15/($B$15-$AI$12)*(EXP(-$AI$12*(($B$16+$AI$4)*0.9))-EXP(-$B$15*(($B$16+$AI$4)*0.9)))+T74*$B$15/($B$15-$AI$13)*(EXP(-$AI$13*(($B$16+$AI$4)*0.9))-EXP(-$B$15*(($B$16+$AI$4)*0.9)))+U74*$B$15/($B$15-$AI$14)*(EXP(-$AI$14*(($B$16+$AI$4)*0.9))-EXP(-$B$15*(($B$16+$AI$4)*0.9)))</f>
        <v/>
      </c>
      <c r="AE74" s="17">
        <f>R74*EXP(-$B$15*(($B$16+$AI$4)*1.0))+S74*$B$15/($B$15-$AI$12)*(EXP(-$AI$12*(($B$16+$AI$4)*1.0))-EXP(-$B$15*(($B$16+$AI$4)*1.0)))+T74*$B$15/($B$15-$AI$13)*(EXP(-$AI$13*(($B$16+$AI$4)*1.0))-EXP(-$B$15*(($B$16+$AI$4)*1.0)))+U74*$B$15/($B$15-$AI$14)*(EXP(-$AI$14*(($B$16+$AI$4)*1.0))-EXP(-$B$15*(($B$16+$AI$4)*1.0)))</f>
        <v/>
      </c>
      <c r="AF74" s="17">
        <f>MIN((G74-V74)/$AI$48,(G74-W74)/$AI$49,(G74-X74)/$AI$50,(G74-Y74)/$AI$51,(G74-Z74)/$AI$52,(G74-AA74)/$AI$53,(G74-AB74)/$AI$54,(G74-AC74)/$AI$55,(G74-AD74)/$AI$56,(G74-AE74)/$AI$57)</f>
        <v/>
      </c>
    </row>
    <row r="75">
      <c r="E75" s="12">
        <f>E74+$B$11</f>
        <v/>
      </c>
      <c r="F75" s="13">
        <f>E75/60</f>
        <v/>
      </c>
      <c r="G75" s="13">
        <f>IF(F75&gt;=$AI$66,$B$26,IF(F75&gt;=$AI$65,$B$25,IF(F75&gt;=$AI$64,$B$24,IF(F75&gt;=$AI$63,$B$23,IF(F75&gt;=$AI$62,$B$22,IF(F75&gt;=$AI$61,$B$21,$B$20))))))</f>
        <v/>
      </c>
      <c r="H75" s="14">
        <f>MAX(0,MIN($AI$59,IF($B$9="Plasma",(G75-(S75*$AI$18+T75*$AI$19+U75*$AI$20))/$AI$46,AF75)))</f>
        <v/>
      </c>
      <c r="I75" s="15">
        <f>H75/10*3600/$B$11</f>
        <v/>
      </c>
      <c r="J75" s="15">
        <f>J74+H75</f>
        <v/>
      </c>
      <c r="K75" s="14">
        <f>$AI$21*K74+$AI$22*L74+$AI$23*M74+$AI$30*H74</f>
        <v/>
      </c>
      <c r="L75" s="14">
        <f>$AI$24*K74+$AI$25*L74+$AI$26*M74+$AI$31*H74</f>
        <v/>
      </c>
      <c r="M75" s="14">
        <f>$AI$27*K74+$AI$28*L74+$AI$29*M74+$AI$32*H74</f>
        <v/>
      </c>
      <c r="N75" s="16">
        <f>R75*$B$41</f>
        <v/>
      </c>
      <c r="O75" s="14">
        <f>K75/$B$30</f>
        <v/>
      </c>
      <c r="P75" s="14">
        <f>L75/$B$31</f>
        <v/>
      </c>
      <c r="Q75" s="14">
        <f>M75/$B$32</f>
        <v/>
      </c>
      <c r="R75" s="14">
        <f>R74*$AI$42+S74*$AI$43+T74*$AI$44+U74*$AI$45+$AI$47*H74</f>
        <v/>
      </c>
      <c r="S75" s="17">
        <f>$AI$33*K75+$AI$34*L75+$AI$35*M75</f>
        <v/>
      </c>
      <c r="T75" s="17">
        <f>$AI$36*K75+$AI$37*L75+$AI$38*M75</f>
        <v/>
      </c>
      <c r="U75" s="17">
        <f>$AI$39*K75+$AI$40*L75+$AI$41*M75</f>
        <v/>
      </c>
      <c r="V75" s="17">
        <f>R75*EXP(-$B$15*(($B$16+$AI$4)*0.1))+S75*$B$15/($B$15-$AI$12)*(EXP(-$AI$12*(($B$16+$AI$4)*0.1))-EXP(-$B$15*(($B$16+$AI$4)*0.1)))+T75*$B$15/($B$15-$AI$13)*(EXP(-$AI$13*(($B$16+$AI$4)*0.1))-EXP(-$B$15*(($B$16+$AI$4)*0.1)))+U75*$B$15/($B$15-$AI$14)*(EXP(-$AI$14*(($B$16+$AI$4)*0.1))-EXP(-$B$15*(($B$16+$AI$4)*0.1)))</f>
        <v/>
      </c>
      <c r="W75" s="17">
        <f>R75*EXP(-$B$15*(($B$16+$AI$4)*0.2))+S75*$B$15/($B$15-$AI$12)*(EXP(-$AI$12*(($B$16+$AI$4)*0.2))-EXP(-$B$15*(($B$16+$AI$4)*0.2)))+T75*$B$15/($B$15-$AI$13)*(EXP(-$AI$13*(($B$16+$AI$4)*0.2))-EXP(-$B$15*(($B$16+$AI$4)*0.2)))+U75*$B$15/($B$15-$AI$14)*(EXP(-$AI$14*(($B$16+$AI$4)*0.2))-EXP(-$B$15*(($B$16+$AI$4)*0.2)))</f>
        <v/>
      </c>
      <c r="X75" s="17">
        <f>R75*EXP(-$B$15*(($B$16+$AI$4)*0.3))+S75*$B$15/($B$15-$AI$12)*(EXP(-$AI$12*(($B$16+$AI$4)*0.3))-EXP(-$B$15*(($B$16+$AI$4)*0.3)))+T75*$B$15/($B$15-$AI$13)*(EXP(-$AI$13*(($B$16+$AI$4)*0.3))-EXP(-$B$15*(($B$16+$AI$4)*0.3)))+U75*$B$15/($B$15-$AI$14)*(EXP(-$AI$14*(($B$16+$AI$4)*0.3))-EXP(-$B$15*(($B$16+$AI$4)*0.3)))</f>
        <v/>
      </c>
      <c r="Y75" s="17">
        <f>R75*EXP(-$B$15*(($B$16+$AI$4)*0.4))+S75*$B$15/($B$15-$AI$12)*(EXP(-$AI$12*(($B$16+$AI$4)*0.4))-EXP(-$B$15*(($B$16+$AI$4)*0.4)))+T75*$B$15/($B$15-$AI$13)*(EXP(-$AI$13*(($B$16+$AI$4)*0.4))-EXP(-$B$15*(($B$16+$AI$4)*0.4)))+U75*$B$15/($B$15-$AI$14)*(EXP(-$AI$14*(($B$16+$AI$4)*0.4))-EXP(-$B$15*(($B$16+$AI$4)*0.4)))</f>
        <v/>
      </c>
      <c r="Z75" s="17">
        <f>R75*EXP(-$B$15*(($B$16+$AI$4)*0.5))+S75*$B$15/($B$15-$AI$12)*(EXP(-$AI$12*(($B$16+$AI$4)*0.5))-EXP(-$B$15*(($B$16+$AI$4)*0.5)))+T75*$B$15/($B$15-$AI$13)*(EXP(-$AI$13*(($B$16+$AI$4)*0.5))-EXP(-$B$15*(($B$16+$AI$4)*0.5)))+U75*$B$15/($B$15-$AI$14)*(EXP(-$AI$14*(($B$16+$AI$4)*0.5))-EXP(-$B$15*(($B$16+$AI$4)*0.5)))</f>
        <v/>
      </c>
      <c r="AA75" s="17">
        <f>R75*EXP(-$B$15*(($B$16+$AI$4)*0.6))+S75*$B$15/($B$15-$AI$12)*(EXP(-$AI$12*(($B$16+$AI$4)*0.6))-EXP(-$B$15*(($B$16+$AI$4)*0.6)))+T75*$B$15/($B$15-$AI$13)*(EXP(-$AI$13*(($B$16+$AI$4)*0.6))-EXP(-$B$15*(($B$16+$AI$4)*0.6)))+U75*$B$15/($B$15-$AI$14)*(EXP(-$AI$14*(($B$16+$AI$4)*0.6))-EXP(-$B$15*(($B$16+$AI$4)*0.6)))</f>
        <v/>
      </c>
      <c r="AB75" s="17">
        <f>R75*EXP(-$B$15*(($B$16+$AI$4)*0.7))+S75*$B$15/($B$15-$AI$12)*(EXP(-$AI$12*(($B$16+$AI$4)*0.7))-EXP(-$B$15*(($B$16+$AI$4)*0.7)))+T75*$B$15/($B$15-$AI$13)*(EXP(-$AI$13*(($B$16+$AI$4)*0.7))-EXP(-$B$15*(($B$16+$AI$4)*0.7)))+U75*$B$15/($B$15-$AI$14)*(EXP(-$AI$14*(($B$16+$AI$4)*0.7))-EXP(-$B$15*(($B$16+$AI$4)*0.7)))</f>
        <v/>
      </c>
      <c r="AC75" s="17">
        <f>R75*EXP(-$B$15*(($B$16+$AI$4)*0.8))+S75*$B$15/($B$15-$AI$12)*(EXP(-$AI$12*(($B$16+$AI$4)*0.8))-EXP(-$B$15*(($B$16+$AI$4)*0.8)))+T75*$B$15/($B$15-$AI$13)*(EXP(-$AI$13*(($B$16+$AI$4)*0.8))-EXP(-$B$15*(($B$16+$AI$4)*0.8)))+U75*$B$15/($B$15-$AI$14)*(EXP(-$AI$14*(($B$16+$AI$4)*0.8))-EXP(-$B$15*(($B$16+$AI$4)*0.8)))</f>
        <v/>
      </c>
      <c r="AD75" s="17">
        <f>R75*EXP(-$B$15*(($B$16+$AI$4)*0.9))+S75*$B$15/($B$15-$AI$12)*(EXP(-$AI$12*(($B$16+$AI$4)*0.9))-EXP(-$B$15*(($B$16+$AI$4)*0.9)))+T75*$B$15/($B$15-$AI$13)*(EXP(-$AI$13*(($B$16+$AI$4)*0.9))-EXP(-$B$15*(($B$16+$AI$4)*0.9)))+U75*$B$15/($B$15-$AI$14)*(EXP(-$AI$14*(($B$16+$AI$4)*0.9))-EXP(-$B$15*(($B$16+$AI$4)*0.9)))</f>
        <v/>
      </c>
      <c r="AE75" s="17">
        <f>R75*EXP(-$B$15*(($B$16+$AI$4)*1.0))+S75*$B$15/($B$15-$AI$12)*(EXP(-$AI$12*(($B$16+$AI$4)*1.0))-EXP(-$B$15*(($B$16+$AI$4)*1.0)))+T75*$B$15/($B$15-$AI$13)*(EXP(-$AI$13*(($B$16+$AI$4)*1.0))-EXP(-$B$15*(($B$16+$AI$4)*1.0)))+U75*$B$15/($B$15-$AI$14)*(EXP(-$AI$14*(($B$16+$AI$4)*1.0))-EXP(-$B$15*(($B$16+$AI$4)*1.0)))</f>
        <v/>
      </c>
      <c r="AF75" s="17">
        <f>MIN((G75-V75)/$AI$48,(G75-W75)/$AI$49,(G75-X75)/$AI$50,(G75-Y75)/$AI$51,(G75-Z75)/$AI$52,(G75-AA75)/$AI$53,(G75-AB75)/$AI$54,(G75-AC75)/$AI$55,(G75-AD75)/$AI$56,(G75-AE75)/$AI$57)</f>
        <v/>
      </c>
    </row>
    <row r="76">
      <c r="E76" s="12">
        <f>E75+$B$11</f>
        <v/>
      </c>
      <c r="F76" s="13">
        <f>E76/60</f>
        <v/>
      </c>
      <c r="G76" s="13">
        <f>IF(F76&gt;=$AI$66,$B$26,IF(F76&gt;=$AI$65,$B$25,IF(F76&gt;=$AI$64,$B$24,IF(F76&gt;=$AI$63,$B$23,IF(F76&gt;=$AI$62,$B$22,IF(F76&gt;=$AI$61,$B$21,$B$20))))))</f>
        <v/>
      </c>
      <c r="H76" s="14">
        <f>MAX(0,MIN($AI$59,IF($B$9="Plasma",(G76-(S76*$AI$18+T76*$AI$19+U76*$AI$20))/$AI$46,AF76)))</f>
        <v/>
      </c>
      <c r="I76" s="15">
        <f>H76/10*3600/$B$11</f>
        <v/>
      </c>
      <c r="J76" s="15">
        <f>J75+H76</f>
        <v/>
      </c>
      <c r="K76" s="14">
        <f>$AI$21*K75+$AI$22*L75+$AI$23*M75+$AI$30*H75</f>
        <v/>
      </c>
      <c r="L76" s="14">
        <f>$AI$24*K75+$AI$25*L75+$AI$26*M75+$AI$31*H75</f>
        <v/>
      </c>
      <c r="M76" s="14">
        <f>$AI$27*K75+$AI$28*L75+$AI$29*M75+$AI$32*H75</f>
        <v/>
      </c>
      <c r="N76" s="16">
        <f>R76*$B$41</f>
        <v/>
      </c>
      <c r="O76" s="14">
        <f>K76/$B$30</f>
        <v/>
      </c>
      <c r="P76" s="14">
        <f>L76/$B$31</f>
        <v/>
      </c>
      <c r="Q76" s="14">
        <f>M76/$B$32</f>
        <v/>
      </c>
      <c r="R76" s="14">
        <f>R75*$AI$42+S75*$AI$43+T75*$AI$44+U75*$AI$45+$AI$47*H75</f>
        <v/>
      </c>
      <c r="S76" s="17">
        <f>$AI$33*K76+$AI$34*L76+$AI$35*M76</f>
        <v/>
      </c>
      <c r="T76" s="17">
        <f>$AI$36*K76+$AI$37*L76+$AI$38*M76</f>
        <v/>
      </c>
      <c r="U76" s="17">
        <f>$AI$39*K76+$AI$40*L76+$AI$41*M76</f>
        <v/>
      </c>
      <c r="V76" s="17">
        <f>R76*EXP(-$B$15*(($B$16+$AI$4)*0.1))+S76*$B$15/($B$15-$AI$12)*(EXP(-$AI$12*(($B$16+$AI$4)*0.1))-EXP(-$B$15*(($B$16+$AI$4)*0.1)))+T76*$B$15/($B$15-$AI$13)*(EXP(-$AI$13*(($B$16+$AI$4)*0.1))-EXP(-$B$15*(($B$16+$AI$4)*0.1)))+U76*$B$15/($B$15-$AI$14)*(EXP(-$AI$14*(($B$16+$AI$4)*0.1))-EXP(-$B$15*(($B$16+$AI$4)*0.1)))</f>
        <v/>
      </c>
      <c r="W76" s="17">
        <f>R76*EXP(-$B$15*(($B$16+$AI$4)*0.2))+S76*$B$15/($B$15-$AI$12)*(EXP(-$AI$12*(($B$16+$AI$4)*0.2))-EXP(-$B$15*(($B$16+$AI$4)*0.2)))+T76*$B$15/($B$15-$AI$13)*(EXP(-$AI$13*(($B$16+$AI$4)*0.2))-EXP(-$B$15*(($B$16+$AI$4)*0.2)))+U76*$B$15/($B$15-$AI$14)*(EXP(-$AI$14*(($B$16+$AI$4)*0.2))-EXP(-$B$15*(($B$16+$AI$4)*0.2)))</f>
        <v/>
      </c>
      <c r="X76" s="17">
        <f>R76*EXP(-$B$15*(($B$16+$AI$4)*0.3))+S76*$B$15/($B$15-$AI$12)*(EXP(-$AI$12*(($B$16+$AI$4)*0.3))-EXP(-$B$15*(($B$16+$AI$4)*0.3)))+T76*$B$15/($B$15-$AI$13)*(EXP(-$AI$13*(($B$16+$AI$4)*0.3))-EXP(-$B$15*(($B$16+$AI$4)*0.3)))+U76*$B$15/($B$15-$AI$14)*(EXP(-$AI$14*(($B$16+$AI$4)*0.3))-EXP(-$B$15*(($B$16+$AI$4)*0.3)))</f>
        <v/>
      </c>
      <c r="Y76" s="17">
        <f>R76*EXP(-$B$15*(($B$16+$AI$4)*0.4))+S76*$B$15/($B$15-$AI$12)*(EXP(-$AI$12*(($B$16+$AI$4)*0.4))-EXP(-$B$15*(($B$16+$AI$4)*0.4)))+T76*$B$15/($B$15-$AI$13)*(EXP(-$AI$13*(($B$16+$AI$4)*0.4))-EXP(-$B$15*(($B$16+$AI$4)*0.4)))+U76*$B$15/($B$15-$AI$14)*(EXP(-$AI$14*(($B$16+$AI$4)*0.4))-EXP(-$B$15*(($B$16+$AI$4)*0.4)))</f>
        <v/>
      </c>
      <c r="Z76" s="17">
        <f>R76*EXP(-$B$15*(($B$16+$AI$4)*0.5))+S76*$B$15/($B$15-$AI$12)*(EXP(-$AI$12*(($B$16+$AI$4)*0.5))-EXP(-$B$15*(($B$16+$AI$4)*0.5)))+T76*$B$15/($B$15-$AI$13)*(EXP(-$AI$13*(($B$16+$AI$4)*0.5))-EXP(-$B$15*(($B$16+$AI$4)*0.5)))+U76*$B$15/($B$15-$AI$14)*(EXP(-$AI$14*(($B$16+$AI$4)*0.5))-EXP(-$B$15*(($B$16+$AI$4)*0.5)))</f>
        <v/>
      </c>
      <c r="AA76" s="17">
        <f>R76*EXP(-$B$15*(($B$16+$AI$4)*0.6))+S76*$B$15/($B$15-$AI$12)*(EXP(-$AI$12*(($B$16+$AI$4)*0.6))-EXP(-$B$15*(($B$16+$AI$4)*0.6)))+T76*$B$15/($B$15-$AI$13)*(EXP(-$AI$13*(($B$16+$AI$4)*0.6))-EXP(-$B$15*(($B$16+$AI$4)*0.6)))+U76*$B$15/($B$15-$AI$14)*(EXP(-$AI$14*(($B$16+$AI$4)*0.6))-EXP(-$B$15*(($B$16+$AI$4)*0.6)))</f>
        <v/>
      </c>
      <c r="AB76" s="17">
        <f>R76*EXP(-$B$15*(($B$16+$AI$4)*0.7))+S76*$B$15/($B$15-$AI$12)*(EXP(-$AI$12*(($B$16+$AI$4)*0.7))-EXP(-$B$15*(($B$16+$AI$4)*0.7)))+T76*$B$15/($B$15-$AI$13)*(EXP(-$AI$13*(($B$16+$AI$4)*0.7))-EXP(-$B$15*(($B$16+$AI$4)*0.7)))+U76*$B$15/($B$15-$AI$14)*(EXP(-$AI$14*(($B$16+$AI$4)*0.7))-EXP(-$B$15*(($B$16+$AI$4)*0.7)))</f>
        <v/>
      </c>
      <c r="AC76" s="17">
        <f>R76*EXP(-$B$15*(($B$16+$AI$4)*0.8))+S76*$B$15/($B$15-$AI$12)*(EXP(-$AI$12*(($B$16+$AI$4)*0.8))-EXP(-$B$15*(($B$16+$AI$4)*0.8)))+T76*$B$15/($B$15-$AI$13)*(EXP(-$AI$13*(($B$16+$AI$4)*0.8))-EXP(-$B$15*(($B$16+$AI$4)*0.8)))+U76*$B$15/($B$15-$AI$14)*(EXP(-$AI$14*(($B$16+$AI$4)*0.8))-EXP(-$B$15*(($B$16+$AI$4)*0.8)))</f>
        <v/>
      </c>
      <c r="AD76" s="17">
        <f>R76*EXP(-$B$15*(($B$16+$AI$4)*0.9))+S76*$B$15/($B$15-$AI$12)*(EXP(-$AI$12*(($B$16+$AI$4)*0.9))-EXP(-$B$15*(($B$16+$AI$4)*0.9)))+T76*$B$15/($B$15-$AI$13)*(EXP(-$AI$13*(($B$16+$AI$4)*0.9))-EXP(-$B$15*(($B$16+$AI$4)*0.9)))+U76*$B$15/($B$15-$AI$14)*(EXP(-$AI$14*(($B$16+$AI$4)*0.9))-EXP(-$B$15*(($B$16+$AI$4)*0.9)))</f>
        <v/>
      </c>
      <c r="AE76" s="17">
        <f>R76*EXP(-$B$15*(($B$16+$AI$4)*1.0))+S76*$B$15/($B$15-$AI$12)*(EXP(-$AI$12*(($B$16+$AI$4)*1.0))-EXP(-$B$15*(($B$16+$AI$4)*1.0)))+T76*$B$15/($B$15-$AI$13)*(EXP(-$AI$13*(($B$16+$AI$4)*1.0))-EXP(-$B$15*(($B$16+$AI$4)*1.0)))+U76*$B$15/($B$15-$AI$14)*(EXP(-$AI$14*(($B$16+$AI$4)*1.0))-EXP(-$B$15*(($B$16+$AI$4)*1.0)))</f>
        <v/>
      </c>
      <c r="AF76" s="17">
        <f>MIN((G76-V76)/$AI$48,(G76-W76)/$AI$49,(G76-X76)/$AI$50,(G76-Y76)/$AI$51,(G76-Z76)/$AI$52,(G76-AA76)/$AI$53,(G76-AB76)/$AI$54,(G76-AC76)/$AI$55,(G76-AD76)/$AI$56,(G76-AE76)/$AI$57)</f>
        <v/>
      </c>
    </row>
    <row r="77">
      <c r="E77" s="12">
        <f>E76+$B$11</f>
        <v/>
      </c>
      <c r="F77" s="13">
        <f>E77/60</f>
        <v/>
      </c>
      <c r="G77" s="13">
        <f>IF(F77&gt;=$AI$66,$B$26,IF(F77&gt;=$AI$65,$B$25,IF(F77&gt;=$AI$64,$B$24,IF(F77&gt;=$AI$63,$B$23,IF(F77&gt;=$AI$62,$B$22,IF(F77&gt;=$AI$61,$B$21,$B$20))))))</f>
        <v/>
      </c>
      <c r="H77" s="14">
        <f>MAX(0,MIN($AI$59,IF($B$9="Plasma",(G77-(S77*$AI$18+T77*$AI$19+U77*$AI$20))/$AI$46,AF77)))</f>
        <v/>
      </c>
      <c r="I77" s="15">
        <f>H77/10*3600/$B$11</f>
        <v/>
      </c>
      <c r="J77" s="15">
        <f>J76+H77</f>
        <v/>
      </c>
      <c r="K77" s="14">
        <f>$AI$21*K76+$AI$22*L76+$AI$23*M76+$AI$30*H76</f>
        <v/>
      </c>
      <c r="L77" s="14">
        <f>$AI$24*K76+$AI$25*L76+$AI$26*M76+$AI$31*H76</f>
        <v/>
      </c>
      <c r="M77" s="14">
        <f>$AI$27*K76+$AI$28*L76+$AI$29*M76+$AI$32*H76</f>
        <v/>
      </c>
      <c r="N77" s="16">
        <f>R77*$B$41</f>
        <v/>
      </c>
      <c r="O77" s="14">
        <f>K77/$B$30</f>
        <v/>
      </c>
      <c r="P77" s="14">
        <f>L77/$B$31</f>
        <v/>
      </c>
      <c r="Q77" s="14">
        <f>M77/$B$32</f>
        <v/>
      </c>
      <c r="R77" s="14">
        <f>R76*$AI$42+S76*$AI$43+T76*$AI$44+U76*$AI$45+$AI$47*H76</f>
        <v/>
      </c>
      <c r="S77" s="17">
        <f>$AI$33*K77+$AI$34*L77+$AI$35*M77</f>
        <v/>
      </c>
      <c r="T77" s="17">
        <f>$AI$36*K77+$AI$37*L77+$AI$38*M77</f>
        <v/>
      </c>
      <c r="U77" s="17">
        <f>$AI$39*K77+$AI$40*L77+$AI$41*M77</f>
        <v/>
      </c>
      <c r="V77" s="17">
        <f>R77*EXP(-$B$15*(($B$16+$AI$4)*0.1))+S77*$B$15/($B$15-$AI$12)*(EXP(-$AI$12*(($B$16+$AI$4)*0.1))-EXP(-$B$15*(($B$16+$AI$4)*0.1)))+T77*$B$15/($B$15-$AI$13)*(EXP(-$AI$13*(($B$16+$AI$4)*0.1))-EXP(-$B$15*(($B$16+$AI$4)*0.1)))+U77*$B$15/($B$15-$AI$14)*(EXP(-$AI$14*(($B$16+$AI$4)*0.1))-EXP(-$B$15*(($B$16+$AI$4)*0.1)))</f>
        <v/>
      </c>
      <c r="W77" s="17">
        <f>R77*EXP(-$B$15*(($B$16+$AI$4)*0.2))+S77*$B$15/($B$15-$AI$12)*(EXP(-$AI$12*(($B$16+$AI$4)*0.2))-EXP(-$B$15*(($B$16+$AI$4)*0.2)))+T77*$B$15/($B$15-$AI$13)*(EXP(-$AI$13*(($B$16+$AI$4)*0.2))-EXP(-$B$15*(($B$16+$AI$4)*0.2)))+U77*$B$15/($B$15-$AI$14)*(EXP(-$AI$14*(($B$16+$AI$4)*0.2))-EXP(-$B$15*(($B$16+$AI$4)*0.2)))</f>
        <v/>
      </c>
      <c r="X77" s="17">
        <f>R77*EXP(-$B$15*(($B$16+$AI$4)*0.3))+S77*$B$15/($B$15-$AI$12)*(EXP(-$AI$12*(($B$16+$AI$4)*0.3))-EXP(-$B$15*(($B$16+$AI$4)*0.3)))+T77*$B$15/($B$15-$AI$13)*(EXP(-$AI$13*(($B$16+$AI$4)*0.3))-EXP(-$B$15*(($B$16+$AI$4)*0.3)))+U77*$B$15/($B$15-$AI$14)*(EXP(-$AI$14*(($B$16+$AI$4)*0.3))-EXP(-$B$15*(($B$16+$AI$4)*0.3)))</f>
        <v/>
      </c>
      <c r="Y77" s="17">
        <f>R77*EXP(-$B$15*(($B$16+$AI$4)*0.4))+S77*$B$15/($B$15-$AI$12)*(EXP(-$AI$12*(($B$16+$AI$4)*0.4))-EXP(-$B$15*(($B$16+$AI$4)*0.4)))+T77*$B$15/($B$15-$AI$13)*(EXP(-$AI$13*(($B$16+$AI$4)*0.4))-EXP(-$B$15*(($B$16+$AI$4)*0.4)))+U77*$B$15/($B$15-$AI$14)*(EXP(-$AI$14*(($B$16+$AI$4)*0.4))-EXP(-$B$15*(($B$16+$AI$4)*0.4)))</f>
        <v/>
      </c>
      <c r="Z77" s="17">
        <f>R77*EXP(-$B$15*(($B$16+$AI$4)*0.5))+S77*$B$15/($B$15-$AI$12)*(EXP(-$AI$12*(($B$16+$AI$4)*0.5))-EXP(-$B$15*(($B$16+$AI$4)*0.5)))+T77*$B$15/($B$15-$AI$13)*(EXP(-$AI$13*(($B$16+$AI$4)*0.5))-EXP(-$B$15*(($B$16+$AI$4)*0.5)))+U77*$B$15/($B$15-$AI$14)*(EXP(-$AI$14*(($B$16+$AI$4)*0.5))-EXP(-$B$15*(($B$16+$AI$4)*0.5)))</f>
        <v/>
      </c>
      <c r="AA77" s="17">
        <f>R77*EXP(-$B$15*(($B$16+$AI$4)*0.6))+S77*$B$15/($B$15-$AI$12)*(EXP(-$AI$12*(($B$16+$AI$4)*0.6))-EXP(-$B$15*(($B$16+$AI$4)*0.6)))+T77*$B$15/($B$15-$AI$13)*(EXP(-$AI$13*(($B$16+$AI$4)*0.6))-EXP(-$B$15*(($B$16+$AI$4)*0.6)))+U77*$B$15/($B$15-$AI$14)*(EXP(-$AI$14*(($B$16+$AI$4)*0.6))-EXP(-$B$15*(($B$16+$AI$4)*0.6)))</f>
        <v/>
      </c>
      <c r="AB77" s="17">
        <f>R77*EXP(-$B$15*(($B$16+$AI$4)*0.7))+S77*$B$15/($B$15-$AI$12)*(EXP(-$AI$12*(($B$16+$AI$4)*0.7))-EXP(-$B$15*(($B$16+$AI$4)*0.7)))+T77*$B$15/($B$15-$AI$13)*(EXP(-$AI$13*(($B$16+$AI$4)*0.7))-EXP(-$B$15*(($B$16+$AI$4)*0.7)))+U77*$B$15/($B$15-$AI$14)*(EXP(-$AI$14*(($B$16+$AI$4)*0.7))-EXP(-$B$15*(($B$16+$AI$4)*0.7)))</f>
        <v/>
      </c>
      <c r="AC77" s="17">
        <f>R77*EXP(-$B$15*(($B$16+$AI$4)*0.8))+S77*$B$15/($B$15-$AI$12)*(EXP(-$AI$12*(($B$16+$AI$4)*0.8))-EXP(-$B$15*(($B$16+$AI$4)*0.8)))+T77*$B$15/($B$15-$AI$13)*(EXP(-$AI$13*(($B$16+$AI$4)*0.8))-EXP(-$B$15*(($B$16+$AI$4)*0.8)))+U77*$B$15/($B$15-$AI$14)*(EXP(-$AI$14*(($B$16+$AI$4)*0.8))-EXP(-$B$15*(($B$16+$AI$4)*0.8)))</f>
        <v/>
      </c>
      <c r="AD77" s="17">
        <f>R77*EXP(-$B$15*(($B$16+$AI$4)*0.9))+S77*$B$15/($B$15-$AI$12)*(EXP(-$AI$12*(($B$16+$AI$4)*0.9))-EXP(-$B$15*(($B$16+$AI$4)*0.9)))+T77*$B$15/($B$15-$AI$13)*(EXP(-$AI$13*(($B$16+$AI$4)*0.9))-EXP(-$B$15*(($B$16+$AI$4)*0.9)))+U77*$B$15/($B$15-$AI$14)*(EXP(-$AI$14*(($B$16+$AI$4)*0.9))-EXP(-$B$15*(($B$16+$AI$4)*0.9)))</f>
        <v/>
      </c>
      <c r="AE77" s="17">
        <f>R77*EXP(-$B$15*(($B$16+$AI$4)*1.0))+S77*$B$15/($B$15-$AI$12)*(EXP(-$AI$12*(($B$16+$AI$4)*1.0))-EXP(-$B$15*(($B$16+$AI$4)*1.0)))+T77*$B$15/($B$15-$AI$13)*(EXP(-$AI$13*(($B$16+$AI$4)*1.0))-EXP(-$B$15*(($B$16+$AI$4)*1.0)))+U77*$B$15/($B$15-$AI$14)*(EXP(-$AI$14*(($B$16+$AI$4)*1.0))-EXP(-$B$15*(($B$16+$AI$4)*1.0)))</f>
        <v/>
      </c>
      <c r="AF77" s="17">
        <f>MIN((G77-V77)/$AI$48,(G77-W77)/$AI$49,(G77-X77)/$AI$50,(G77-Y77)/$AI$51,(G77-Z77)/$AI$52,(G77-AA77)/$AI$53,(G77-AB77)/$AI$54,(G77-AC77)/$AI$55,(G77-AD77)/$AI$56,(G77-AE77)/$AI$57)</f>
        <v/>
      </c>
    </row>
    <row r="78">
      <c r="E78" s="12">
        <f>E77+$B$11</f>
        <v/>
      </c>
      <c r="F78" s="13">
        <f>E78/60</f>
        <v/>
      </c>
      <c r="G78" s="13">
        <f>IF(F78&gt;=$AI$66,$B$26,IF(F78&gt;=$AI$65,$B$25,IF(F78&gt;=$AI$64,$B$24,IF(F78&gt;=$AI$63,$B$23,IF(F78&gt;=$AI$62,$B$22,IF(F78&gt;=$AI$61,$B$21,$B$20))))))</f>
        <v/>
      </c>
      <c r="H78" s="14">
        <f>MAX(0,MIN($AI$59,IF($B$9="Plasma",(G78-(S78*$AI$18+T78*$AI$19+U78*$AI$20))/$AI$46,AF78)))</f>
        <v/>
      </c>
      <c r="I78" s="15">
        <f>H78/10*3600/$B$11</f>
        <v/>
      </c>
      <c r="J78" s="15">
        <f>J77+H78</f>
        <v/>
      </c>
      <c r="K78" s="14">
        <f>$AI$21*K77+$AI$22*L77+$AI$23*M77+$AI$30*H77</f>
        <v/>
      </c>
      <c r="L78" s="14">
        <f>$AI$24*K77+$AI$25*L77+$AI$26*M77+$AI$31*H77</f>
        <v/>
      </c>
      <c r="M78" s="14">
        <f>$AI$27*K77+$AI$28*L77+$AI$29*M77+$AI$32*H77</f>
        <v/>
      </c>
      <c r="N78" s="16">
        <f>R78*$B$41</f>
        <v/>
      </c>
      <c r="O78" s="14">
        <f>K78/$B$30</f>
        <v/>
      </c>
      <c r="P78" s="14">
        <f>L78/$B$31</f>
        <v/>
      </c>
      <c r="Q78" s="14">
        <f>M78/$B$32</f>
        <v/>
      </c>
      <c r="R78" s="14">
        <f>R77*$AI$42+S77*$AI$43+T77*$AI$44+U77*$AI$45+$AI$47*H77</f>
        <v/>
      </c>
      <c r="S78" s="17">
        <f>$AI$33*K78+$AI$34*L78+$AI$35*M78</f>
        <v/>
      </c>
      <c r="T78" s="17">
        <f>$AI$36*K78+$AI$37*L78+$AI$38*M78</f>
        <v/>
      </c>
      <c r="U78" s="17">
        <f>$AI$39*K78+$AI$40*L78+$AI$41*M78</f>
        <v/>
      </c>
      <c r="V78" s="17">
        <f>R78*EXP(-$B$15*(($B$16+$AI$4)*0.1))+S78*$B$15/($B$15-$AI$12)*(EXP(-$AI$12*(($B$16+$AI$4)*0.1))-EXP(-$B$15*(($B$16+$AI$4)*0.1)))+T78*$B$15/($B$15-$AI$13)*(EXP(-$AI$13*(($B$16+$AI$4)*0.1))-EXP(-$B$15*(($B$16+$AI$4)*0.1)))+U78*$B$15/($B$15-$AI$14)*(EXP(-$AI$14*(($B$16+$AI$4)*0.1))-EXP(-$B$15*(($B$16+$AI$4)*0.1)))</f>
        <v/>
      </c>
      <c r="W78" s="17">
        <f>R78*EXP(-$B$15*(($B$16+$AI$4)*0.2))+S78*$B$15/($B$15-$AI$12)*(EXP(-$AI$12*(($B$16+$AI$4)*0.2))-EXP(-$B$15*(($B$16+$AI$4)*0.2)))+T78*$B$15/($B$15-$AI$13)*(EXP(-$AI$13*(($B$16+$AI$4)*0.2))-EXP(-$B$15*(($B$16+$AI$4)*0.2)))+U78*$B$15/($B$15-$AI$14)*(EXP(-$AI$14*(($B$16+$AI$4)*0.2))-EXP(-$B$15*(($B$16+$AI$4)*0.2)))</f>
        <v/>
      </c>
      <c r="X78" s="17">
        <f>R78*EXP(-$B$15*(($B$16+$AI$4)*0.3))+S78*$B$15/($B$15-$AI$12)*(EXP(-$AI$12*(($B$16+$AI$4)*0.3))-EXP(-$B$15*(($B$16+$AI$4)*0.3)))+T78*$B$15/($B$15-$AI$13)*(EXP(-$AI$13*(($B$16+$AI$4)*0.3))-EXP(-$B$15*(($B$16+$AI$4)*0.3)))+U78*$B$15/($B$15-$AI$14)*(EXP(-$AI$14*(($B$16+$AI$4)*0.3))-EXP(-$B$15*(($B$16+$AI$4)*0.3)))</f>
        <v/>
      </c>
      <c r="Y78" s="17">
        <f>R78*EXP(-$B$15*(($B$16+$AI$4)*0.4))+S78*$B$15/($B$15-$AI$12)*(EXP(-$AI$12*(($B$16+$AI$4)*0.4))-EXP(-$B$15*(($B$16+$AI$4)*0.4)))+T78*$B$15/($B$15-$AI$13)*(EXP(-$AI$13*(($B$16+$AI$4)*0.4))-EXP(-$B$15*(($B$16+$AI$4)*0.4)))+U78*$B$15/($B$15-$AI$14)*(EXP(-$AI$14*(($B$16+$AI$4)*0.4))-EXP(-$B$15*(($B$16+$AI$4)*0.4)))</f>
        <v/>
      </c>
      <c r="Z78" s="17">
        <f>R78*EXP(-$B$15*(($B$16+$AI$4)*0.5))+S78*$B$15/($B$15-$AI$12)*(EXP(-$AI$12*(($B$16+$AI$4)*0.5))-EXP(-$B$15*(($B$16+$AI$4)*0.5)))+T78*$B$15/($B$15-$AI$13)*(EXP(-$AI$13*(($B$16+$AI$4)*0.5))-EXP(-$B$15*(($B$16+$AI$4)*0.5)))+U78*$B$15/($B$15-$AI$14)*(EXP(-$AI$14*(($B$16+$AI$4)*0.5))-EXP(-$B$15*(($B$16+$AI$4)*0.5)))</f>
        <v/>
      </c>
      <c r="AA78" s="17">
        <f>R78*EXP(-$B$15*(($B$16+$AI$4)*0.6))+S78*$B$15/($B$15-$AI$12)*(EXP(-$AI$12*(($B$16+$AI$4)*0.6))-EXP(-$B$15*(($B$16+$AI$4)*0.6)))+T78*$B$15/($B$15-$AI$13)*(EXP(-$AI$13*(($B$16+$AI$4)*0.6))-EXP(-$B$15*(($B$16+$AI$4)*0.6)))+U78*$B$15/($B$15-$AI$14)*(EXP(-$AI$14*(($B$16+$AI$4)*0.6))-EXP(-$B$15*(($B$16+$AI$4)*0.6)))</f>
        <v/>
      </c>
      <c r="AB78" s="17">
        <f>R78*EXP(-$B$15*(($B$16+$AI$4)*0.7))+S78*$B$15/($B$15-$AI$12)*(EXP(-$AI$12*(($B$16+$AI$4)*0.7))-EXP(-$B$15*(($B$16+$AI$4)*0.7)))+T78*$B$15/($B$15-$AI$13)*(EXP(-$AI$13*(($B$16+$AI$4)*0.7))-EXP(-$B$15*(($B$16+$AI$4)*0.7)))+U78*$B$15/($B$15-$AI$14)*(EXP(-$AI$14*(($B$16+$AI$4)*0.7))-EXP(-$B$15*(($B$16+$AI$4)*0.7)))</f>
        <v/>
      </c>
      <c r="AC78" s="17">
        <f>R78*EXP(-$B$15*(($B$16+$AI$4)*0.8))+S78*$B$15/($B$15-$AI$12)*(EXP(-$AI$12*(($B$16+$AI$4)*0.8))-EXP(-$B$15*(($B$16+$AI$4)*0.8)))+T78*$B$15/($B$15-$AI$13)*(EXP(-$AI$13*(($B$16+$AI$4)*0.8))-EXP(-$B$15*(($B$16+$AI$4)*0.8)))+U78*$B$15/($B$15-$AI$14)*(EXP(-$AI$14*(($B$16+$AI$4)*0.8))-EXP(-$B$15*(($B$16+$AI$4)*0.8)))</f>
        <v/>
      </c>
      <c r="AD78" s="17">
        <f>R78*EXP(-$B$15*(($B$16+$AI$4)*0.9))+S78*$B$15/($B$15-$AI$12)*(EXP(-$AI$12*(($B$16+$AI$4)*0.9))-EXP(-$B$15*(($B$16+$AI$4)*0.9)))+T78*$B$15/($B$15-$AI$13)*(EXP(-$AI$13*(($B$16+$AI$4)*0.9))-EXP(-$B$15*(($B$16+$AI$4)*0.9)))+U78*$B$15/($B$15-$AI$14)*(EXP(-$AI$14*(($B$16+$AI$4)*0.9))-EXP(-$B$15*(($B$16+$AI$4)*0.9)))</f>
        <v/>
      </c>
      <c r="AE78" s="17">
        <f>R78*EXP(-$B$15*(($B$16+$AI$4)*1.0))+S78*$B$15/($B$15-$AI$12)*(EXP(-$AI$12*(($B$16+$AI$4)*1.0))-EXP(-$B$15*(($B$16+$AI$4)*1.0)))+T78*$B$15/($B$15-$AI$13)*(EXP(-$AI$13*(($B$16+$AI$4)*1.0))-EXP(-$B$15*(($B$16+$AI$4)*1.0)))+U78*$B$15/($B$15-$AI$14)*(EXP(-$AI$14*(($B$16+$AI$4)*1.0))-EXP(-$B$15*(($B$16+$AI$4)*1.0)))</f>
        <v/>
      </c>
      <c r="AF78" s="17">
        <f>MIN((G78-V78)/$AI$48,(G78-W78)/$AI$49,(G78-X78)/$AI$50,(G78-Y78)/$AI$51,(G78-Z78)/$AI$52,(G78-AA78)/$AI$53,(G78-AB78)/$AI$54,(G78-AC78)/$AI$55,(G78-AD78)/$AI$56,(G78-AE78)/$AI$57)</f>
        <v/>
      </c>
    </row>
    <row r="79">
      <c r="E79" s="12">
        <f>E78+$B$11</f>
        <v/>
      </c>
      <c r="F79" s="13">
        <f>E79/60</f>
        <v/>
      </c>
      <c r="G79" s="13">
        <f>IF(F79&gt;=$AI$66,$B$26,IF(F79&gt;=$AI$65,$B$25,IF(F79&gt;=$AI$64,$B$24,IF(F79&gt;=$AI$63,$B$23,IF(F79&gt;=$AI$62,$B$22,IF(F79&gt;=$AI$61,$B$21,$B$20))))))</f>
        <v/>
      </c>
      <c r="H79" s="14">
        <f>MAX(0,MIN($AI$59,IF($B$9="Plasma",(G79-(S79*$AI$18+T79*$AI$19+U79*$AI$20))/$AI$46,AF79)))</f>
        <v/>
      </c>
      <c r="I79" s="15">
        <f>H79/10*3600/$B$11</f>
        <v/>
      </c>
      <c r="J79" s="15">
        <f>J78+H79</f>
        <v/>
      </c>
      <c r="K79" s="14">
        <f>$AI$21*K78+$AI$22*L78+$AI$23*M78+$AI$30*H78</f>
        <v/>
      </c>
      <c r="L79" s="14">
        <f>$AI$24*K78+$AI$25*L78+$AI$26*M78+$AI$31*H78</f>
        <v/>
      </c>
      <c r="M79" s="14">
        <f>$AI$27*K78+$AI$28*L78+$AI$29*M78+$AI$32*H78</f>
        <v/>
      </c>
      <c r="N79" s="16">
        <f>R79*$B$41</f>
        <v/>
      </c>
      <c r="O79" s="14">
        <f>K79/$B$30</f>
        <v/>
      </c>
      <c r="P79" s="14">
        <f>L79/$B$31</f>
        <v/>
      </c>
      <c r="Q79" s="14">
        <f>M79/$B$32</f>
        <v/>
      </c>
      <c r="R79" s="14">
        <f>R78*$AI$42+S78*$AI$43+T78*$AI$44+U78*$AI$45+$AI$47*H78</f>
        <v/>
      </c>
      <c r="S79" s="17">
        <f>$AI$33*K79+$AI$34*L79+$AI$35*M79</f>
        <v/>
      </c>
      <c r="T79" s="17">
        <f>$AI$36*K79+$AI$37*L79+$AI$38*M79</f>
        <v/>
      </c>
      <c r="U79" s="17">
        <f>$AI$39*K79+$AI$40*L79+$AI$41*M79</f>
        <v/>
      </c>
      <c r="V79" s="17">
        <f>R79*EXP(-$B$15*(($B$16+$AI$4)*0.1))+S79*$B$15/($B$15-$AI$12)*(EXP(-$AI$12*(($B$16+$AI$4)*0.1))-EXP(-$B$15*(($B$16+$AI$4)*0.1)))+T79*$B$15/($B$15-$AI$13)*(EXP(-$AI$13*(($B$16+$AI$4)*0.1))-EXP(-$B$15*(($B$16+$AI$4)*0.1)))+U79*$B$15/($B$15-$AI$14)*(EXP(-$AI$14*(($B$16+$AI$4)*0.1))-EXP(-$B$15*(($B$16+$AI$4)*0.1)))</f>
        <v/>
      </c>
      <c r="W79" s="17">
        <f>R79*EXP(-$B$15*(($B$16+$AI$4)*0.2))+S79*$B$15/($B$15-$AI$12)*(EXP(-$AI$12*(($B$16+$AI$4)*0.2))-EXP(-$B$15*(($B$16+$AI$4)*0.2)))+T79*$B$15/($B$15-$AI$13)*(EXP(-$AI$13*(($B$16+$AI$4)*0.2))-EXP(-$B$15*(($B$16+$AI$4)*0.2)))+U79*$B$15/($B$15-$AI$14)*(EXP(-$AI$14*(($B$16+$AI$4)*0.2))-EXP(-$B$15*(($B$16+$AI$4)*0.2)))</f>
        <v/>
      </c>
      <c r="X79" s="17">
        <f>R79*EXP(-$B$15*(($B$16+$AI$4)*0.3))+S79*$B$15/($B$15-$AI$12)*(EXP(-$AI$12*(($B$16+$AI$4)*0.3))-EXP(-$B$15*(($B$16+$AI$4)*0.3)))+T79*$B$15/($B$15-$AI$13)*(EXP(-$AI$13*(($B$16+$AI$4)*0.3))-EXP(-$B$15*(($B$16+$AI$4)*0.3)))+U79*$B$15/($B$15-$AI$14)*(EXP(-$AI$14*(($B$16+$AI$4)*0.3))-EXP(-$B$15*(($B$16+$AI$4)*0.3)))</f>
        <v/>
      </c>
      <c r="Y79" s="17">
        <f>R79*EXP(-$B$15*(($B$16+$AI$4)*0.4))+S79*$B$15/($B$15-$AI$12)*(EXP(-$AI$12*(($B$16+$AI$4)*0.4))-EXP(-$B$15*(($B$16+$AI$4)*0.4)))+T79*$B$15/($B$15-$AI$13)*(EXP(-$AI$13*(($B$16+$AI$4)*0.4))-EXP(-$B$15*(($B$16+$AI$4)*0.4)))+U79*$B$15/($B$15-$AI$14)*(EXP(-$AI$14*(($B$16+$AI$4)*0.4))-EXP(-$B$15*(($B$16+$AI$4)*0.4)))</f>
        <v/>
      </c>
      <c r="Z79" s="17">
        <f>R79*EXP(-$B$15*(($B$16+$AI$4)*0.5))+S79*$B$15/($B$15-$AI$12)*(EXP(-$AI$12*(($B$16+$AI$4)*0.5))-EXP(-$B$15*(($B$16+$AI$4)*0.5)))+T79*$B$15/($B$15-$AI$13)*(EXP(-$AI$13*(($B$16+$AI$4)*0.5))-EXP(-$B$15*(($B$16+$AI$4)*0.5)))+U79*$B$15/($B$15-$AI$14)*(EXP(-$AI$14*(($B$16+$AI$4)*0.5))-EXP(-$B$15*(($B$16+$AI$4)*0.5)))</f>
        <v/>
      </c>
      <c r="AA79" s="17">
        <f>R79*EXP(-$B$15*(($B$16+$AI$4)*0.6))+S79*$B$15/($B$15-$AI$12)*(EXP(-$AI$12*(($B$16+$AI$4)*0.6))-EXP(-$B$15*(($B$16+$AI$4)*0.6)))+T79*$B$15/($B$15-$AI$13)*(EXP(-$AI$13*(($B$16+$AI$4)*0.6))-EXP(-$B$15*(($B$16+$AI$4)*0.6)))+U79*$B$15/($B$15-$AI$14)*(EXP(-$AI$14*(($B$16+$AI$4)*0.6))-EXP(-$B$15*(($B$16+$AI$4)*0.6)))</f>
        <v/>
      </c>
      <c r="AB79" s="17">
        <f>R79*EXP(-$B$15*(($B$16+$AI$4)*0.7))+S79*$B$15/($B$15-$AI$12)*(EXP(-$AI$12*(($B$16+$AI$4)*0.7))-EXP(-$B$15*(($B$16+$AI$4)*0.7)))+T79*$B$15/($B$15-$AI$13)*(EXP(-$AI$13*(($B$16+$AI$4)*0.7))-EXP(-$B$15*(($B$16+$AI$4)*0.7)))+U79*$B$15/($B$15-$AI$14)*(EXP(-$AI$14*(($B$16+$AI$4)*0.7))-EXP(-$B$15*(($B$16+$AI$4)*0.7)))</f>
        <v/>
      </c>
      <c r="AC79" s="17">
        <f>R79*EXP(-$B$15*(($B$16+$AI$4)*0.8))+S79*$B$15/($B$15-$AI$12)*(EXP(-$AI$12*(($B$16+$AI$4)*0.8))-EXP(-$B$15*(($B$16+$AI$4)*0.8)))+T79*$B$15/($B$15-$AI$13)*(EXP(-$AI$13*(($B$16+$AI$4)*0.8))-EXP(-$B$15*(($B$16+$AI$4)*0.8)))+U79*$B$15/($B$15-$AI$14)*(EXP(-$AI$14*(($B$16+$AI$4)*0.8))-EXP(-$B$15*(($B$16+$AI$4)*0.8)))</f>
        <v/>
      </c>
      <c r="AD79" s="17">
        <f>R79*EXP(-$B$15*(($B$16+$AI$4)*0.9))+S79*$B$15/($B$15-$AI$12)*(EXP(-$AI$12*(($B$16+$AI$4)*0.9))-EXP(-$B$15*(($B$16+$AI$4)*0.9)))+T79*$B$15/($B$15-$AI$13)*(EXP(-$AI$13*(($B$16+$AI$4)*0.9))-EXP(-$B$15*(($B$16+$AI$4)*0.9)))+U79*$B$15/($B$15-$AI$14)*(EXP(-$AI$14*(($B$16+$AI$4)*0.9))-EXP(-$B$15*(($B$16+$AI$4)*0.9)))</f>
        <v/>
      </c>
      <c r="AE79" s="17">
        <f>R79*EXP(-$B$15*(($B$16+$AI$4)*1.0))+S79*$B$15/($B$15-$AI$12)*(EXP(-$AI$12*(($B$16+$AI$4)*1.0))-EXP(-$B$15*(($B$16+$AI$4)*1.0)))+T79*$B$15/($B$15-$AI$13)*(EXP(-$AI$13*(($B$16+$AI$4)*1.0))-EXP(-$B$15*(($B$16+$AI$4)*1.0)))+U79*$B$15/($B$15-$AI$14)*(EXP(-$AI$14*(($B$16+$AI$4)*1.0))-EXP(-$B$15*(($B$16+$AI$4)*1.0)))</f>
        <v/>
      </c>
      <c r="AF79" s="17">
        <f>MIN((G79-V79)/$AI$48,(G79-W79)/$AI$49,(G79-X79)/$AI$50,(G79-Y79)/$AI$51,(G79-Z79)/$AI$52,(G79-AA79)/$AI$53,(G79-AB79)/$AI$54,(G79-AC79)/$AI$55,(G79-AD79)/$AI$56,(G79-AE79)/$AI$57)</f>
        <v/>
      </c>
    </row>
    <row r="80">
      <c r="E80" s="12">
        <f>E79+$B$11</f>
        <v/>
      </c>
      <c r="F80" s="13">
        <f>E80/60</f>
        <v/>
      </c>
      <c r="G80" s="13">
        <f>IF(F80&gt;=$AI$66,$B$26,IF(F80&gt;=$AI$65,$B$25,IF(F80&gt;=$AI$64,$B$24,IF(F80&gt;=$AI$63,$B$23,IF(F80&gt;=$AI$62,$B$22,IF(F80&gt;=$AI$61,$B$21,$B$20))))))</f>
        <v/>
      </c>
      <c r="H80" s="14">
        <f>MAX(0,MIN($AI$59,IF($B$9="Plasma",(G80-(S80*$AI$18+T80*$AI$19+U80*$AI$20))/$AI$46,AF80)))</f>
        <v/>
      </c>
      <c r="I80" s="15">
        <f>H80/10*3600/$B$11</f>
        <v/>
      </c>
      <c r="J80" s="15">
        <f>J79+H80</f>
        <v/>
      </c>
      <c r="K80" s="14">
        <f>$AI$21*K79+$AI$22*L79+$AI$23*M79+$AI$30*H79</f>
        <v/>
      </c>
      <c r="L80" s="14">
        <f>$AI$24*K79+$AI$25*L79+$AI$26*M79+$AI$31*H79</f>
        <v/>
      </c>
      <c r="M80" s="14">
        <f>$AI$27*K79+$AI$28*L79+$AI$29*M79+$AI$32*H79</f>
        <v/>
      </c>
      <c r="N80" s="16">
        <f>R80*$B$41</f>
        <v/>
      </c>
      <c r="O80" s="14">
        <f>K80/$B$30</f>
        <v/>
      </c>
      <c r="P80" s="14">
        <f>L80/$B$31</f>
        <v/>
      </c>
      <c r="Q80" s="14">
        <f>M80/$B$32</f>
        <v/>
      </c>
      <c r="R80" s="14">
        <f>R79*$AI$42+S79*$AI$43+T79*$AI$44+U79*$AI$45+$AI$47*H79</f>
        <v/>
      </c>
      <c r="S80" s="17">
        <f>$AI$33*K80+$AI$34*L80+$AI$35*M80</f>
        <v/>
      </c>
      <c r="T80" s="17">
        <f>$AI$36*K80+$AI$37*L80+$AI$38*M80</f>
        <v/>
      </c>
      <c r="U80" s="17">
        <f>$AI$39*K80+$AI$40*L80+$AI$41*M80</f>
        <v/>
      </c>
      <c r="V80" s="17">
        <f>R80*EXP(-$B$15*(($B$16+$AI$4)*0.1))+S80*$B$15/($B$15-$AI$12)*(EXP(-$AI$12*(($B$16+$AI$4)*0.1))-EXP(-$B$15*(($B$16+$AI$4)*0.1)))+T80*$B$15/($B$15-$AI$13)*(EXP(-$AI$13*(($B$16+$AI$4)*0.1))-EXP(-$B$15*(($B$16+$AI$4)*0.1)))+U80*$B$15/($B$15-$AI$14)*(EXP(-$AI$14*(($B$16+$AI$4)*0.1))-EXP(-$B$15*(($B$16+$AI$4)*0.1)))</f>
        <v/>
      </c>
      <c r="W80" s="17">
        <f>R80*EXP(-$B$15*(($B$16+$AI$4)*0.2))+S80*$B$15/($B$15-$AI$12)*(EXP(-$AI$12*(($B$16+$AI$4)*0.2))-EXP(-$B$15*(($B$16+$AI$4)*0.2)))+T80*$B$15/($B$15-$AI$13)*(EXP(-$AI$13*(($B$16+$AI$4)*0.2))-EXP(-$B$15*(($B$16+$AI$4)*0.2)))+U80*$B$15/($B$15-$AI$14)*(EXP(-$AI$14*(($B$16+$AI$4)*0.2))-EXP(-$B$15*(($B$16+$AI$4)*0.2)))</f>
        <v/>
      </c>
      <c r="X80" s="17">
        <f>R80*EXP(-$B$15*(($B$16+$AI$4)*0.3))+S80*$B$15/($B$15-$AI$12)*(EXP(-$AI$12*(($B$16+$AI$4)*0.3))-EXP(-$B$15*(($B$16+$AI$4)*0.3)))+T80*$B$15/($B$15-$AI$13)*(EXP(-$AI$13*(($B$16+$AI$4)*0.3))-EXP(-$B$15*(($B$16+$AI$4)*0.3)))+U80*$B$15/($B$15-$AI$14)*(EXP(-$AI$14*(($B$16+$AI$4)*0.3))-EXP(-$B$15*(($B$16+$AI$4)*0.3)))</f>
        <v/>
      </c>
      <c r="Y80" s="17">
        <f>R80*EXP(-$B$15*(($B$16+$AI$4)*0.4))+S80*$B$15/($B$15-$AI$12)*(EXP(-$AI$12*(($B$16+$AI$4)*0.4))-EXP(-$B$15*(($B$16+$AI$4)*0.4)))+T80*$B$15/($B$15-$AI$13)*(EXP(-$AI$13*(($B$16+$AI$4)*0.4))-EXP(-$B$15*(($B$16+$AI$4)*0.4)))+U80*$B$15/($B$15-$AI$14)*(EXP(-$AI$14*(($B$16+$AI$4)*0.4))-EXP(-$B$15*(($B$16+$AI$4)*0.4)))</f>
        <v/>
      </c>
      <c r="Z80" s="17">
        <f>R80*EXP(-$B$15*(($B$16+$AI$4)*0.5))+S80*$B$15/($B$15-$AI$12)*(EXP(-$AI$12*(($B$16+$AI$4)*0.5))-EXP(-$B$15*(($B$16+$AI$4)*0.5)))+T80*$B$15/($B$15-$AI$13)*(EXP(-$AI$13*(($B$16+$AI$4)*0.5))-EXP(-$B$15*(($B$16+$AI$4)*0.5)))+U80*$B$15/($B$15-$AI$14)*(EXP(-$AI$14*(($B$16+$AI$4)*0.5))-EXP(-$B$15*(($B$16+$AI$4)*0.5)))</f>
        <v/>
      </c>
      <c r="AA80" s="17">
        <f>R80*EXP(-$B$15*(($B$16+$AI$4)*0.6))+S80*$B$15/($B$15-$AI$12)*(EXP(-$AI$12*(($B$16+$AI$4)*0.6))-EXP(-$B$15*(($B$16+$AI$4)*0.6)))+T80*$B$15/($B$15-$AI$13)*(EXP(-$AI$13*(($B$16+$AI$4)*0.6))-EXP(-$B$15*(($B$16+$AI$4)*0.6)))+U80*$B$15/($B$15-$AI$14)*(EXP(-$AI$14*(($B$16+$AI$4)*0.6))-EXP(-$B$15*(($B$16+$AI$4)*0.6)))</f>
        <v/>
      </c>
      <c r="AB80" s="17">
        <f>R80*EXP(-$B$15*(($B$16+$AI$4)*0.7))+S80*$B$15/($B$15-$AI$12)*(EXP(-$AI$12*(($B$16+$AI$4)*0.7))-EXP(-$B$15*(($B$16+$AI$4)*0.7)))+T80*$B$15/($B$15-$AI$13)*(EXP(-$AI$13*(($B$16+$AI$4)*0.7))-EXP(-$B$15*(($B$16+$AI$4)*0.7)))+U80*$B$15/($B$15-$AI$14)*(EXP(-$AI$14*(($B$16+$AI$4)*0.7))-EXP(-$B$15*(($B$16+$AI$4)*0.7)))</f>
        <v/>
      </c>
      <c r="AC80" s="17">
        <f>R80*EXP(-$B$15*(($B$16+$AI$4)*0.8))+S80*$B$15/($B$15-$AI$12)*(EXP(-$AI$12*(($B$16+$AI$4)*0.8))-EXP(-$B$15*(($B$16+$AI$4)*0.8)))+T80*$B$15/($B$15-$AI$13)*(EXP(-$AI$13*(($B$16+$AI$4)*0.8))-EXP(-$B$15*(($B$16+$AI$4)*0.8)))+U80*$B$15/($B$15-$AI$14)*(EXP(-$AI$14*(($B$16+$AI$4)*0.8))-EXP(-$B$15*(($B$16+$AI$4)*0.8)))</f>
        <v/>
      </c>
      <c r="AD80" s="17">
        <f>R80*EXP(-$B$15*(($B$16+$AI$4)*0.9))+S80*$B$15/($B$15-$AI$12)*(EXP(-$AI$12*(($B$16+$AI$4)*0.9))-EXP(-$B$15*(($B$16+$AI$4)*0.9)))+T80*$B$15/($B$15-$AI$13)*(EXP(-$AI$13*(($B$16+$AI$4)*0.9))-EXP(-$B$15*(($B$16+$AI$4)*0.9)))+U80*$B$15/($B$15-$AI$14)*(EXP(-$AI$14*(($B$16+$AI$4)*0.9))-EXP(-$B$15*(($B$16+$AI$4)*0.9)))</f>
        <v/>
      </c>
      <c r="AE80" s="17">
        <f>R80*EXP(-$B$15*(($B$16+$AI$4)*1.0))+S80*$B$15/($B$15-$AI$12)*(EXP(-$AI$12*(($B$16+$AI$4)*1.0))-EXP(-$B$15*(($B$16+$AI$4)*1.0)))+T80*$B$15/($B$15-$AI$13)*(EXP(-$AI$13*(($B$16+$AI$4)*1.0))-EXP(-$B$15*(($B$16+$AI$4)*1.0)))+U80*$B$15/($B$15-$AI$14)*(EXP(-$AI$14*(($B$16+$AI$4)*1.0))-EXP(-$B$15*(($B$16+$AI$4)*1.0)))</f>
        <v/>
      </c>
      <c r="AF80" s="17">
        <f>MIN((G80-V80)/$AI$48,(G80-W80)/$AI$49,(G80-X80)/$AI$50,(G80-Y80)/$AI$51,(G80-Z80)/$AI$52,(G80-AA80)/$AI$53,(G80-AB80)/$AI$54,(G80-AC80)/$AI$55,(G80-AD80)/$AI$56,(G80-AE80)/$AI$57)</f>
        <v/>
      </c>
    </row>
    <row r="81">
      <c r="E81" s="12">
        <f>E80+$B$11</f>
        <v/>
      </c>
      <c r="F81" s="13">
        <f>E81/60</f>
        <v/>
      </c>
      <c r="G81" s="13">
        <f>IF(F81&gt;=$AI$66,$B$26,IF(F81&gt;=$AI$65,$B$25,IF(F81&gt;=$AI$64,$B$24,IF(F81&gt;=$AI$63,$B$23,IF(F81&gt;=$AI$62,$B$22,IF(F81&gt;=$AI$61,$B$21,$B$20))))))</f>
        <v/>
      </c>
      <c r="H81" s="14">
        <f>MAX(0,MIN($AI$59,IF($B$9="Plasma",(G81-(S81*$AI$18+T81*$AI$19+U81*$AI$20))/$AI$46,AF81)))</f>
        <v/>
      </c>
      <c r="I81" s="15">
        <f>H81/10*3600/$B$11</f>
        <v/>
      </c>
      <c r="J81" s="15">
        <f>J80+H81</f>
        <v/>
      </c>
      <c r="K81" s="14">
        <f>$AI$21*K80+$AI$22*L80+$AI$23*M80+$AI$30*H80</f>
        <v/>
      </c>
      <c r="L81" s="14">
        <f>$AI$24*K80+$AI$25*L80+$AI$26*M80+$AI$31*H80</f>
        <v/>
      </c>
      <c r="M81" s="14">
        <f>$AI$27*K80+$AI$28*L80+$AI$29*M80+$AI$32*H80</f>
        <v/>
      </c>
      <c r="N81" s="16">
        <f>R81*$B$41</f>
        <v/>
      </c>
      <c r="O81" s="14">
        <f>K81/$B$30</f>
        <v/>
      </c>
      <c r="P81" s="14">
        <f>L81/$B$31</f>
        <v/>
      </c>
      <c r="Q81" s="14">
        <f>M81/$B$32</f>
        <v/>
      </c>
      <c r="R81" s="14">
        <f>R80*$AI$42+S80*$AI$43+T80*$AI$44+U80*$AI$45+$AI$47*H80</f>
        <v/>
      </c>
      <c r="S81" s="17">
        <f>$AI$33*K81+$AI$34*L81+$AI$35*M81</f>
        <v/>
      </c>
      <c r="T81" s="17">
        <f>$AI$36*K81+$AI$37*L81+$AI$38*M81</f>
        <v/>
      </c>
      <c r="U81" s="17">
        <f>$AI$39*K81+$AI$40*L81+$AI$41*M81</f>
        <v/>
      </c>
      <c r="V81" s="17">
        <f>R81*EXP(-$B$15*(($B$16+$AI$4)*0.1))+S81*$B$15/($B$15-$AI$12)*(EXP(-$AI$12*(($B$16+$AI$4)*0.1))-EXP(-$B$15*(($B$16+$AI$4)*0.1)))+T81*$B$15/($B$15-$AI$13)*(EXP(-$AI$13*(($B$16+$AI$4)*0.1))-EXP(-$B$15*(($B$16+$AI$4)*0.1)))+U81*$B$15/($B$15-$AI$14)*(EXP(-$AI$14*(($B$16+$AI$4)*0.1))-EXP(-$B$15*(($B$16+$AI$4)*0.1)))</f>
        <v/>
      </c>
      <c r="W81" s="17">
        <f>R81*EXP(-$B$15*(($B$16+$AI$4)*0.2))+S81*$B$15/($B$15-$AI$12)*(EXP(-$AI$12*(($B$16+$AI$4)*0.2))-EXP(-$B$15*(($B$16+$AI$4)*0.2)))+T81*$B$15/($B$15-$AI$13)*(EXP(-$AI$13*(($B$16+$AI$4)*0.2))-EXP(-$B$15*(($B$16+$AI$4)*0.2)))+U81*$B$15/($B$15-$AI$14)*(EXP(-$AI$14*(($B$16+$AI$4)*0.2))-EXP(-$B$15*(($B$16+$AI$4)*0.2)))</f>
        <v/>
      </c>
      <c r="X81" s="17">
        <f>R81*EXP(-$B$15*(($B$16+$AI$4)*0.3))+S81*$B$15/($B$15-$AI$12)*(EXP(-$AI$12*(($B$16+$AI$4)*0.3))-EXP(-$B$15*(($B$16+$AI$4)*0.3)))+T81*$B$15/($B$15-$AI$13)*(EXP(-$AI$13*(($B$16+$AI$4)*0.3))-EXP(-$B$15*(($B$16+$AI$4)*0.3)))+U81*$B$15/($B$15-$AI$14)*(EXP(-$AI$14*(($B$16+$AI$4)*0.3))-EXP(-$B$15*(($B$16+$AI$4)*0.3)))</f>
        <v/>
      </c>
      <c r="Y81" s="17">
        <f>R81*EXP(-$B$15*(($B$16+$AI$4)*0.4))+S81*$B$15/($B$15-$AI$12)*(EXP(-$AI$12*(($B$16+$AI$4)*0.4))-EXP(-$B$15*(($B$16+$AI$4)*0.4)))+T81*$B$15/($B$15-$AI$13)*(EXP(-$AI$13*(($B$16+$AI$4)*0.4))-EXP(-$B$15*(($B$16+$AI$4)*0.4)))+U81*$B$15/($B$15-$AI$14)*(EXP(-$AI$14*(($B$16+$AI$4)*0.4))-EXP(-$B$15*(($B$16+$AI$4)*0.4)))</f>
        <v/>
      </c>
      <c r="Z81" s="17">
        <f>R81*EXP(-$B$15*(($B$16+$AI$4)*0.5))+S81*$B$15/($B$15-$AI$12)*(EXP(-$AI$12*(($B$16+$AI$4)*0.5))-EXP(-$B$15*(($B$16+$AI$4)*0.5)))+T81*$B$15/($B$15-$AI$13)*(EXP(-$AI$13*(($B$16+$AI$4)*0.5))-EXP(-$B$15*(($B$16+$AI$4)*0.5)))+U81*$B$15/($B$15-$AI$14)*(EXP(-$AI$14*(($B$16+$AI$4)*0.5))-EXP(-$B$15*(($B$16+$AI$4)*0.5)))</f>
        <v/>
      </c>
      <c r="AA81" s="17">
        <f>R81*EXP(-$B$15*(($B$16+$AI$4)*0.6))+S81*$B$15/($B$15-$AI$12)*(EXP(-$AI$12*(($B$16+$AI$4)*0.6))-EXP(-$B$15*(($B$16+$AI$4)*0.6)))+T81*$B$15/($B$15-$AI$13)*(EXP(-$AI$13*(($B$16+$AI$4)*0.6))-EXP(-$B$15*(($B$16+$AI$4)*0.6)))+U81*$B$15/($B$15-$AI$14)*(EXP(-$AI$14*(($B$16+$AI$4)*0.6))-EXP(-$B$15*(($B$16+$AI$4)*0.6)))</f>
        <v/>
      </c>
      <c r="AB81" s="17">
        <f>R81*EXP(-$B$15*(($B$16+$AI$4)*0.7))+S81*$B$15/($B$15-$AI$12)*(EXP(-$AI$12*(($B$16+$AI$4)*0.7))-EXP(-$B$15*(($B$16+$AI$4)*0.7)))+T81*$B$15/($B$15-$AI$13)*(EXP(-$AI$13*(($B$16+$AI$4)*0.7))-EXP(-$B$15*(($B$16+$AI$4)*0.7)))+U81*$B$15/($B$15-$AI$14)*(EXP(-$AI$14*(($B$16+$AI$4)*0.7))-EXP(-$B$15*(($B$16+$AI$4)*0.7)))</f>
        <v/>
      </c>
      <c r="AC81" s="17">
        <f>R81*EXP(-$B$15*(($B$16+$AI$4)*0.8))+S81*$B$15/($B$15-$AI$12)*(EXP(-$AI$12*(($B$16+$AI$4)*0.8))-EXP(-$B$15*(($B$16+$AI$4)*0.8)))+T81*$B$15/($B$15-$AI$13)*(EXP(-$AI$13*(($B$16+$AI$4)*0.8))-EXP(-$B$15*(($B$16+$AI$4)*0.8)))+U81*$B$15/($B$15-$AI$14)*(EXP(-$AI$14*(($B$16+$AI$4)*0.8))-EXP(-$B$15*(($B$16+$AI$4)*0.8)))</f>
        <v/>
      </c>
      <c r="AD81" s="17">
        <f>R81*EXP(-$B$15*(($B$16+$AI$4)*0.9))+S81*$B$15/($B$15-$AI$12)*(EXP(-$AI$12*(($B$16+$AI$4)*0.9))-EXP(-$B$15*(($B$16+$AI$4)*0.9)))+T81*$B$15/($B$15-$AI$13)*(EXP(-$AI$13*(($B$16+$AI$4)*0.9))-EXP(-$B$15*(($B$16+$AI$4)*0.9)))+U81*$B$15/($B$15-$AI$14)*(EXP(-$AI$14*(($B$16+$AI$4)*0.9))-EXP(-$B$15*(($B$16+$AI$4)*0.9)))</f>
        <v/>
      </c>
      <c r="AE81" s="17">
        <f>R81*EXP(-$B$15*(($B$16+$AI$4)*1.0))+S81*$B$15/($B$15-$AI$12)*(EXP(-$AI$12*(($B$16+$AI$4)*1.0))-EXP(-$B$15*(($B$16+$AI$4)*1.0)))+T81*$B$15/($B$15-$AI$13)*(EXP(-$AI$13*(($B$16+$AI$4)*1.0))-EXP(-$B$15*(($B$16+$AI$4)*1.0)))+U81*$B$15/($B$15-$AI$14)*(EXP(-$AI$14*(($B$16+$AI$4)*1.0))-EXP(-$B$15*(($B$16+$AI$4)*1.0)))</f>
        <v/>
      </c>
      <c r="AF81" s="17">
        <f>MIN((G81-V81)/$AI$48,(G81-W81)/$AI$49,(G81-X81)/$AI$50,(G81-Y81)/$AI$51,(G81-Z81)/$AI$52,(G81-AA81)/$AI$53,(G81-AB81)/$AI$54,(G81-AC81)/$AI$55,(G81-AD81)/$AI$56,(G81-AE81)/$AI$57)</f>
        <v/>
      </c>
    </row>
    <row r="82">
      <c r="E82" s="12">
        <f>E81+$B$11</f>
        <v/>
      </c>
      <c r="F82" s="13">
        <f>E82/60</f>
        <v/>
      </c>
      <c r="G82" s="13">
        <f>IF(F82&gt;=$AI$66,$B$26,IF(F82&gt;=$AI$65,$B$25,IF(F82&gt;=$AI$64,$B$24,IF(F82&gt;=$AI$63,$B$23,IF(F82&gt;=$AI$62,$B$22,IF(F82&gt;=$AI$61,$B$21,$B$20))))))</f>
        <v/>
      </c>
      <c r="H82" s="14">
        <f>MAX(0,MIN($AI$59,IF($B$9="Plasma",(G82-(S82*$AI$18+T82*$AI$19+U82*$AI$20))/$AI$46,AF82)))</f>
        <v/>
      </c>
      <c r="I82" s="15">
        <f>H82/10*3600/$B$11</f>
        <v/>
      </c>
      <c r="J82" s="15">
        <f>J81+H82</f>
        <v/>
      </c>
      <c r="K82" s="14">
        <f>$AI$21*K81+$AI$22*L81+$AI$23*M81+$AI$30*H81</f>
        <v/>
      </c>
      <c r="L82" s="14">
        <f>$AI$24*K81+$AI$25*L81+$AI$26*M81+$AI$31*H81</f>
        <v/>
      </c>
      <c r="M82" s="14">
        <f>$AI$27*K81+$AI$28*L81+$AI$29*M81+$AI$32*H81</f>
        <v/>
      </c>
      <c r="N82" s="16">
        <f>R82*$B$41</f>
        <v/>
      </c>
      <c r="O82" s="14">
        <f>K82/$B$30</f>
        <v/>
      </c>
      <c r="P82" s="14">
        <f>L82/$B$31</f>
        <v/>
      </c>
      <c r="Q82" s="14">
        <f>M82/$B$32</f>
        <v/>
      </c>
      <c r="R82" s="14">
        <f>R81*$AI$42+S81*$AI$43+T81*$AI$44+U81*$AI$45+$AI$47*H81</f>
        <v/>
      </c>
      <c r="S82" s="17">
        <f>$AI$33*K82+$AI$34*L82+$AI$35*M82</f>
        <v/>
      </c>
      <c r="T82" s="17">
        <f>$AI$36*K82+$AI$37*L82+$AI$38*M82</f>
        <v/>
      </c>
      <c r="U82" s="17">
        <f>$AI$39*K82+$AI$40*L82+$AI$41*M82</f>
        <v/>
      </c>
      <c r="V82" s="17">
        <f>R82*EXP(-$B$15*(($B$16+$AI$4)*0.1))+S82*$B$15/($B$15-$AI$12)*(EXP(-$AI$12*(($B$16+$AI$4)*0.1))-EXP(-$B$15*(($B$16+$AI$4)*0.1)))+T82*$B$15/($B$15-$AI$13)*(EXP(-$AI$13*(($B$16+$AI$4)*0.1))-EXP(-$B$15*(($B$16+$AI$4)*0.1)))+U82*$B$15/($B$15-$AI$14)*(EXP(-$AI$14*(($B$16+$AI$4)*0.1))-EXP(-$B$15*(($B$16+$AI$4)*0.1)))</f>
        <v/>
      </c>
      <c r="W82" s="17">
        <f>R82*EXP(-$B$15*(($B$16+$AI$4)*0.2))+S82*$B$15/($B$15-$AI$12)*(EXP(-$AI$12*(($B$16+$AI$4)*0.2))-EXP(-$B$15*(($B$16+$AI$4)*0.2)))+T82*$B$15/($B$15-$AI$13)*(EXP(-$AI$13*(($B$16+$AI$4)*0.2))-EXP(-$B$15*(($B$16+$AI$4)*0.2)))+U82*$B$15/($B$15-$AI$14)*(EXP(-$AI$14*(($B$16+$AI$4)*0.2))-EXP(-$B$15*(($B$16+$AI$4)*0.2)))</f>
        <v/>
      </c>
      <c r="X82" s="17">
        <f>R82*EXP(-$B$15*(($B$16+$AI$4)*0.3))+S82*$B$15/($B$15-$AI$12)*(EXP(-$AI$12*(($B$16+$AI$4)*0.3))-EXP(-$B$15*(($B$16+$AI$4)*0.3)))+T82*$B$15/($B$15-$AI$13)*(EXP(-$AI$13*(($B$16+$AI$4)*0.3))-EXP(-$B$15*(($B$16+$AI$4)*0.3)))+U82*$B$15/($B$15-$AI$14)*(EXP(-$AI$14*(($B$16+$AI$4)*0.3))-EXP(-$B$15*(($B$16+$AI$4)*0.3)))</f>
        <v/>
      </c>
      <c r="Y82" s="17">
        <f>R82*EXP(-$B$15*(($B$16+$AI$4)*0.4))+S82*$B$15/($B$15-$AI$12)*(EXP(-$AI$12*(($B$16+$AI$4)*0.4))-EXP(-$B$15*(($B$16+$AI$4)*0.4)))+T82*$B$15/($B$15-$AI$13)*(EXP(-$AI$13*(($B$16+$AI$4)*0.4))-EXP(-$B$15*(($B$16+$AI$4)*0.4)))+U82*$B$15/($B$15-$AI$14)*(EXP(-$AI$14*(($B$16+$AI$4)*0.4))-EXP(-$B$15*(($B$16+$AI$4)*0.4)))</f>
        <v/>
      </c>
      <c r="Z82" s="17">
        <f>R82*EXP(-$B$15*(($B$16+$AI$4)*0.5))+S82*$B$15/($B$15-$AI$12)*(EXP(-$AI$12*(($B$16+$AI$4)*0.5))-EXP(-$B$15*(($B$16+$AI$4)*0.5)))+T82*$B$15/($B$15-$AI$13)*(EXP(-$AI$13*(($B$16+$AI$4)*0.5))-EXP(-$B$15*(($B$16+$AI$4)*0.5)))+U82*$B$15/($B$15-$AI$14)*(EXP(-$AI$14*(($B$16+$AI$4)*0.5))-EXP(-$B$15*(($B$16+$AI$4)*0.5)))</f>
        <v/>
      </c>
      <c r="AA82" s="17">
        <f>R82*EXP(-$B$15*(($B$16+$AI$4)*0.6))+S82*$B$15/($B$15-$AI$12)*(EXP(-$AI$12*(($B$16+$AI$4)*0.6))-EXP(-$B$15*(($B$16+$AI$4)*0.6)))+T82*$B$15/($B$15-$AI$13)*(EXP(-$AI$13*(($B$16+$AI$4)*0.6))-EXP(-$B$15*(($B$16+$AI$4)*0.6)))+U82*$B$15/($B$15-$AI$14)*(EXP(-$AI$14*(($B$16+$AI$4)*0.6))-EXP(-$B$15*(($B$16+$AI$4)*0.6)))</f>
        <v/>
      </c>
      <c r="AB82" s="17">
        <f>R82*EXP(-$B$15*(($B$16+$AI$4)*0.7))+S82*$B$15/($B$15-$AI$12)*(EXP(-$AI$12*(($B$16+$AI$4)*0.7))-EXP(-$B$15*(($B$16+$AI$4)*0.7)))+T82*$B$15/($B$15-$AI$13)*(EXP(-$AI$13*(($B$16+$AI$4)*0.7))-EXP(-$B$15*(($B$16+$AI$4)*0.7)))+U82*$B$15/($B$15-$AI$14)*(EXP(-$AI$14*(($B$16+$AI$4)*0.7))-EXP(-$B$15*(($B$16+$AI$4)*0.7)))</f>
        <v/>
      </c>
      <c r="AC82" s="17">
        <f>R82*EXP(-$B$15*(($B$16+$AI$4)*0.8))+S82*$B$15/($B$15-$AI$12)*(EXP(-$AI$12*(($B$16+$AI$4)*0.8))-EXP(-$B$15*(($B$16+$AI$4)*0.8)))+T82*$B$15/($B$15-$AI$13)*(EXP(-$AI$13*(($B$16+$AI$4)*0.8))-EXP(-$B$15*(($B$16+$AI$4)*0.8)))+U82*$B$15/($B$15-$AI$14)*(EXP(-$AI$14*(($B$16+$AI$4)*0.8))-EXP(-$B$15*(($B$16+$AI$4)*0.8)))</f>
        <v/>
      </c>
      <c r="AD82" s="17">
        <f>R82*EXP(-$B$15*(($B$16+$AI$4)*0.9))+S82*$B$15/($B$15-$AI$12)*(EXP(-$AI$12*(($B$16+$AI$4)*0.9))-EXP(-$B$15*(($B$16+$AI$4)*0.9)))+T82*$B$15/($B$15-$AI$13)*(EXP(-$AI$13*(($B$16+$AI$4)*0.9))-EXP(-$B$15*(($B$16+$AI$4)*0.9)))+U82*$B$15/($B$15-$AI$14)*(EXP(-$AI$14*(($B$16+$AI$4)*0.9))-EXP(-$B$15*(($B$16+$AI$4)*0.9)))</f>
        <v/>
      </c>
      <c r="AE82" s="17">
        <f>R82*EXP(-$B$15*(($B$16+$AI$4)*1.0))+S82*$B$15/($B$15-$AI$12)*(EXP(-$AI$12*(($B$16+$AI$4)*1.0))-EXP(-$B$15*(($B$16+$AI$4)*1.0)))+T82*$B$15/($B$15-$AI$13)*(EXP(-$AI$13*(($B$16+$AI$4)*1.0))-EXP(-$B$15*(($B$16+$AI$4)*1.0)))+U82*$B$15/($B$15-$AI$14)*(EXP(-$AI$14*(($B$16+$AI$4)*1.0))-EXP(-$B$15*(($B$16+$AI$4)*1.0)))</f>
        <v/>
      </c>
      <c r="AF82" s="17">
        <f>MIN((G82-V82)/$AI$48,(G82-W82)/$AI$49,(G82-X82)/$AI$50,(G82-Y82)/$AI$51,(G82-Z82)/$AI$52,(G82-AA82)/$AI$53,(G82-AB82)/$AI$54,(G82-AC82)/$AI$55,(G82-AD82)/$AI$56,(G82-AE82)/$AI$57)</f>
        <v/>
      </c>
    </row>
    <row r="83">
      <c r="E83" s="12">
        <f>E82+$B$11</f>
        <v/>
      </c>
      <c r="F83" s="13">
        <f>E83/60</f>
        <v/>
      </c>
      <c r="G83" s="13">
        <f>IF(F83&gt;=$AI$66,$B$26,IF(F83&gt;=$AI$65,$B$25,IF(F83&gt;=$AI$64,$B$24,IF(F83&gt;=$AI$63,$B$23,IF(F83&gt;=$AI$62,$B$22,IF(F83&gt;=$AI$61,$B$21,$B$20))))))</f>
        <v/>
      </c>
      <c r="H83" s="14">
        <f>MAX(0,MIN($AI$59,IF($B$9="Plasma",(G83-(S83*$AI$18+T83*$AI$19+U83*$AI$20))/$AI$46,AF83)))</f>
        <v/>
      </c>
      <c r="I83" s="15">
        <f>H83/10*3600/$B$11</f>
        <v/>
      </c>
      <c r="J83" s="15">
        <f>J82+H83</f>
        <v/>
      </c>
      <c r="K83" s="14">
        <f>$AI$21*K82+$AI$22*L82+$AI$23*M82+$AI$30*H82</f>
        <v/>
      </c>
      <c r="L83" s="14">
        <f>$AI$24*K82+$AI$25*L82+$AI$26*M82+$AI$31*H82</f>
        <v/>
      </c>
      <c r="M83" s="14">
        <f>$AI$27*K82+$AI$28*L82+$AI$29*M82+$AI$32*H82</f>
        <v/>
      </c>
      <c r="N83" s="16">
        <f>R83*$B$41</f>
        <v/>
      </c>
      <c r="O83" s="14">
        <f>K83/$B$30</f>
        <v/>
      </c>
      <c r="P83" s="14">
        <f>L83/$B$31</f>
        <v/>
      </c>
      <c r="Q83" s="14">
        <f>M83/$B$32</f>
        <v/>
      </c>
      <c r="R83" s="14">
        <f>R82*$AI$42+S82*$AI$43+T82*$AI$44+U82*$AI$45+$AI$47*H82</f>
        <v/>
      </c>
      <c r="S83" s="17">
        <f>$AI$33*K83+$AI$34*L83+$AI$35*M83</f>
        <v/>
      </c>
      <c r="T83" s="17">
        <f>$AI$36*K83+$AI$37*L83+$AI$38*M83</f>
        <v/>
      </c>
      <c r="U83" s="17">
        <f>$AI$39*K83+$AI$40*L83+$AI$41*M83</f>
        <v/>
      </c>
      <c r="V83" s="17">
        <f>R83*EXP(-$B$15*(($B$16+$AI$4)*0.1))+S83*$B$15/($B$15-$AI$12)*(EXP(-$AI$12*(($B$16+$AI$4)*0.1))-EXP(-$B$15*(($B$16+$AI$4)*0.1)))+T83*$B$15/($B$15-$AI$13)*(EXP(-$AI$13*(($B$16+$AI$4)*0.1))-EXP(-$B$15*(($B$16+$AI$4)*0.1)))+U83*$B$15/($B$15-$AI$14)*(EXP(-$AI$14*(($B$16+$AI$4)*0.1))-EXP(-$B$15*(($B$16+$AI$4)*0.1)))</f>
        <v/>
      </c>
      <c r="W83" s="17">
        <f>R83*EXP(-$B$15*(($B$16+$AI$4)*0.2))+S83*$B$15/($B$15-$AI$12)*(EXP(-$AI$12*(($B$16+$AI$4)*0.2))-EXP(-$B$15*(($B$16+$AI$4)*0.2)))+T83*$B$15/($B$15-$AI$13)*(EXP(-$AI$13*(($B$16+$AI$4)*0.2))-EXP(-$B$15*(($B$16+$AI$4)*0.2)))+U83*$B$15/($B$15-$AI$14)*(EXP(-$AI$14*(($B$16+$AI$4)*0.2))-EXP(-$B$15*(($B$16+$AI$4)*0.2)))</f>
        <v/>
      </c>
      <c r="X83" s="17">
        <f>R83*EXP(-$B$15*(($B$16+$AI$4)*0.3))+S83*$B$15/($B$15-$AI$12)*(EXP(-$AI$12*(($B$16+$AI$4)*0.3))-EXP(-$B$15*(($B$16+$AI$4)*0.3)))+T83*$B$15/($B$15-$AI$13)*(EXP(-$AI$13*(($B$16+$AI$4)*0.3))-EXP(-$B$15*(($B$16+$AI$4)*0.3)))+U83*$B$15/($B$15-$AI$14)*(EXP(-$AI$14*(($B$16+$AI$4)*0.3))-EXP(-$B$15*(($B$16+$AI$4)*0.3)))</f>
        <v/>
      </c>
      <c r="Y83" s="17">
        <f>R83*EXP(-$B$15*(($B$16+$AI$4)*0.4))+S83*$B$15/($B$15-$AI$12)*(EXP(-$AI$12*(($B$16+$AI$4)*0.4))-EXP(-$B$15*(($B$16+$AI$4)*0.4)))+T83*$B$15/($B$15-$AI$13)*(EXP(-$AI$13*(($B$16+$AI$4)*0.4))-EXP(-$B$15*(($B$16+$AI$4)*0.4)))+U83*$B$15/($B$15-$AI$14)*(EXP(-$AI$14*(($B$16+$AI$4)*0.4))-EXP(-$B$15*(($B$16+$AI$4)*0.4)))</f>
        <v/>
      </c>
      <c r="Z83" s="17">
        <f>R83*EXP(-$B$15*(($B$16+$AI$4)*0.5))+S83*$B$15/($B$15-$AI$12)*(EXP(-$AI$12*(($B$16+$AI$4)*0.5))-EXP(-$B$15*(($B$16+$AI$4)*0.5)))+T83*$B$15/($B$15-$AI$13)*(EXP(-$AI$13*(($B$16+$AI$4)*0.5))-EXP(-$B$15*(($B$16+$AI$4)*0.5)))+U83*$B$15/($B$15-$AI$14)*(EXP(-$AI$14*(($B$16+$AI$4)*0.5))-EXP(-$B$15*(($B$16+$AI$4)*0.5)))</f>
        <v/>
      </c>
      <c r="AA83" s="17">
        <f>R83*EXP(-$B$15*(($B$16+$AI$4)*0.6))+S83*$B$15/($B$15-$AI$12)*(EXP(-$AI$12*(($B$16+$AI$4)*0.6))-EXP(-$B$15*(($B$16+$AI$4)*0.6)))+T83*$B$15/($B$15-$AI$13)*(EXP(-$AI$13*(($B$16+$AI$4)*0.6))-EXP(-$B$15*(($B$16+$AI$4)*0.6)))+U83*$B$15/($B$15-$AI$14)*(EXP(-$AI$14*(($B$16+$AI$4)*0.6))-EXP(-$B$15*(($B$16+$AI$4)*0.6)))</f>
        <v/>
      </c>
      <c r="AB83" s="17">
        <f>R83*EXP(-$B$15*(($B$16+$AI$4)*0.7))+S83*$B$15/($B$15-$AI$12)*(EXP(-$AI$12*(($B$16+$AI$4)*0.7))-EXP(-$B$15*(($B$16+$AI$4)*0.7)))+T83*$B$15/($B$15-$AI$13)*(EXP(-$AI$13*(($B$16+$AI$4)*0.7))-EXP(-$B$15*(($B$16+$AI$4)*0.7)))+U83*$B$15/($B$15-$AI$14)*(EXP(-$AI$14*(($B$16+$AI$4)*0.7))-EXP(-$B$15*(($B$16+$AI$4)*0.7)))</f>
        <v/>
      </c>
      <c r="AC83" s="17">
        <f>R83*EXP(-$B$15*(($B$16+$AI$4)*0.8))+S83*$B$15/($B$15-$AI$12)*(EXP(-$AI$12*(($B$16+$AI$4)*0.8))-EXP(-$B$15*(($B$16+$AI$4)*0.8)))+T83*$B$15/($B$15-$AI$13)*(EXP(-$AI$13*(($B$16+$AI$4)*0.8))-EXP(-$B$15*(($B$16+$AI$4)*0.8)))+U83*$B$15/($B$15-$AI$14)*(EXP(-$AI$14*(($B$16+$AI$4)*0.8))-EXP(-$B$15*(($B$16+$AI$4)*0.8)))</f>
        <v/>
      </c>
      <c r="AD83" s="17">
        <f>R83*EXP(-$B$15*(($B$16+$AI$4)*0.9))+S83*$B$15/($B$15-$AI$12)*(EXP(-$AI$12*(($B$16+$AI$4)*0.9))-EXP(-$B$15*(($B$16+$AI$4)*0.9)))+T83*$B$15/($B$15-$AI$13)*(EXP(-$AI$13*(($B$16+$AI$4)*0.9))-EXP(-$B$15*(($B$16+$AI$4)*0.9)))+U83*$B$15/($B$15-$AI$14)*(EXP(-$AI$14*(($B$16+$AI$4)*0.9))-EXP(-$B$15*(($B$16+$AI$4)*0.9)))</f>
        <v/>
      </c>
      <c r="AE83" s="17">
        <f>R83*EXP(-$B$15*(($B$16+$AI$4)*1.0))+S83*$B$15/($B$15-$AI$12)*(EXP(-$AI$12*(($B$16+$AI$4)*1.0))-EXP(-$B$15*(($B$16+$AI$4)*1.0)))+T83*$B$15/($B$15-$AI$13)*(EXP(-$AI$13*(($B$16+$AI$4)*1.0))-EXP(-$B$15*(($B$16+$AI$4)*1.0)))+U83*$B$15/($B$15-$AI$14)*(EXP(-$AI$14*(($B$16+$AI$4)*1.0))-EXP(-$B$15*(($B$16+$AI$4)*1.0)))</f>
        <v/>
      </c>
      <c r="AF83" s="17">
        <f>MIN((G83-V83)/$AI$48,(G83-W83)/$AI$49,(G83-X83)/$AI$50,(G83-Y83)/$AI$51,(G83-Z83)/$AI$52,(G83-AA83)/$AI$53,(G83-AB83)/$AI$54,(G83-AC83)/$AI$55,(G83-AD83)/$AI$56,(G83-AE83)/$AI$57)</f>
        <v/>
      </c>
    </row>
    <row r="84">
      <c r="E84" s="12">
        <f>E83+$B$11</f>
        <v/>
      </c>
      <c r="F84" s="13">
        <f>E84/60</f>
        <v/>
      </c>
      <c r="G84" s="13">
        <f>IF(F84&gt;=$AI$66,$B$26,IF(F84&gt;=$AI$65,$B$25,IF(F84&gt;=$AI$64,$B$24,IF(F84&gt;=$AI$63,$B$23,IF(F84&gt;=$AI$62,$B$22,IF(F84&gt;=$AI$61,$B$21,$B$20))))))</f>
        <v/>
      </c>
      <c r="H84" s="14">
        <f>MAX(0,MIN($AI$59,IF($B$9="Plasma",(G84-(S84*$AI$18+T84*$AI$19+U84*$AI$20))/$AI$46,AF84)))</f>
        <v/>
      </c>
      <c r="I84" s="15">
        <f>H84/10*3600/$B$11</f>
        <v/>
      </c>
      <c r="J84" s="15">
        <f>J83+H84</f>
        <v/>
      </c>
      <c r="K84" s="14">
        <f>$AI$21*K83+$AI$22*L83+$AI$23*M83+$AI$30*H83</f>
        <v/>
      </c>
      <c r="L84" s="14">
        <f>$AI$24*K83+$AI$25*L83+$AI$26*M83+$AI$31*H83</f>
        <v/>
      </c>
      <c r="M84" s="14">
        <f>$AI$27*K83+$AI$28*L83+$AI$29*M83+$AI$32*H83</f>
        <v/>
      </c>
      <c r="N84" s="16">
        <f>R84*$B$41</f>
        <v/>
      </c>
      <c r="O84" s="14">
        <f>K84/$B$30</f>
        <v/>
      </c>
      <c r="P84" s="14">
        <f>L84/$B$31</f>
        <v/>
      </c>
      <c r="Q84" s="14">
        <f>M84/$B$32</f>
        <v/>
      </c>
      <c r="R84" s="14">
        <f>R83*$AI$42+S83*$AI$43+T83*$AI$44+U83*$AI$45+$AI$47*H83</f>
        <v/>
      </c>
      <c r="S84" s="17">
        <f>$AI$33*K84+$AI$34*L84+$AI$35*M84</f>
        <v/>
      </c>
      <c r="T84" s="17">
        <f>$AI$36*K84+$AI$37*L84+$AI$38*M84</f>
        <v/>
      </c>
      <c r="U84" s="17">
        <f>$AI$39*K84+$AI$40*L84+$AI$41*M84</f>
        <v/>
      </c>
      <c r="V84" s="17">
        <f>R84*EXP(-$B$15*(($B$16+$AI$4)*0.1))+S84*$B$15/($B$15-$AI$12)*(EXP(-$AI$12*(($B$16+$AI$4)*0.1))-EXP(-$B$15*(($B$16+$AI$4)*0.1)))+T84*$B$15/($B$15-$AI$13)*(EXP(-$AI$13*(($B$16+$AI$4)*0.1))-EXP(-$B$15*(($B$16+$AI$4)*0.1)))+U84*$B$15/($B$15-$AI$14)*(EXP(-$AI$14*(($B$16+$AI$4)*0.1))-EXP(-$B$15*(($B$16+$AI$4)*0.1)))</f>
        <v/>
      </c>
      <c r="W84" s="17">
        <f>R84*EXP(-$B$15*(($B$16+$AI$4)*0.2))+S84*$B$15/($B$15-$AI$12)*(EXP(-$AI$12*(($B$16+$AI$4)*0.2))-EXP(-$B$15*(($B$16+$AI$4)*0.2)))+T84*$B$15/($B$15-$AI$13)*(EXP(-$AI$13*(($B$16+$AI$4)*0.2))-EXP(-$B$15*(($B$16+$AI$4)*0.2)))+U84*$B$15/($B$15-$AI$14)*(EXP(-$AI$14*(($B$16+$AI$4)*0.2))-EXP(-$B$15*(($B$16+$AI$4)*0.2)))</f>
        <v/>
      </c>
      <c r="X84" s="17">
        <f>R84*EXP(-$B$15*(($B$16+$AI$4)*0.3))+S84*$B$15/($B$15-$AI$12)*(EXP(-$AI$12*(($B$16+$AI$4)*0.3))-EXP(-$B$15*(($B$16+$AI$4)*0.3)))+T84*$B$15/($B$15-$AI$13)*(EXP(-$AI$13*(($B$16+$AI$4)*0.3))-EXP(-$B$15*(($B$16+$AI$4)*0.3)))+U84*$B$15/($B$15-$AI$14)*(EXP(-$AI$14*(($B$16+$AI$4)*0.3))-EXP(-$B$15*(($B$16+$AI$4)*0.3)))</f>
        <v/>
      </c>
      <c r="Y84" s="17">
        <f>R84*EXP(-$B$15*(($B$16+$AI$4)*0.4))+S84*$B$15/($B$15-$AI$12)*(EXP(-$AI$12*(($B$16+$AI$4)*0.4))-EXP(-$B$15*(($B$16+$AI$4)*0.4)))+T84*$B$15/($B$15-$AI$13)*(EXP(-$AI$13*(($B$16+$AI$4)*0.4))-EXP(-$B$15*(($B$16+$AI$4)*0.4)))+U84*$B$15/($B$15-$AI$14)*(EXP(-$AI$14*(($B$16+$AI$4)*0.4))-EXP(-$B$15*(($B$16+$AI$4)*0.4)))</f>
        <v/>
      </c>
      <c r="Z84" s="17">
        <f>R84*EXP(-$B$15*(($B$16+$AI$4)*0.5))+S84*$B$15/($B$15-$AI$12)*(EXP(-$AI$12*(($B$16+$AI$4)*0.5))-EXP(-$B$15*(($B$16+$AI$4)*0.5)))+T84*$B$15/($B$15-$AI$13)*(EXP(-$AI$13*(($B$16+$AI$4)*0.5))-EXP(-$B$15*(($B$16+$AI$4)*0.5)))+U84*$B$15/($B$15-$AI$14)*(EXP(-$AI$14*(($B$16+$AI$4)*0.5))-EXP(-$B$15*(($B$16+$AI$4)*0.5)))</f>
        <v/>
      </c>
      <c r="AA84" s="17">
        <f>R84*EXP(-$B$15*(($B$16+$AI$4)*0.6))+S84*$B$15/($B$15-$AI$12)*(EXP(-$AI$12*(($B$16+$AI$4)*0.6))-EXP(-$B$15*(($B$16+$AI$4)*0.6)))+T84*$B$15/($B$15-$AI$13)*(EXP(-$AI$13*(($B$16+$AI$4)*0.6))-EXP(-$B$15*(($B$16+$AI$4)*0.6)))+U84*$B$15/($B$15-$AI$14)*(EXP(-$AI$14*(($B$16+$AI$4)*0.6))-EXP(-$B$15*(($B$16+$AI$4)*0.6)))</f>
        <v/>
      </c>
      <c r="AB84" s="17">
        <f>R84*EXP(-$B$15*(($B$16+$AI$4)*0.7))+S84*$B$15/($B$15-$AI$12)*(EXP(-$AI$12*(($B$16+$AI$4)*0.7))-EXP(-$B$15*(($B$16+$AI$4)*0.7)))+T84*$B$15/($B$15-$AI$13)*(EXP(-$AI$13*(($B$16+$AI$4)*0.7))-EXP(-$B$15*(($B$16+$AI$4)*0.7)))+U84*$B$15/($B$15-$AI$14)*(EXP(-$AI$14*(($B$16+$AI$4)*0.7))-EXP(-$B$15*(($B$16+$AI$4)*0.7)))</f>
        <v/>
      </c>
      <c r="AC84" s="17">
        <f>R84*EXP(-$B$15*(($B$16+$AI$4)*0.8))+S84*$B$15/($B$15-$AI$12)*(EXP(-$AI$12*(($B$16+$AI$4)*0.8))-EXP(-$B$15*(($B$16+$AI$4)*0.8)))+T84*$B$15/($B$15-$AI$13)*(EXP(-$AI$13*(($B$16+$AI$4)*0.8))-EXP(-$B$15*(($B$16+$AI$4)*0.8)))+U84*$B$15/($B$15-$AI$14)*(EXP(-$AI$14*(($B$16+$AI$4)*0.8))-EXP(-$B$15*(($B$16+$AI$4)*0.8)))</f>
        <v/>
      </c>
      <c r="AD84" s="17">
        <f>R84*EXP(-$B$15*(($B$16+$AI$4)*0.9))+S84*$B$15/($B$15-$AI$12)*(EXP(-$AI$12*(($B$16+$AI$4)*0.9))-EXP(-$B$15*(($B$16+$AI$4)*0.9)))+T84*$B$15/($B$15-$AI$13)*(EXP(-$AI$13*(($B$16+$AI$4)*0.9))-EXP(-$B$15*(($B$16+$AI$4)*0.9)))+U84*$B$15/($B$15-$AI$14)*(EXP(-$AI$14*(($B$16+$AI$4)*0.9))-EXP(-$B$15*(($B$16+$AI$4)*0.9)))</f>
        <v/>
      </c>
      <c r="AE84" s="17">
        <f>R84*EXP(-$B$15*(($B$16+$AI$4)*1.0))+S84*$B$15/($B$15-$AI$12)*(EXP(-$AI$12*(($B$16+$AI$4)*1.0))-EXP(-$B$15*(($B$16+$AI$4)*1.0)))+T84*$B$15/($B$15-$AI$13)*(EXP(-$AI$13*(($B$16+$AI$4)*1.0))-EXP(-$B$15*(($B$16+$AI$4)*1.0)))+U84*$B$15/($B$15-$AI$14)*(EXP(-$AI$14*(($B$16+$AI$4)*1.0))-EXP(-$B$15*(($B$16+$AI$4)*1.0)))</f>
        <v/>
      </c>
      <c r="AF84" s="17">
        <f>MIN((G84-V84)/$AI$48,(G84-W84)/$AI$49,(G84-X84)/$AI$50,(G84-Y84)/$AI$51,(G84-Z84)/$AI$52,(G84-AA84)/$AI$53,(G84-AB84)/$AI$54,(G84-AC84)/$AI$55,(G84-AD84)/$AI$56,(G84-AE84)/$AI$57)</f>
        <v/>
      </c>
    </row>
    <row r="85">
      <c r="E85" s="12">
        <f>E84+$B$11</f>
        <v/>
      </c>
      <c r="F85" s="13">
        <f>E85/60</f>
        <v/>
      </c>
      <c r="G85" s="13">
        <f>IF(F85&gt;=$AI$66,$B$26,IF(F85&gt;=$AI$65,$B$25,IF(F85&gt;=$AI$64,$B$24,IF(F85&gt;=$AI$63,$B$23,IF(F85&gt;=$AI$62,$B$22,IF(F85&gt;=$AI$61,$B$21,$B$20))))))</f>
        <v/>
      </c>
      <c r="H85" s="14">
        <f>MAX(0,MIN($AI$59,IF($B$9="Plasma",(G85-(S85*$AI$18+T85*$AI$19+U85*$AI$20))/$AI$46,AF85)))</f>
        <v/>
      </c>
      <c r="I85" s="15">
        <f>H85/10*3600/$B$11</f>
        <v/>
      </c>
      <c r="J85" s="15">
        <f>J84+H85</f>
        <v/>
      </c>
      <c r="K85" s="14">
        <f>$AI$21*K84+$AI$22*L84+$AI$23*M84+$AI$30*H84</f>
        <v/>
      </c>
      <c r="L85" s="14">
        <f>$AI$24*K84+$AI$25*L84+$AI$26*M84+$AI$31*H84</f>
        <v/>
      </c>
      <c r="M85" s="14">
        <f>$AI$27*K84+$AI$28*L84+$AI$29*M84+$AI$32*H84</f>
        <v/>
      </c>
      <c r="N85" s="16">
        <f>R85*$B$41</f>
        <v/>
      </c>
      <c r="O85" s="14">
        <f>K85/$B$30</f>
        <v/>
      </c>
      <c r="P85" s="14">
        <f>L85/$B$31</f>
        <v/>
      </c>
      <c r="Q85" s="14">
        <f>M85/$B$32</f>
        <v/>
      </c>
      <c r="R85" s="14">
        <f>R84*$AI$42+S84*$AI$43+T84*$AI$44+U84*$AI$45+$AI$47*H84</f>
        <v/>
      </c>
      <c r="S85" s="17">
        <f>$AI$33*K85+$AI$34*L85+$AI$35*M85</f>
        <v/>
      </c>
      <c r="T85" s="17">
        <f>$AI$36*K85+$AI$37*L85+$AI$38*M85</f>
        <v/>
      </c>
      <c r="U85" s="17">
        <f>$AI$39*K85+$AI$40*L85+$AI$41*M85</f>
        <v/>
      </c>
      <c r="V85" s="17">
        <f>R85*EXP(-$B$15*(($B$16+$AI$4)*0.1))+S85*$B$15/($B$15-$AI$12)*(EXP(-$AI$12*(($B$16+$AI$4)*0.1))-EXP(-$B$15*(($B$16+$AI$4)*0.1)))+T85*$B$15/($B$15-$AI$13)*(EXP(-$AI$13*(($B$16+$AI$4)*0.1))-EXP(-$B$15*(($B$16+$AI$4)*0.1)))+U85*$B$15/($B$15-$AI$14)*(EXP(-$AI$14*(($B$16+$AI$4)*0.1))-EXP(-$B$15*(($B$16+$AI$4)*0.1)))</f>
        <v/>
      </c>
      <c r="W85" s="17">
        <f>R85*EXP(-$B$15*(($B$16+$AI$4)*0.2))+S85*$B$15/($B$15-$AI$12)*(EXP(-$AI$12*(($B$16+$AI$4)*0.2))-EXP(-$B$15*(($B$16+$AI$4)*0.2)))+T85*$B$15/($B$15-$AI$13)*(EXP(-$AI$13*(($B$16+$AI$4)*0.2))-EXP(-$B$15*(($B$16+$AI$4)*0.2)))+U85*$B$15/($B$15-$AI$14)*(EXP(-$AI$14*(($B$16+$AI$4)*0.2))-EXP(-$B$15*(($B$16+$AI$4)*0.2)))</f>
        <v/>
      </c>
      <c r="X85" s="17">
        <f>R85*EXP(-$B$15*(($B$16+$AI$4)*0.3))+S85*$B$15/($B$15-$AI$12)*(EXP(-$AI$12*(($B$16+$AI$4)*0.3))-EXP(-$B$15*(($B$16+$AI$4)*0.3)))+T85*$B$15/($B$15-$AI$13)*(EXP(-$AI$13*(($B$16+$AI$4)*0.3))-EXP(-$B$15*(($B$16+$AI$4)*0.3)))+U85*$B$15/($B$15-$AI$14)*(EXP(-$AI$14*(($B$16+$AI$4)*0.3))-EXP(-$B$15*(($B$16+$AI$4)*0.3)))</f>
        <v/>
      </c>
      <c r="Y85" s="17">
        <f>R85*EXP(-$B$15*(($B$16+$AI$4)*0.4))+S85*$B$15/($B$15-$AI$12)*(EXP(-$AI$12*(($B$16+$AI$4)*0.4))-EXP(-$B$15*(($B$16+$AI$4)*0.4)))+T85*$B$15/($B$15-$AI$13)*(EXP(-$AI$13*(($B$16+$AI$4)*0.4))-EXP(-$B$15*(($B$16+$AI$4)*0.4)))+U85*$B$15/($B$15-$AI$14)*(EXP(-$AI$14*(($B$16+$AI$4)*0.4))-EXP(-$B$15*(($B$16+$AI$4)*0.4)))</f>
        <v/>
      </c>
      <c r="Z85" s="17">
        <f>R85*EXP(-$B$15*(($B$16+$AI$4)*0.5))+S85*$B$15/($B$15-$AI$12)*(EXP(-$AI$12*(($B$16+$AI$4)*0.5))-EXP(-$B$15*(($B$16+$AI$4)*0.5)))+T85*$B$15/($B$15-$AI$13)*(EXP(-$AI$13*(($B$16+$AI$4)*0.5))-EXP(-$B$15*(($B$16+$AI$4)*0.5)))+U85*$B$15/($B$15-$AI$14)*(EXP(-$AI$14*(($B$16+$AI$4)*0.5))-EXP(-$B$15*(($B$16+$AI$4)*0.5)))</f>
        <v/>
      </c>
      <c r="AA85" s="17">
        <f>R85*EXP(-$B$15*(($B$16+$AI$4)*0.6))+S85*$B$15/($B$15-$AI$12)*(EXP(-$AI$12*(($B$16+$AI$4)*0.6))-EXP(-$B$15*(($B$16+$AI$4)*0.6)))+T85*$B$15/($B$15-$AI$13)*(EXP(-$AI$13*(($B$16+$AI$4)*0.6))-EXP(-$B$15*(($B$16+$AI$4)*0.6)))+U85*$B$15/($B$15-$AI$14)*(EXP(-$AI$14*(($B$16+$AI$4)*0.6))-EXP(-$B$15*(($B$16+$AI$4)*0.6)))</f>
        <v/>
      </c>
      <c r="AB85" s="17">
        <f>R85*EXP(-$B$15*(($B$16+$AI$4)*0.7))+S85*$B$15/($B$15-$AI$12)*(EXP(-$AI$12*(($B$16+$AI$4)*0.7))-EXP(-$B$15*(($B$16+$AI$4)*0.7)))+T85*$B$15/($B$15-$AI$13)*(EXP(-$AI$13*(($B$16+$AI$4)*0.7))-EXP(-$B$15*(($B$16+$AI$4)*0.7)))+U85*$B$15/($B$15-$AI$14)*(EXP(-$AI$14*(($B$16+$AI$4)*0.7))-EXP(-$B$15*(($B$16+$AI$4)*0.7)))</f>
        <v/>
      </c>
      <c r="AC85" s="17">
        <f>R85*EXP(-$B$15*(($B$16+$AI$4)*0.8))+S85*$B$15/($B$15-$AI$12)*(EXP(-$AI$12*(($B$16+$AI$4)*0.8))-EXP(-$B$15*(($B$16+$AI$4)*0.8)))+T85*$B$15/($B$15-$AI$13)*(EXP(-$AI$13*(($B$16+$AI$4)*0.8))-EXP(-$B$15*(($B$16+$AI$4)*0.8)))+U85*$B$15/($B$15-$AI$14)*(EXP(-$AI$14*(($B$16+$AI$4)*0.8))-EXP(-$B$15*(($B$16+$AI$4)*0.8)))</f>
        <v/>
      </c>
      <c r="AD85" s="17">
        <f>R85*EXP(-$B$15*(($B$16+$AI$4)*0.9))+S85*$B$15/($B$15-$AI$12)*(EXP(-$AI$12*(($B$16+$AI$4)*0.9))-EXP(-$B$15*(($B$16+$AI$4)*0.9)))+T85*$B$15/($B$15-$AI$13)*(EXP(-$AI$13*(($B$16+$AI$4)*0.9))-EXP(-$B$15*(($B$16+$AI$4)*0.9)))+U85*$B$15/($B$15-$AI$14)*(EXP(-$AI$14*(($B$16+$AI$4)*0.9))-EXP(-$B$15*(($B$16+$AI$4)*0.9)))</f>
        <v/>
      </c>
      <c r="AE85" s="17">
        <f>R85*EXP(-$B$15*(($B$16+$AI$4)*1.0))+S85*$B$15/($B$15-$AI$12)*(EXP(-$AI$12*(($B$16+$AI$4)*1.0))-EXP(-$B$15*(($B$16+$AI$4)*1.0)))+T85*$B$15/($B$15-$AI$13)*(EXP(-$AI$13*(($B$16+$AI$4)*1.0))-EXP(-$B$15*(($B$16+$AI$4)*1.0)))+U85*$B$15/($B$15-$AI$14)*(EXP(-$AI$14*(($B$16+$AI$4)*1.0))-EXP(-$B$15*(($B$16+$AI$4)*1.0)))</f>
        <v/>
      </c>
      <c r="AF85" s="17">
        <f>MIN((G85-V85)/$AI$48,(G85-W85)/$AI$49,(G85-X85)/$AI$50,(G85-Y85)/$AI$51,(G85-Z85)/$AI$52,(G85-AA85)/$AI$53,(G85-AB85)/$AI$54,(G85-AC85)/$AI$55,(G85-AD85)/$AI$56,(G85-AE85)/$AI$57)</f>
        <v/>
      </c>
    </row>
    <row r="86">
      <c r="E86" s="12">
        <f>E85+$B$11</f>
        <v/>
      </c>
      <c r="F86" s="13">
        <f>E86/60</f>
        <v/>
      </c>
      <c r="G86" s="13">
        <f>IF(F86&gt;=$AI$66,$B$26,IF(F86&gt;=$AI$65,$B$25,IF(F86&gt;=$AI$64,$B$24,IF(F86&gt;=$AI$63,$B$23,IF(F86&gt;=$AI$62,$B$22,IF(F86&gt;=$AI$61,$B$21,$B$20))))))</f>
        <v/>
      </c>
      <c r="H86" s="14">
        <f>MAX(0,MIN($AI$59,IF($B$9="Plasma",(G86-(S86*$AI$18+T86*$AI$19+U86*$AI$20))/$AI$46,AF86)))</f>
        <v/>
      </c>
      <c r="I86" s="15">
        <f>H86/10*3600/$B$11</f>
        <v/>
      </c>
      <c r="J86" s="15">
        <f>J85+H86</f>
        <v/>
      </c>
      <c r="K86" s="14">
        <f>$AI$21*K85+$AI$22*L85+$AI$23*M85+$AI$30*H85</f>
        <v/>
      </c>
      <c r="L86" s="14">
        <f>$AI$24*K85+$AI$25*L85+$AI$26*M85+$AI$31*H85</f>
        <v/>
      </c>
      <c r="M86" s="14">
        <f>$AI$27*K85+$AI$28*L85+$AI$29*M85+$AI$32*H85</f>
        <v/>
      </c>
      <c r="N86" s="16">
        <f>R86*$B$41</f>
        <v/>
      </c>
      <c r="O86" s="14">
        <f>K86/$B$30</f>
        <v/>
      </c>
      <c r="P86" s="14">
        <f>L86/$B$31</f>
        <v/>
      </c>
      <c r="Q86" s="14">
        <f>M86/$B$32</f>
        <v/>
      </c>
      <c r="R86" s="14">
        <f>R85*$AI$42+S85*$AI$43+T85*$AI$44+U85*$AI$45+$AI$47*H85</f>
        <v/>
      </c>
      <c r="S86" s="17">
        <f>$AI$33*K86+$AI$34*L86+$AI$35*M86</f>
        <v/>
      </c>
      <c r="T86" s="17">
        <f>$AI$36*K86+$AI$37*L86+$AI$38*M86</f>
        <v/>
      </c>
      <c r="U86" s="17">
        <f>$AI$39*K86+$AI$40*L86+$AI$41*M86</f>
        <v/>
      </c>
      <c r="V86" s="17">
        <f>R86*EXP(-$B$15*(($B$16+$AI$4)*0.1))+S86*$B$15/($B$15-$AI$12)*(EXP(-$AI$12*(($B$16+$AI$4)*0.1))-EXP(-$B$15*(($B$16+$AI$4)*0.1)))+T86*$B$15/($B$15-$AI$13)*(EXP(-$AI$13*(($B$16+$AI$4)*0.1))-EXP(-$B$15*(($B$16+$AI$4)*0.1)))+U86*$B$15/($B$15-$AI$14)*(EXP(-$AI$14*(($B$16+$AI$4)*0.1))-EXP(-$B$15*(($B$16+$AI$4)*0.1)))</f>
        <v/>
      </c>
      <c r="W86" s="17">
        <f>R86*EXP(-$B$15*(($B$16+$AI$4)*0.2))+S86*$B$15/($B$15-$AI$12)*(EXP(-$AI$12*(($B$16+$AI$4)*0.2))-EXP(-$B$15*(($B$16+$AI$4)*0.2)))+T86*$B$15/($B$15-$AI$13)*(EXP(-$AI$13*(($B$16+$AI$4)*0.2))-EXP(-$B$15*(($B$16+$AI$4)*0.2)))+U86*$B$15/($B$15-$AI$14)*(EXP(-$AI$14*(($B$16+$AI$4)*0.2))-EXP(-$B$15*(($B$16+$AI$4)*0.2)))</f>
        <v/>
      </c>
      <c r="X86" s="17">
        <f>R86*EXP(-$B$15*(($B$16+$AI$4)*0.3))+S86*$B$15/($B$15-$AI$12)*(EXP(-$AI$12*(($B$16+$AI$4)*0.3))-EXP(-$B$15*(($B$16+$AI$4)*0.3)))+T86*$B$15/($B$15-$AI$13)*(EXP(-$AI$13*(($B$16+$AI$4)*0.3))-EXP(-$B$15*(($B$16+$AI$4)*0.3)))+U86*$B$15/($B$15-$AI$14)*(EXP(-$AI$14*(($B$16+$AI$4)*0.3))-EXP(-$B$15*(($B$16+$AI$4)*0.3)))</f>
        <v/>
      </c>
      <c r="Y86" s="17">
        <f>R86*EXP(-$B$15*(($B$16+$AI$4)*0.4))+S86*$B$15/($B$15-$AI$12)*(EXP(-$AI$12*(($B$16+$AI$4)*0.4))-EXP(-$B$15*(($B$16+$AI$4)*0.4)))+T86*$B$15/($B$15-$AI$13)*(EXP(-$AI$13*(($B$16+$AI$4)*0.4))-EXP(-$B$15*(($B$16+$AI$4)*0.4)))+U86*$B$15/($B$15-$AI$14)*(EXP(-$AI$14*(($B$16+$AI$4)*0.4))-EXP(-$B$15*(($B$16+$AI$4)*0.4)))</f>
        <v/>
      </c>
      <c r="Z86" s="17">
        <f>R86*EXP(-$B$15*(($B$16+$AI$4)*0.5))+S86*$B$15/($B$15-$AI$12)*(EXP(-$AI$12*(($B$16+$AI$4)*0.5))-EXP(-$B$15*(($B$16+$AI$4)*0.5)))+T86*$B$15/($B$15-$AI$13)*(EXP(-$AI$13*(($B$16+$AI$4)*0.5))-EXP(-$B$15*(($B$16+$AI$4)*0.5)))+U86*$B$15/($B$15-$AI$14)*(EXP(-$AI$14*(($B$16+$AI$4)*0.5))-EXP(-$B$15*(($B$16+$AI$4)*0.5)))</f>
        <v/>
      </c>
      <c r="AA86" s="17">
        <f>R86*EXP(-$B$15*(($B$16+$AI$4)*0.6))+S86*$B$15/($B$15-$AI$12)*(EXP(-$AI$12*(($B$16+$AI$4)*0.6))-EXP(-$B$15*(($B$16+$AI$4)*0.6)))+T86*$B$15/($B$15-$AI$13)*(EXP(-$AI$13*(($B$16+$AI$4)*0.6))-EXP(-$B$15*(($B$16+$AI$4)*0.6)))+U86*$B$15/($B$15-$AI$14)*(EXP(-$AI$14*(($B$16+$AI$4)*0.6))-EXP(-$B$15*(($B$16+$AI$4)*0.6)))</f>
        <v/>
      </c>
      <c r="AB86" s="17">
        <f>R86*EXP(-$B$15*(($B$16+$AI$4)*0.7))+S86*$B$15/($B$15-$AI$12)*(EXP(-$AI$12*(($B$16+$AI$4)*0.7))-EXP(-$B$15*(($B$16+$AI$4)*0.7)))+T86*$B$15/($B$15-$AI$13)*(EXP(-$AI$13*(($B$16+$AI$4)*0.7))-EXP(-$B$15*(($B$16+$AI$4)*0.7)))+U86*$B$15/($B$15-$AI$14)*(EXP(-$AI$14*(($B$16+$AI$4)*0.7))-EXP(-$B$15*(($B$16+$AI$4)*0.7)))</f>
        <v/>
      </c>
      <c r="AC86" s="17">
        <f>R86*EXP(-$B$15*(($B$16+$AI$4)*0.8))+S86*$B$15/($B$15-$AI$12)*(EXP(-$AI$12*(($B$16+$AI$4)*0.8))-EXP(-$B$15*(($B$16+$AI$4)*0.8)))+T86*$B$15/($B$15-$AI$13)*(EXP(-$AI$13*(($B$16+$AI$4)*0.8))-EXP(-$B$15*(($B$16+$AI$4)*0.8)))+U86*$B$15/($B$15-$AI$14)*(EXP(-$AI$14*(($B$16+$AI$4)*0.8))-EXP(-$B$15*(($B$16+$AI$4)*0.8)))</f>
        <v/>
      </c>
      <c r="AD86" s="17">
        <f>R86*EXP(-$B$15*(($B$16+$AI$4)*0.9))+S86*$B$15/($B$15-$AI$12)*(EXP(-$AI$12*(($B$16+$AI$4)*0.9))-EXP(-$B$15*(($B$16+$AI$4)*0.9)))+T86*$B$15/($B$15-$AI$13)*(EXP(-$AI$13*(($B$16+$AI$4)*0.9))-EXP(-$B$15*(($B$16+$AI$4)*0.9)))+U86*$B$15/($B$15-$AI$14)*(EXP(-$AI$14*(($B$16+$AI$4)*0.9))-EXP(-$B$15*(($B$16+$AI$4)*0.9)))</f>
        <v/>
      </c>
      <c r="AE86" s="17">
        <f>R86*EXP(-$B$15*(($B$16+$AI$4)*1.0))+S86*$B$15/($B$15-$AI$12)*(EXP(-$AI$12*(($B$16+$AI$4)*1.0))-EXP(-$B$15*(($B$16+$AI$4)*1.0)))+T86*$B$15/($B$15-$AI$13)*(EXP(-$AI$13*(($B$16+$AI$4)*1.0))-EXP(-$B$15*(($B$16+$AI$4)*1.0)))+U86*$B$15/($B$15-$AI$14)*(EXP(-$AI$14*(($B$16+$AI$4)*1.0))-EXP(-$B$15*(($B$16+$AI$4)*1.0)))</f>
        <v/>
      </c>
      <c r="AF86" s="17">
        <f>MIN((G86-V86)/$AI$48,(G86-W86)/$AI$49,(G86-X86)/$AI$50,(G86-Y86)/$AI$51,(G86-Z86)/$AI$52,(G86-AA86)/$AI$53,(G86-AB86)/$AI$54,(G86-AC86)/$AI$55,(G86-AD86)/$AI$56,(G86-AE86)/$AI$57)</f>
        <v/>
      </c>
    </row>
    <row r="87">
      <c r="E87" s="12">
        <f>E86+$B$11</f>
        <v/>
      </c>
      <c r="F87" s="13">
        <f>E87/60</f>
        <v/>
      </c>
      <c r="G87" s="13">
        <f>IF(F87&gt;=$AI$66,$B$26,IF(F87&gt;=$AI$65,$B$25,IF(F87&gt;=$AI$64,$B$24,IF(F87&gt;=$AI$63,$B$23,IF(F87&gt;=$AI$62,$B$22,IF(F87&gt;=$AI$61,$B$21,$B$20))))))</f>
        <v/>
      </c>
      <c r="H87" s="14">
        <f>MAX(0,MIN($AI$59,IF($B$9="Plasma",(G87-(S87*$AI$18+T87*$AI$19+U87*$AI$20))/$AI$46,AF87)))</f>
        <v/>
      </c>
      <c r="I87" s="15">
        <f>H87/10*3600/$B$11</f>
        <v/>
      </c>
      <c r="J87" s="15">
        <f>J86+H87</f>
        <v/>
      </c>
      <c r="K87" s="14">
        <f>$AI$21*K86+$AI$22*L86+$AI$23*M86+$AI$30*H86</f>
        <v/>
      </c>
      <c r="L87" s="14">
        <f>$AI$24*K86+$AI$25*L86+$AI$26*M86+$AI$31*H86</f>
        <v/>
      </c>
      <c r="M87" s="14">
        <f>$AI$27*K86+$AI$28*L86+$AI$29*M86+$AI$32*H86</f>
        <v/>
      </c>
      <c r="N87" s="16">
        <f>R87*$B$41</f>
        <v/>
      </c>
      <c r="O87" s="14">
        <f>K87/$B$30</f>
        <v/>
      </c>
      <c r="P87" s="14">
        <f>L87/$B$31</f>
        <v/>
      </c>
      <c r="Q87" s="14">
        <f>M87/$B$32</f>
        <v/>
      </c>
      <c r="R87" s="14">
        <f>R86*$AI$42+S86*$AI$43+T86*$AI$44+U86*$AI$45+$AI$47*H86</f>
        <v/>
      </c>
      <c r="S87" s="17">
        <f>$AI$33*K87+$AI$34*L87+$AI$35*M87</f>
        <v/>
      </c>
      <c r="T87" s="17">
        <f>$AI$36*K87+$AI$37*L87+$AI$38*M87</f>
        <v/>
      </c>
      <c r="U87" s="17">
        <f>$AI$39*K87+$AI$40*L87+$AI$41*M87</f>
        <v/>
      </c>
      <c r="V87" s="17">
        <f>R87*EXP(-$B$15*(($B$16+$AI$4)*0.1))+S87*$B$15/($B$15-$AI$12)*(EXP(-$AI$12*(($B$16+$AI$4)*0.1))-EXP(-$B$15*(($B$16+$AI$4)*0.1)))+T87*$B$15/($B$15-$AI$13)*(EXP(-$AI$13*(($B$16+$AI$4)*0.1))-EXP(-$B$15*(($B$16+$AI$4)*0.1)))+U87*$B$15/($B$15-$AI$14)*(EXP(-$AI$14*(($B$16+$AI$4)*0.1))-EXP(-$B$15*(($B$16+$AI$4)*0.1)))</f>
        <v/>
      </c>
      <c r="W87" s="17">
        <f>R87*EXP(-$B$15*(($B$16+$AI$4)*0.2))+S87*$B$15/($B$15-$AI$12)*(EXP(-$AI$12*(($B$16+$AI$4)*0.2))-EXP(-$B$15*(($B$16+$AI$4)*0.2)))+T87*$B$15/($B$15-$AI$13)*(EXP(-$AI$13*(($B$16+$AI$4)*0.2))-EXP(-$B$15*(($B$16+$AI$4)*0.2)))+U87*$B$15/($B$15-$AI$14)*(EXP(-$AI$14*(($B$16+$AI$4)*0.2))-EXP(-$B$15*(($B$16+$AI$4)*0.2)))</f>
        <v/>
      </c>
      <c r="X87" s="17">
        <f>R87*EXP(-$B$15*(($B$16+$AI$4)*0.3))+S87*$B$15/($B$15-$AI$12)*(EXP(-$AI$12*(($B$16+$AI$4)*0.3))-EXP(-$B$15*(($B$16+$AI$4)*0.3)))+T87*$B$15/($B$15-$AI$13)*(EXP(-$AI$13*(($B$16+$AI$4)*0.3))-EXP(-$B$15*(($B$16+$AI$4)*0.3)))+U87*$B$15/($B$15-$AI$14)*(EXP(-$AI$14*(($B$16+$AI$4)*0.3))-EXP(-$B$15*(($B$16+$AI$4)*0.3)))</f>
        <v/>
      </c>
      <c r="Y87" s="17">
        <f>R87*EXP(-$B$15*(($B$16+$AI$4)*0.4))+S87*$B$15/($B$15-$AI$12)*(EXP(-$AI$12*(($B$16+$AI$4)*0.4))-EXP(-$B$15*(($B$16+$AI$4)*0.4)))+T87*$B$15/($B$15-$AI$13)*(EXP(-$AI$13*(($B$16+$AI$4)*0.4))-EXP(-$B$15*(($B$16+$AI$4)*0.4)))+U87*$B$15/($B$15-$AI$14)*(EXP(-$AI$14*(($B$16+$AI$4)*0.4))-EXP(-$B$15*(($B$16+$AI$4)*0.4)))</f>
        <v/>
      </c>
      <c r="Z87" s="17">
        <f>R87*EXP(-$B$15*(($B$16+$AI$4)*0.5))+S87*$B$15/($B$15-$AI$12)*(EXP(-$AI$12*(($B$16+$AI$4)*0.5))-EXP(-$B$15*(($B$16+$AI$4)*0.5)))+T87*$B$15/($B$15-$AI$13)*(EXP(-$AI$13*(($B$16+$AI$4)*0.5))-EXP(-$B$15*(($B$16+$AI$4)*0.5)))+U87*$B$15/($B$15-$AI$14)*(EXP(-$AI$14*(($B$16+$AI$4)*0.5))-EXP(-$B$15*(($B$16+$AI$4)*0.5)))</f>
        <v/>
      </c>
      <c r="AA87" s="17">
        <f>R87*EXP(-$B$15*(($B$16+$AI$4)*0.6))+S87*$B$15/($B$15-$AI$12)*(EXP(-$AI$12*(($B$16+$AI$4)*0.6))-EXP(-$B$15*(($B$16+$AI$4)*0.6)))+T87*$B$15/($B$15-$AI$13)*(EXP(-$AI$13*(($B$16+$AI$4)*0.6))-EXP(-$B$15*(($B$16+$AI$4)*0.6)))+U87*$B$15/($B$15-$AI$14)*(EXP(-$AI$14*(($B$16+$AI$4)*0.6))-EXP(-$B$15*(($B$16+$AI$4)*0.6)))</f>
        <v/>
      </c>
      <c r="AB87" s="17">
        <f>R87*EXP(-$B$15*(($B$16+$AI$4)*0.7))+S87*$B$15/($B$15-$AI$12)*(EXP(-$AI$12*(($B$16+$AI$4)*0.7))-EXP(-$B$15*(($B$16+$AI$4)*0.7)))+T87*$B$15/($B$15-$AI$13)*(EXP(-$AI$13*(($B$16+$AI$4)*0.7))-EXP(-$B$15*(($B$16+$AI$4)*0.7)))+U87*$B$15/($B$15-$AI$14)*(EXP(-$AI$14*(($B$16+$AI$4)*0.7))-EXP(-$B$15*(($B$16+$AI$4)*0.7)))</f>
        <v/>
      </c>
      <c r="AC87" s="17">
        <f>R87*EXP(-$B$15*(($B$16+$AI$4)*0.8))+S87*$B$15/($B$15-$AI$12)*(EXP(-$AI$12*(($B$16+$AI$4)*0.8))-EXP(-$B$15*(($B$16+$AI$4)*0.8)))+T87*$B$15/($B$15-$AI$13)*(EXP(-$AI$13*(($B$16+$AI$4)*0.8))-EXP(-$B$15*(($B$16+$AI$4)*0.8)))+U87*$B$15/($B$15-$AI$14)*(EXP(-$AI$14*(($B$16+$AI$4)*0.8))-EXP(-$B$15*(($B$16+$AI$4)*0.8)))</f>
        <v/>
      </c>
      <c r="AD87" s="17">
        <f>R87*EXP(-$B$15*(($B$16+$AI$4)*0.9))+S87*$B$15/($B$15-$AI$12)*(EXP(-$AI$12*(($B$16+$AI$4)*0.9))-EXP(-$B$15*(($B$16+$AI$4)*0.9)))+T87*$B$15/($B$15-$AI$13)*(EXP(-$AI$13*(($B$16+$AI$4)*0.9))-EXP(-$B$15*(($B$16+$AI$4)*0.9)))+U87*$B$15/($B$15-$AI$14)*(EXP(-$AI$14*(($B$16+$AI$4)*0.9))-EXP(-$B$15*(($B$16+$AI$4)*0.9)))</f>
        <v/>
      </c>
      <c r="AE87" s="17">
        <f>R87*EXP(-$B$15*(($B$16+$AI$4)*1.0))+S87*$B$15/($B$15-$AI$12)*(EXP(-$AI$12*(($B$16+$AI$4)*1.0))-EXP(-$B$15*(($B$16+$AI$4)*1.0)))+T87*$B$15/($B$15-$AI$13)*(EXP(-$AI$13*(($B$16+$AI$4)*1.0))-EXP(-$B$15*(($B$16+$AI$4)*1.0)))+U87*$B$15/($B$15-$AI$14)*(EXP(-$AI$14*(($B$16+$AI$4)*1.0))-EXP(-$B$15*(($B$16+$AI$4)*1.0)))</f>
        <v/>
      </c>
      <c r="AF87" s="17">
        <f>MIN((G87-V87)/$AI$48,(G87-W87)/$AI$49,(G87-X87)/$AI$50,(G87-Y87)/$AI$51,(G87-Z87)/$AI$52,(G87-AA87)/$AI$53,(G87-AB87)/$AI$54,(G87-AC87)/$AI$55,(G87-AD87)/$AI$56,(G87-AE87)/$AI$57)</f>
        <v/>
      </c>
    </row>
    <row r="88">
      <c r="E88" s="12">
        <f>E87+$B$11</f>
        <v/>
      </c>
      <c r="F88" s="13">
        <f>E88/60</f>
        <v/>
      </c>
      <c r="G88" s="13">
        <f>IF(F88&gt;=$AI$66,$B$26,IF(F88&gt;=$AI$65,$B$25,IF(F88&gt;=$AI$64,$B$24,IF(F88&gt;=$AI$63,$B$23,IF(F88&gt;=$AI$62,$B$22,IF(F88&gt;=$AI$61,$B$21,$B$20))))))</f>
        <v/>
      </c>
      <c r="H88" s="14">
        <f>MAX(0,MIN($AI$59,IF($B$9="Plasma",(G88-(S88*$AI$18+T88*$AI$19+U88*$AI$20))/$AI$46,AF88)))</f>
        <v/>
      </c>
      <c r="I88" s="15">
        <f>H88/10*3600/$B$11</f>
        <v/>
      </c>
      <c r="J88" s="15">
        <f>J87+H88</f>
        <v/>
      </c>
      <c r="K88" s="14">
        <f>$AI$21*K87+$AI$22*L87+$AI$23*M87+$AI$30*H87</f>
        <v/>
      </c>
      <c r="L88" s="14">
        <f>$AI$24*K87+$AI$25*L87+$AI$26*M87+$AI$31*H87</f>
        <v/>
      </c>
      <c r="M88" s="14">
        <f>$AI$27*K87+$AI$28*L87+$AI$29*M87+$AI$32*H87</f>
        <v/>
      </c>
      <c r="N88" s="16">
        <f>R88*$B$41</f>
        <v/>
      </c>
      <c r="O88" s="14">
        <f>K88/$B$30</f>
        <v/>
      </c>
      <c r="P88" s="14">
        <f>L88/$B$31</f>
        <v/>
      </c>
      <c r="Q88" s="14">
        <f>M88/$B$32</f>
        <v/>
      </c>
      <c r="R88" s="14">
        <f>R87*$AI$42+S87*$AI$43+T87*$AI$44+U87*$AI$45+$AI$47*H87</f>
        <v/>
      </c>
      <c r="S88" s="17">
        <f>$AI$33*K88+$AI$34*L88+$AI$35*M88</f>
        <v/>
      </c>
      <c r="T88" s="17">
        <f>$AI$36*K88+$AI$37*L88+$AI$38*M88</f>
        <v/>
      </c>
      <c r="U88" s="17">
        <f>$AI$39*K88+$AI$40*L88+$AI$41*M88</f>
        <v/>
      </c>
      <c r="V88" s="17">
        <f>R88*EXP(-$B$15*(($B$16+$AI$4)*0.1))+S88*$B$15/($B$15-$AI$12)*(EXP(-$AI$12*(($B$16+$AI$4)*0.1))-EXP(-$B$15*(($B$16+$AI$4)*0.1)))+T88*$B$15/($B$15-$AI$13)*(EXP(-$AI$13*(($B$16+$AI$4)*0.1))-EXP(-$B$15*(($B$16+$AI$4)*0.1)))+U88*$B$15/($B$15-$AI$14)*(EXP(-$AI$14*(($B$16+$AI$4)*0.1))-EXP(-$B$15*(($B$16+$AI$4)*0.1)))</f>
        <v/>
      </c>
      <c r="W88" s="17">
        <f>R88*EXP(-$B$15*(($B$16+$AI$4)*0.2))+S88*$B$15/($B$15-$AI$12)*(EXP(-$AI$12*(($B$16+$AI$4)*0.2))-EXP(-$B$15*(($B$16+$AI$4)*0.2)))+T88*$B$15/($B$15-$AI$13)*(EXP(-$AI$13*(($B$16+$AI$4)*0.2))-EXP(-$B$15*(($B$16+$AI$4)*0.2)))+U88*$B$15/($B$15-$AI$14)*(EXP(-$AI$14*(($B$16+$AI$4)*0.2))-EXP(-$B$15*(($B$16+$AI$4)*0.2)))</f>
        <v/>
      </c>
      <c r="X88" s="17">
        <f>R88*EXP(-$B$15*(($B$16+$AI$4)*0.3))+S88*$B$15/($B$15-$AI$12)*(EXP(-$AI$12*(($B$16+$AI$4)*0.3))-EXP(-$B$15*(($B$16+$AI$4)*0.3)))+T88*$B$15/($B$15-$AI$13)*(EXP(-$AI$13*(($B$16+$AI$4)*0.3))-EXP(-$B$15*(($B$16+$AI$4)*0.3)))+U88*$B$15/($B$15-$AI$14)*(EXP(-$AI$14*(($B$16+$AI$4)*0.3))-EXP(-$B$15*(($B$16+$AI$4)*0.3)))</f>
        <v/>
      </c>
      <c r="Y88" s="17">
        <f>R88*EXP(-$B$15*(($B$16+$AI$4)*0.4))+S88*$B$15/($B$15-$AI$12)*(EXP(-$AI$12*(($B$16+$AI$4)*0.4))-EXP(-$B$15*(($B$16+$AI$4)*0.4)))+T88*$B$15/($B$15-$AI$13)*(EXP(-$AI$13*(($B$16+$AI$4)*0.4))-EXP(-$B$15*(($B$16+$AI$4)*0.4)))+U88*$B$15/($B$15-$AI$14)*(EXP(-$AI$14*(($B$16+$AI$4)*0.4))-EXP(-$B$15*(($B$16+$AI$4)*0.4)))</f>
        <v/>
      </c>
      <c r="Z88" s="17">
        <f>R88*EXP(-$B$15*(($B$16+$AI$4)*0.5))+S88*$B$15/($B$15-$AI$12)*(EXP(-$AI$12*(($B$16+$AI$4)*0.5))-EXP(-$B$15*(($B$16+$AI$4)*0.5)))+T88*$B$15/($B$15-$AI$13)*(EXP(-$AI$13*(($B$16+$AI$4)*0.5))-EXP(-$B$15*(($B$16+$AI$4)*0.5)))+U88*$B$15/($B$15-$AI$14)*(EXP(-$AI$14*(($B$16+$AI$4)*0.5))-EXP(-$B$15*(($B$16+$AI$4)*0.5)))</f>
        <v/>
      </c>
      <c r="AA88" s="17">
        <f>R88*EXP(-$B$15*(($B$16+$AI$4)*0.6))+S88*$B$15/($B$15-$AI$12)*(EXP(-$AI$12*(($B$16+$AI$4)*0.6))-EXP(-$B$15*(($B$16+$AI$4)*0.6)))+T88*$B$15/($B$15-$AI$13)*(EXP(-$AI$13*(($B$16+$AI$4)*0.6))-EXP(-$B$15*(($B$16+$AI$4)*0.6)))+U88*$B$15/($B$15-$AI$14)*(EXP(-$AI$14*(($B$16+$AI$4)*0.6))-EXP(-$B$15*(($B$16+$AI$4)*0.6)))</f>
        <v/>
      </c>
      <c r="AB88" s="17">
        <f>R88*EXP(-$B$15*(($B$16+$AI$4)*0.7))+S88*$B$15/($B$15-$AI$12)*(EXP(-$AI$12*(($B$16+$AI$4)*0.7))-EXP(-$B$15*(($B$16+$AI$4)*0.7)))+T88*$B$15/($B$15-$AI$13)*(EXP(-$AI$13*(($B$16+$AI$4)*0.7))-EXP(-$B$15*(($B$16+$AI$4)*0.7)))+U88*$B$15/($B$15-$AI$14)*(EXP(-$AI$14*(($B$16+$AI$4)*0.7))-EXP(-$B$15*(($B$16+$AI$4)*0.7)))</f>
        <v/>
      </c>
      <c r="AC88" s="17">
        <f>R88*EXP(-$B$15*(($B$16+$AI$4)*0.8))+S88*$B$15/($B$15-$AI$12)*(EXP(-$AI$12*(($B$16+$AI$4)*0.8))-EXP(-$B$15*(($B$16+$AI$4)*0.8)))+T88*$B$15/($B$15-$AI$13)*(EXP(-$AI$13*(($B$16+$AI$4)*0.8))-EXP(-$B$15*(($B$16+$AI$4)*0.8)))+U88*$B$15/($B$15-$AI$14)*(EXP(-$AI$14*(($B$16+$AI$4)*0.8))-EXP(-$B$15*(($B$16+$AI$4)*0.8)))</f>
        <v/>
      </c>
      <c r="AD88" s="17">
        <f>R88*EXP(-$B$15*(($B$16+$AI$4)*0.9))+S88*$B$15/($B$15-$AI$12)*(EXP(-$AI$12*(($B$16+$AI$4)*0.9))-EXP(-$B$15*(($B$16+$AI$4)*0.9)))+T88*$B$15/($B$15-$AI$13)*(EXP(-$AI$13*(($B$16+$AI$4)*0.9))-EXP(-$B$15*(($B$16+$AI$4)*0.9)))+U88*$B$15/($B$15-$AI$14)*(EXP(-$AI$14*(($B$16+$AI$4)*0.9))-EXP(-$B$15*(($B$16+$AI$4)*0.9)))</f>
        <v/>
      </c>
      <c r="AE88" s="17">
        <f>R88*EXP(-$B$15*(($B$16+$AI$4)*1.0))+S88*$B$15/($B$15-$AI$12)*(EXP(-$AI$12*(($B$16+$AI$4)*1.0))-EXP(-$B$15*(($B$16+$AI$4)*1.0)))+T88*$B$15/($B$15-$AI$13)*(EXP(-$AI$13*(($B$16+$AI$4)*1.0))-EXP(-$B$15*(($B$16+$AI$4)*1.0)))+U88*$B$15/($B$15-$AI$14)*(EXP(-$AI$14*(($B$16+$AI$4)*1.0))-EXP(-$B$15*(($B$16+$AI$4)*1.0)))</f>
        <v/>
      </c>
      <c r="AF88" s="17">
        <f>MIN((G88-V88)/$AI$48,(G88-W88)/$AI$49,(G88-X88)/$AI$50,(G88-Y88)/$AI$51,(G88-Z88)/$AI$52,(G88-AA88)/$AI$53,(G88-AB88)/$AI$54,(G88-AC88)/$AI$55,(G88-AD88)/$AI$56,(G88-AE88)/$AI$57)</f>
        <v/>
      </c>
    </row>
    <row r="89">
      <c r="E89" s="12">
        <f>E88+$B$11</f>
        <v/>
      </c>
      <c r="F89" s="13">
        <f>E89/60</f>
        <v/>
      </c>
      <c r="G89" s="13">
        <f>IF(F89&gt;=$AI$66,$B$26,IF(F89&gt;=$AI$65,$B$25,IF(F89&gt;=$AI$64,$B$24,IF(F89&gt;=$AI$63,$B$23,IF(F89&gt;=$AI$62,$B$22,IF(F89&gt;=$AI$61,$B$21,$B$20))))))</f>
        <v/>
      </c>
      <c r="H89" s="14">
        <f>MAX(0,MIN($AI$59,IF($B$9="Plasma",(G89-(S89*$AI$18+T89*$AI$19+U89*$AI$20))/$AI$46,AF89)))</f>
        <v/>
      </c>
      <c r="I89" s="15">
        <f>H89/10*3600/$B$11</f>
        <v/>
      </c>
      <c r="J89" s="15">
        <f>J88+H89</f>
        <v/>
      </c>
      <c r="K89" s="14">
        <f>$AI$21*K88+$AI$22*L88+$AI$23*M88+$AI$30*H88</f>
        <v/>
      </c>
      <c r="L89" s="14">
        <f>$AI$24*K88+$AI$25*L88+$AI$26*M88+$AI$31*H88</f>
        <v/>
      </c>
      <c r="M89" s="14">
        <f>$AI$27*K88+$AI$28*L88+$AI$29*M88+$AI$32*H88</f>
        <v/>
      </c>
      <c r="N89" s="16">
        <f>R89*$B$41</f>
        <v/>
      </c>
      <c r="O89" s="14">
        <f>K89/$B$30</f>
        <v/>
      </c>
      <c r="P89" s="14">
        <f>L89/$B$31</f>
        <v/>
      </c>
      <c r="Q89" s="14">
        <f>M89/$B$32</f>
        <v/>
      </c>
      <c r="R89" s="14">
        <f>R88*$AI$42+S88*$AI$43+T88*$AI$44+U88*$AI$45+$AI$47*H88</f>
        <v/>
      </c>
      <c r="S89" s="17">
        <f>$AI$33*K89+$AI$34*L89+$AI$35*M89</f>
        <v/>
      </c>
      <c r="T89" s="17">
        <f>$AI$36*K89+$AI$37*L89+$AI$38*M89</f>
        <v/>
      </c>
      <c r="U89" s="17">
        <f>$AI$39*K89+$AI$40*L89+$AI$41*M89</f>
        <v/>
      </c>
      <c r="V89" s="17">
        <f>R89*EXP(-$B$15*(($B$16+$AI$4)*0.1))+S89*$B$15/($B$15-$AI$12)*(EXP(-$AI$12*(($B$16+$AI$4)*0.1))-EXP(-$B$15*(($B$16+$AI$4)*0.1)))+T89*$B$15/($B$15-$AI$13)*(EXP(-$AI$13*(($B$16+$AI$4)*0.1))-EXP(-$B$15*(($B$16+$AI$4)*0.1)))+U89*$B$15/($B$15-$AI$14)*(EXP(-$AI$14*(($B$16+$AI$4)*0.1))-EXP(-$B$15*(($B$16+$AI$4)*0.1)))</f>
        <v/>
      </c>
      <c r="W89" s="17">
        <f>R89*EXP(-$B$15*(($B$16+$AI$4)*0.2))+S89*$B$15/($B$15-$AI$12)*(EXP(-$AI$12*(($B$16+$AI$4)*0.2))-EXP(-$B$15*(($B$16+$AI$4)*0.2)))+T89*$B$15/($B$15-$AI$13)*(EXP(-$AI$13*(($B$16+$AI$4)*0.2))-EXP(-$B$15*(($B$16+$AI$4)*0.2)))+U89*$B$15/($B$15-$AI$14)*(EXP(-$AI$14*(($B$16+$AI$4)*0.2))-EXP(-$B$15*(($B$16+$AI$4)*0.2)))</f>
        <v/>
      </c>
      <c r="X89" s="17">
        <f>R89*EXP(-$B$15*(($B$16+$AI$4)*0.3))+S89*$B$15/($B$15-$AI$12)*(EXP(-$AI$12*(($B$16+$AI$4)*0.3))-EXP(-$B$15*(($B$16+$AI$4)*0.3)))+T89*$B$15/($B$15-$AI$13)*(EXP(-$AI$13*(($B$16+$AI$4)*0.3))-EXP(-$B$15*(($B$16+$AI$4)*0.3)))+U89*$B$15/($B$15-$AI$14)*(EXP(-$AI$14*(($B$16+$AI$4)*0.3))-EXP(-$B$15*(($B$16+$AI$4)*0.3)))</f>
        <v/>
      </c>
      <c r="Y89" s="17">
        <f>R89*EXP(-$B$15*(($B$16+$AI$4)*0.4))+S89*$B$15/($B$15-$AI$12)*(EXP(-$AI$12*(($B$16+$AI$4)*0.4))-EXP(-$B$15*(($B$16+$AI$4)*0.4)))+T89*$B$15/($B$15-$AI$13)*(EXP(-$AI$13*(($B$16+$AI$4)*0.4))-EXP(-$B$15*(($B$16+$AI$4)*0.4)))+U89*$B$15/($B$15-$AI$14)*(EXP(-$AI$14*(($B$16+$AI$4)*0.4))-EXP(-$B$15*(($B$16+$AI$4)*0.4)))</f>
        <v/>
      </c>
      <c r="Z89" s="17">
        <f>R89*EXP(-$B$15*(($B$16+$AI$4)*0.5))+S89*$B$15/($B$15-$AI$12)*(EXP(-$AI$12*(($B$16+$AI$4)*0.5))-EXP(-$B$15*(($B$16+$AI$4)*0.5)))+T89*$B$15/($B$15-$AI$13)*(EXP(-$AI$13*(($B$16+$AI$4)*0.5))-EXP(-$B$15*(($B$16+$AI$4)*0.5)))+U89*$B$15/($B$15-$AI$14)*(EXP(-$AI$14*(($B$16+$AI$4)*0.5))-EXP(-$B$15*(($B$16+$AI$4)*0.5)))</f>
        <v/>
      </c>
      <c r="AA89" s="17">
        <f>R89*EXP(-$B$15*(($B$16+$AI$4)*0.6))+S89*$B$15/($B$15-$AI$12)*(EXP(-$AI$12*(($B$16+$AI$4)*0.6))-EXP(-$B$15*(($B$16+$AI$4)*0.6)))+T89*$B$15/($B$15-$AI$13)*(EXP(-$AI$13*(($B$16+$AI$4)*0.6))-EXP(-$B$15*(($B$16+$AI$4)*0.6)))+U89*$B$15/($B$15-$AI$14)*(EXP(-$AI$14*(($B$16+$AI$4)*0.6))-EXP(-$B$15*(($B$16+$AI$4)*0.6)))</f>
        <v/>
      </c>
      <c r="AB89" s="17">
        <f>R89*EXP(-$B$15*(($B$16+$AI$4)*0.7))+S89*$B$15/($B$15-$AI$12)*(EXP(-$AI$12*(($B$16+$AI$4)*0.7))-EXP(-$B$15*(($B$16+$AI$4)*0.7)))+T89*$B$15/($B$15-$AI$13)*(EXP(-$AI$13*(($B$16+$AI$4)*0.7))-EXP(-$B$15*(($B$16+$AI$4)*0.7)))+U89*$B$15/($B$15-$AI$14)*(EXP(-$AI$14*(($B$16+$AI$4)*0.7))-EXP(-$B$15*(($B$16+$AI$4)*0.7)))</f>
        <v/>
      </c>
      <c r="AC89" s="17">
        <f>R89*EXP(-$B$15*(($B$16+$AI$4)*0.8))+S89*$B$15/($B$15-$AI$12)*(EXP(-$AI$12*(($B$16+$AI$4)*0.8))-EXP(-$B$15*(($B$16+$AI$4)*0.8)))+T89*$B$15/($B$15-$AI$13)*(EXP(-$AI$13*(($B$16+$AI$4)*0.8))-EXP(-$B$15*(($B$16+$AI$4)*0.8)))+U89*$B$15/($B$15-$AI$14)*(EXP(-$AI$14*(($B$16+$AI$4)*0.8))-EXP(-$B$15*(($B$16+$AI$4)*0.8)))</f>
        <v/>
      </c>
      <c r="AD89" s="17">
        <f>R89*EXP(-$B$15*(($B$16+$AI$4)*0.9))+S89*$B$15/($B$15-$AI$12)*(EXP(-$AI$12*(($B$16+$AI$4)*0.9))-EXP(-$B$15*(($B$16+$AI$4)*0.9)))+T89*$B$15/($B$15-$AI$13)*(EXP(-$AI$13*(($B$16+$AI$4)*0.9))-EXP(-$B$15*(($B$16+$AI$4)*0.9)))+U89*$B$15/($B$15-$AI$14)*(EXP(-$AI$14*(($B$16+$AI$4)*0.9))-EXP(-$B$15*(($B$16+$AI$4)*0.9)))</f>
        <v/>
      </c>
      <c r="AE89" s="17">
        <f>R89*EXP(-$B$15*(($B$16+$AI$4)*1.0))+S89*$B$15/($B$15-$AI$12)*(EXP(-$AI$12*(($B$16+$AI$4)*1.0))-EXP(-$B$15*(($B$16+$AI$4)*1.0)))+T89*$B$15/($B$15-$AI$13)*(EXP(-$AI$13*(($B$16+$AI$4)*1.0))-EXP(-$B$15*(($B$16+$AI$4)*1.0)))+U89*$B$15/($B$15-$AI$14)*(EXP(-$AI$14*(($B$16+$AI$4)*1.0))-EXP(-$B$15*(($B$16+$AI$4)*1.0)))</f>
        <v/>
      </c>
      <c r="AF89" s="17">
        <f>MIN((G89-V89)/$AI$48,(G89-W89)/$AI$49,(G89-X89)/$AI$50,(G89-Y89)/$AI$51,(G89-Z89)/$AI$52,(G89-AA89)/$AI$53,(G89-AB89)/$AI$54,(G89-AC89)/$AI$55,(G89-AD89)/$AI$56,(G89-AE89)/$AI$57)</f>
        <v/>
      </c>
    </row>
    <row r="90">
      <c r="E90" s="12">
        <f>E89+$B$11</f>
        <v/>
      </c>
      <c r="F90" s="13">
        <f>E90/60</f>
        <v/>
      </c>
      <c r="G90" s="13">
        <f>IF(F90&gt;=$AI$66,$B$26,IF(F90&gt;=$AI$65,$B$25,IF(F90&gt;=$AI$64,$B$24,IF(F90&gt;=$AI$63,$B$23,IF(F90&gt;=$AI$62,$B$22,IF(F90&gt;=$AI$61,$B$21,$B$20))))))</f>
        <v/>
      </c>
      <c r="H90" s="14">
        <f>MAX(0,MIN($AI$59,IF($B$9="Plasma",(G90-(S90*$AI$18+T90*$AI$19+U90*$AI$20))/$AI$46,AF90)))</f>
        <v/>
      </c>
      <c r="I90" s="15">
        <f>H90/10*3600/$B$11</f>
        <v/>
      </c>
      <c r="J90" s="15">
        <f>J89+H90</f>
        <v/>
      </c>
      <c r="K90" s="14">
        <f>$AI$21*K89+$AI$22*L89+$AI$23*M89+$AI$30*H89</f>
        <v/>
      </c>
      <c r="L90" s="14">
        <f>$AI$24*K89+$AI$25*L89+$AI$26*M89+$AI$31*H89</f>
        <v/>
      </c>
      <c r="M90" s="14">
        <f>$AI$27*K89+$AI$28*L89+$AI$29*M89+$AI$32*H89</f>
        <v/>
      </c>
      <c r="N90" s="16">
        <f>R90*$B$41</f>
        <v/>
      </c>
      <c r="O90" s="14">
        <f>K90/$B$30</f>
        <v/>
      </c>
      <c r="P90" s="14">
        <f>L90/$B$31</f>
        <v/>
      </c>
      <c r="Q90" s="14">
        <f>M90/$B$32</f>
        <v/>
      </c>
      <c r="R90" s="14">
        <f>R89*$AI$42+S89*$AI$43+T89*$AI$44+U89*$AI$45+$AI$47*H89</f>
        <v/>
      </c>
      <c r="S90" s="17">
        <f>$AI$33*K90+$AI$34*L90+$AI$35*M90</f>
        <v/>
      </c>
      <c r="T90" s="17">
        <f>$AI$36*K90+$AI$37*L90+$AI$38*M90</f>
        <v/>
      </c>
      <c r="U90" s="17">
        <f>$AI$39*K90+$AI$40*L90+$AI$41*M90</f>
        <v/>
      </c>
      <c r="V90" s="17">
        <f>R90*EXP(-$B$15*(($B$16+$AI$4)*0.1))+S90*$B$15/($B$15-$AI$12)*(EXP(-$AI$12*(($B$16+$AI$4)*0.1))-EXP(-$B$15*(($B$16+$AI$4)*0.1)))+T90*$B$15/($B$15-$AI$13)*(EXP(-$AI$13*(($B$16+$AI$4)*0.1))-EXP(-$B$15*(($B$16+$AI$4)*0.1)))+U90*$B$15/($B$15-$AI$14)*(EXP(-$AI$14*(($B$16+$AI$4)*0.1))-EXP(-$B$15*(($B$16+$AI$4)*0.1)))</f>
        <v/>
      </c>
      <c r="W90" s="17">
        <f>R90*EXP(-$B$15*(($B$16+$AI$4)*0.2))+S90*$B$15/($B$15-$AI$12)*(EXP(-$AI$12*(($B$16+$AI$4)*0.2))-EXP(-$B$15*(($B$16+$AI$4)*0.2)))+T90*$B$15/($B$15-$AI$13)*(EXP(-$AI$13*(($B$16+$AI$4)*0.2))-EXP(-$B$15*(($B$16+$AI$4)*0.2)))+U90*$B$15/($B$15-$AI$14)*(EXP(-$AI$14*(($B$16+$AI$4)*0.2))-EXP(-$B$15*(($B$16+$AI$4)*0.2)))</f>
        <v/>
      </c>
      <c r="X90" s="17">
        <f>R90*EXP(-$B$15*(($B$16+$AI$4)*0.3))+S90*$B$15/($B$15-$AI$12)*(EXP(-$AI$12*(($B$16+$AI$4)*0.3))-EXP(-$B$15*(($B$16+$AI$4)*0.3)))+T90*$B$15/($B$15-$AI$13)*(EXP(-$AI$13*(($B$16+$AI$4)*0.3))-EXP(-$B$15*(($B$16+$AI$4)*0.3)))+U90*$B$15/($B$15-$AI$14)*(EXP(-$AI$14*(($B$16+$AI$4)*0.3))-EXP(-$B$15*(($B$16+$AI$4)*0.3)))</f>
        <v/>
      </c>
      <c r="Y90" s="17">
        <f>R90*EXP(-$B$15*(($B$16+$AI$4)*0.4))+S90*$B$15/($B$15-$AI$12)*(EXP(-$AI$12*(($B$16+$AI$4)*0.4))-EXP(-$B$15*(($B$16+$AI$4)*0.4)))+T90*$B$15/($B$15-$AI$13)*(EXP(-$AI$13*(($B$16+$AI$4)*0.4))-EXP(-$B$15*(($B$16+$AI$4)*0.4)))+U90*$B$15/($B$15-$AI$14)*(EXP(-$AI$14*(($B$16+$AI$4)*0.4))-EXP(-$B$15*(($B$16+$AI$4)*0.4)))</f>
        <v/>
      </c>
      <c r="Z90" s="17">
        <f>R90*EXP(-$B$15*(($B$16+$AI$4)*0.5))+S90*$B$15/($B$15-$AI$12)*(EXP(-$AI$12*(($B$16+$AI$4)*0.5))-EXP(-$B$15*(($B$16+$AI$4)*0.5)))+T90*$B$15/($B$15-$AI$13)*(EXP(-$AI$13*(($B$16+$AI$4)*0.5))-EXP(-$B$15*(($B$16+$AI$4)*0.5)))+U90*$B$15/($B$15-$AI$14)*(EXP(-$AI$14*(($B$16+$AI$4)*0.5))-EXP(-$B$15*(($B$16+$AI$4)*0.5)))</f>
        <v/>
      </c>
      <c r="AA90" s="17">
        <f>R90*EXP(-$B$15*(($B$16+$AI$4)*0.6))+S90*$B$15/($B$15-$AI$12)*(EXP(-$AI$12*(($B$16+$AI$4)*0.6))-EXP(-$B$15*(($B$16+$AI$4)*0.6)))+T90*$B$15/($B$15-$AI$13)*(EXP(-$AI$13*(($B$16+$AI$4)*0.6))-EXP(-$B$15*(($B$16+$AI$4)*0.6)))+U90*$B$15/($B$15-$AI$14)*(EXP(-$AI$14*(($B$16+$AI$4)*0.6))-EXP(-$B$15*(($B$16+$AI$4)*0.6)))</f>
        <v/>
      </c>
      <c r="AB90" s="17">
        <f>R90*EXP(-$B$15*(($B$16+$AI$4)*0.7))+S90*$B$15/($B$15-$AI$12)*(EXP(-$AI$12*(($B$16+$AI$4)*0.7))-EXP(-$B$15*(($B$16+$AI$4)*0.7)))+T90*$B$15/($B$15-$AI$13)*(EXP(-$AI$13*(($B$16+$AI$4)*0.7))-EXP(-$B$15*(($B$16+$AI$4)*0.7)))+U90*$B$15/($B$15-$AI$14)*(EXP(-$AI$14*(($B$16+$AI$4)*0.7))-EXP(-$B$15*(($B$16+$AI$4)*0.7)))</f>
        <v/>
      </c>
      <c r="AC90" s="17">
        <f>R90*EXP(-$B$15*(($B$16+$AI$4)*0.8))+S90*$B$15/($B$15-$AI$12)*(EXP(-$AI$12*(($B$16+$AI$4)*0.8))-EXP(-$B$15*(($B$16+$AI$4)*0.8)))+T90*$B$15/($B$15-$AI$13)*(EXP(-$AI$13*(($B$16+$AI$4)*0.8))-EXP(-$B$15*(($B$16+$AI$4)*0.8)))+U90*$B$15/($B$15-$AI$14)*(EXP(-$AI$14*(($B$16+$AI$4)*0.8))-EXP(-$B$15*(($B$16+$AI$4)*0.8)))</f>
        <v/>
      </c>
      <c r="AD90" s="17">
        <f>R90*EXP(-$B$15*(($B$16+$AI$4)*0.9))+S90*$B$15/($B$15-$AI$12)*(EXP(-$AI$12*(($B$16+$AI$4)*0.9))-EXP(-$B$15*(($B$16+$AI$4)*0.9)))+T90*$B$15/($B$15-$AI$13)*(EXP(-$AI$13*(($B$16+$AI$4)*0.9))-EXP(-$B$15*(($B$16+$AI$4)*0.9)))+U90*$B$15/($B$15-$AI$14)*(EXP(-$AI$14*(($B$16+$AI$4)*0.9))-EXP(-$B$15*(($B$16+$AI$4)*0.9)))</f>
        <v/>
      </c>
      <c r="AE90" s="17">
        <f>R90*EXP(-$B$15*(($B$16+$AI$4)*1.0))+S90*$B$15/($B$15-$AI$12)*(EXP(-$AI$12*(($B$16+$AI$4)*1.0))-EXP(-$B$15*(($B$16+$AI$4)*1.0)))+T90*$B$15/($B$15-$AI$13)*(EXP(-$AI$13*(($B$16+$AI$4)*1.0))-EXP(-$B$15*(($B$16+$AI$4)*1.0)))+U90*$B$15/($B$15-$AI$14)*(EXP(-$AI$14*(($B$16+$AI$4)*1.0))-EXP(-$B$15*(($B$16+$AI$4)*1.0)))</f>
        <v/>
      </c>
      <c r="AF90" s="17">
        <f>MIN((G90-V90)/$AI$48,(G90-W90)/$AI$49,(G90-X90)/$AI$50,(G90-Y90)/$AI$51,(G90-Z90)/$AI$52,(G90-AA90)/$AI$53,(G90-AB90)/$AI$54,(G90-AC90)/$AI$55,(G90-AD90)/$AI$56,(G90-AE90)/$AI$57)</f>
        <v/>
      </c>
    </row>
    <row r="91">
      <c r="E91" s="12">
        <f>E90+$B$11</f>
        <v/>
      </c>
      <c r="F91" s="13">
        <f>E91/60</f>
        <v/>
      </c>
      <c r="G91" s="13">
        <f>IF(F91&gt;=$AI$66,$B$26,IF(F91&gt;=$AI$65,$B$25,IF(F91&gt;=$AI$64,$B$24,IF(F91&gt;=$AI$63,$B$23,IF(F91&gt;=$AI$62,$B$22,IF(F91&gt;=$AI$61,$B$21,$B$20))))))</f>
        <v/>
      </c>
      <c r="H91" s="14">
        <f>MAX(0,MIN($AI$59,IF($B$9="Plasma",(G91-(S91*$AI$18+T91*$AI$19+U91*$AI$20))/$AI$46,AF91)))</f>
        <v/>
      </c>
      <c r="I91" s="15">
        <f>H91/10*3600/$B$11</f>
        <v/>
      </c>
      <c r="J91" s="15">
        <f>J90+H91</f>
        <v/>
      </c>
      <c r="K91" s="14">
        <f>$AI$21*K90+$AI$22*L90+$AI$23*M90+$AI$30*H90</f>
        <v/>
      </c>
      <c r="L91" s="14">
        <f>$AI$24*K90+$AI$25*L90+$AI$26*M90+$AI$31*H90</f>
        <v/>
      </c>
      <c r="M91" s="14">
        <f>$AI$27*K90+$AI$28*L90+$AI$29*M90+$AI$32*H90</f>
        <v/>
      </c>
      <c r="N91" s="16">
        <f>R91*$B$41</f>
        <v/>
      </c>
      <c r="O91" s="14">
        <f>K91/$B$30</f>
        <v/>
      </c>
      <c r="P91" s="14">
        <f>L91/$B$31</f>
        <v/>
      </c>
      <c r="Q91" s="14">
        <f>M91/$B$32</f>
        <v/>
      </c>
      <c r="R91" s="14">
        <f>R90*$AI$42+S90*$AI$43+T90*$AI$44+U90*$AI$45+$AI$47*H90</f>
        <v/>
      </c>
      <c r="S91" s="17">
        <f>$AI$33*K91+$AI$34*L91+$AI$35*M91</f>
        <v/>
      </c>
      <c r="T91" s="17">
        <f>$AI$36*K91+$AI$37*L91+$AI$38*M91</f>
        <v/>
      </c>
      <c r="U91" s="17">
        <f>$AI$39*K91+$AI$40*L91+$AI$41*M91</f>
        <v/>
      </c>
      <c r="V91" s="17">
        <f>R91*EXP(-$B$15*(($B$16+$AI$4)*0.1))+S91*$B$15/($B$15-$AI$12)*(EXP(-$AI$12*(($B$16+$AI$4)*0.1))-EXP(-$B$15*(($B$16+$AI$4)*0.1)))+T91*$B$15/($B$15-$AI$13)*(EXP(-$AI$13*(($B$16+$AI$4)*0.1))-EXP(-$B$15*(($B$16+$AI$4)*0.1)))+U91*$B$15/($B$15-$AI$14)*(EXP(-$AI$14*(($B$16+$AI$4)*0.1))-EXP(-$B$15*(($B$16+$AI$4)*0.1)))</f>
        <v/>
      </c>
      <c r="W91" s="17">
        <f>R91*EXP(-$B$15*(($B$16+$AI$4)*0.2))+S91*$B$15/($B$15-$AI$12)*(EXP(-$AI$12*(($B$16+$AI$4)*0.2))-EXP(-$B$15*(($B$16+$AI$4)*0.2)))+T91*$B$15/($B$15-$AI$13)*(EXP(-$AI$13*(($B$16+$AI$4)*0.2))-EXP(-$B$15*(($B$16+$AI$4)*0.2)))+U91*$B$15/($B$15-$AI$14)*(EXP(-$AI$14*(($B$16+$AI$4)*0.2))-EXP(-$B$15*(($B$16+$AI$4)*0.2)))</f>
        <v/>
      </c>
      <c r="X91" s="17">
        <f>R91*EXP(-$B$15*(($B$16+$AI$4)*0.3))+S91*$B$15/($B$15-$AI$12)*(EXP(-$AI$12*(($B$16+$AI$4)*0.3))-EXP(-$B$15*(($B$16+$AI$4)*0.3)))+T91*$B$15/($B$15-$AI$13)*(EXP(-$AI$13*(($B$16+$AI$4)*0.3))-EXP(-$B$15*(($B$16+$AI$4)*0.3)))+U91*$B$15/($B$15-$AI$14)*(EXP(-$AI$14*(($B$16+$AI$4)*0.3))-EXP(-$B$15*(($B$16+$AI$4)*0.3)))</f>
        <v/>
      </c>
      <c r="Y91" s="17">
        <f>R91*EXP(-$B$15*(($B$16+$AI$4)*0.4))+S91*$B$15/($B$15-$AI$12)*(EXP(-$AI$12*(($B$16+$AI$4)*0.4))-EXP(-$B$15*(($B$16+$AI$4)*0.4)))+T91*$B$15/($B$15-$AI$13)*(EXP(-$AI$13*(($B$16+$AI$4)*0.4))-EXP(-$B$15*(($B$16+$AI$4)*0.4)))+U91*$B$15/($B$15-$AI$14)*(EXP(-$AI$14*(($B$16+$AI$4)*0.4))-EXP(-$B$15*(($B$16+$AI$4)*0.4)))</f>
        <v/>
      </c>
      <c r="Z91" s="17">
        <f>R91*EXP(-$B$15*(($B$16+$AI$4)*0.5))+S91*$B$15/($B$15-$AI$12)*(EXP(-$AI$12*(($B$16+$AI$4)*0.5))-EXP(-$B$15*(($B$16+$AI$4)*0.5)))+T91*$B$15/($B$15-$AI$13)*(EXP(-$AI$13*(($B$16+$AI$4)*0.5))-EXP(-$B$15*(($B$16+$AI$4)*0.5)))+U91*$B$15/($B$15-$AI$14)*(EXP(-$AI$14*(($B$16+$AI$4)*0.5))-EXP(-$B$15*(($B$16+$AI$4)*0.5)))</f>
        <v/>
      </c>
      <c r="AA91" s="17">
        <f>R91*EXP(-$B$15*(($B$16+$AI$4)*0.6))+S91*$B$15/($B$15-$AI$12)*(EXP(-$AI$12*(($B$16+$AI$4)*0.6))-EXP(-$B$15*(($B$16+$AI$4)*0.6)))+T91*$B$15/($B$15-$AI$13)*(EXP(-$AI$13*(($B$16+$AI$4)*0.6))-EXP(-$B$15*(($B$16+$AI$4)*0.6)))+U91*$B$15/($B$15-$AI$14)*(EXP(-$AI$14*(($B$16+$AI$4)*0.6))-EXP(-$B$15*(($B$16+$AI$4)*0.6)))</f>
        <v/>
      </c>
      <c r="AB91" s="17">
        <f>R91*EXP(-$B$15*(($B$16+$AI$4)*0.7))+S91*$B$15/($B$15-$AI$12)*(EXP(-$AI$12*(($B$16+$AI$4)*0.7))-EXP(-$B$15*(($B$16+$AI$4)*0.7)))+T91*$B$15/($B$15-$AI$13)*(EXP(-$AI$13*(($B$16+$AI$4)*0.7))-EXP(-$B$15*(($B$16+$AI$4)*0.7)))+U91*$B$15/($B$15-$AI$14)*(EXP(-$AI$14*(($B$16+$AI$4)*0.7))-EXP(-$B$15*(($B$16+$AI$4)*0.7)))</f>
        <v/>
      </c>
      <c r="AC91" s="17">
        <f>R91*EXP(-$B$15*(($B$16+$AI$4)*0.8))+S91*$B$15/($B$15-$AI$12)*(EXP(-$AI$12*(($B$16+$AI$4)*0.8))-EXP(-$B$15*(($B$16+$AI$4)*0.8)))+T91*$B$15/($B$15-$AI$13)*(EXP(-$AI$13*(($B$16+$AI$4)*0.8))-EXP(-$B$15*(($B$16+$AI$4)*0.8)))+U91*$B$15/($B$15-$AI$14)*(EXP(-$AI$14*(($B$16+$AI$4)*0.8))-EXP(-$B$15*(($B$16+$AI$4)*0.8)))</f>
        <v/>
      </c>
      <c r="AD91" s="17">
        <f>R91*EXP(-$B$15*(($B$16+$AI$4)*0.9))+S91*$B$15/($B$15-$AI$12)*(EXP(-$AI$12*(($B$16+$AI$4)*0.9))-EXP(-$B$15*(($B$16+$AI$4)*0.9)))+T91*$B$15/($B$15-$AI$13)*(EXP(-$AI$13*(($B$16+$AI$4)*0.9))-EXP(-$B$15*(($B$16+$AI$4)*0.9)))+U91*$B$15/($B$15-$AI$14)*(EXP(-$AI$14*(($B$16+$AI$4)*0.9))-EXP(-$B$15*(($B$16+$AI$4)*0.9)))</f>
        <v/>
      </c>
      <c r="AE91" s="17">
        <f>R91*EXP(-$B$15*(($B$16+$AI$4)*1.0))+S91*$B$15/($B$15-$AI$12)*(EXP(-$AI$12*(($B$16+$AI$4)*1.0))-EXP(-$B$15*(($B$16+$AI$4)*1.0)))+T91*$B$15/($B$15-$AI$13)*(EXP(-$AI$13*(($B$16+$AI$4)*1.0))-EXP(-$B$15*(($B$16+$AI$4)*1.0)))+U91*$B$15/($B$15-$AI$14)*(EXP(-$AI$14*(($B$16+$AI$4)*1.0))-EXP(-$B$15*(($B$16+$AI$4)*1.0)))</f>
        <v/>
      </c>
      <c r="AF91" s="17">
        <f>MIN((G91-V91)/$AI$48,(G91-W91)/$AI$49,(G91-X91)/$AI$50,(G91-Y91)/$AI$51,(G91-Z91)/$AI$52,(G91-AA91)/$AI$53,(G91-AB91)/$AI$54,(G91-AC91)/$AI$55,(G91-AD91)/$AI$56,(G91-AE91)/$AI$57)</f>
        <v/>
      </c>
    </row>
    <row r="92">
      <c r="E92" s="12">
        <f>E91+$B$11</f>
        <v/>
      </c>
      <c r="F92" s="13">
        <f>E92/60</f>
        <v/>
      </c>
      <c r="G92" s="13">
        <f>IF(F92&gt;=$AI$66,$B$26,IF(F92&gt;=$AI$65,$B$25,IF(F92&gt;=$AI$64,$B$24,IF(F92&gt;=$AI$63,$B$23,IF(F92&gt;=$AI$62,$B$22,IF(F92&gt;=$AI$61,$B$21,$B$20))))))</f>
        <v/>
      </c>
      <c r="H92" s="14">
        <f>MAX(0,MIN($AI$59,IF($B$9="Plasma",(G92-(S92*$AI$18+T92*$AI$19+U92*$AI$20))/$AI$46,AF92)))</f>
        <v/>
      </c>
      <c r="I92" s="15">
        <f>H92/10*3600/$B$11</f>
        <v/>
      </c>
      <c r="J92" s="15">
        <f>J91+H92</f>
        <v/>
      </c>
      <c r="K92" s="14">
        <f>$AI$21*K91+$AI$22*L91+$AI$23*M91+$AI$30*H91</f>
        <v/>
      </c>
      <c r="L92" s="14">
        <f>$AI$24*K91+$AI$25*L91+$AI$26*M91+$AI$31*H91</f>
        <v/>
      </c>
      <c r="M92" s="14">
        <f>$AI$27*K91+$AI$28*L91+$AI$29*M91+$AI$32*H91</f>
        <v/>
      </c>
      <c r="N92" s="16">
        <f>R92*$B$41</f>
        <v/>
      </c>
      <c r="O92" s="14">
        <f>K92/$B$30</f>
        <v/>
      </c>
      <c r="P92" s="14">
        <f>L92/$B$31</f>
        <v/>
      </c>
      <c r="Q92" s="14">
        <f>M92/$B$32</f>
        <v/>
      </c>
      <c r="R92" s="14">
        <f>R91*$AI$42+S91*$AI$43+T91*$AI$44+U91*$AI$45+$AI$47*H91</f>
        <v/>
      </c>
      <c r="S92" s="17">
        <f>$AI$33*K92+$AI$34*L92+$AI$35*M92</f>
        <v/>
      </c>
      <c r="T92" s="17">
        <f>$AI$36*K92+$AI$37*L92+$AI$38*M92</f>
        <v/>
      </c>
      <c r="U92" s="17">
        <f>$AI$39*K92+$AI$40*L92+$AI$41*M92</f>
        <v/>
      </c>
      <c r="V92" s="17">
        <f>R92*EXP(-$B$15*(($B$16+$AI$4)*0.1))+S92*$B$15/($B$15-$AI$12)*(EXP(-$AI$12*(($B$16+$AI$4)*0.1))-EXP(-$B$15*(($B$16+$AI$4)*0.1)))+T92*$B$15/($B$15-$AI$13)*(EXP(-$AI$13*(($B$16+$AI$4)*0.1))-EXP(-$B$15*(($B$16+$AI$4)*0.1)))+U92*$B$15/($B$15-$AI$14)*(EXP(-$AI$14*(($B$16+$AI$4)*0.1))-EXP(-$B$15*(($B$16+$AI$4)*0.1)))</f>
        <v/>
      </c>
      <c r="W92" s="17">
        <f>R92*EXP(-$B$15*(($B$16+$AI$4)*0.2))+S92*$B$15/($B$15-$AI$12)*(EXP(-$AI$12*(($B$16+$AI$4)*0.2))-EXP(-$B$15*(($B$16+$AI$4)*0.2)))+T92*$B$15/($B$15-$AI$13)*(EXP(-$AI$13*(($B$16+$AI$4)*0.2))-EXP(-$B$15*(($B$16+$AI$4)*0.2)))+U92*$B$15/($B$15-$AI$14)*(EXP(-$AI$14*(($B$16+$AI$4)*0.2))-EXP(-$B$15*(($B$16+$AI$4)*0.2)))</f>
        <v/>
      </c>
      <c r="X92" s="17">
        <f>R92*EXP(-$B$15*(($B$16+$AI$4)*0.3))+S92*$B$15/($B$15-$AI$12)*(EXP(-$AI$12*(($B$16+$AI$4)*0.3))-EXP(-$B$15*(($B$16+$AI$4)*0.3)))+T92*$B$15/($B$15-$AI$13)*(EXP(-$AI$13*(($B$16+$AI$4)*0.3))-EXP(-$B$15*(($B$16+$AI$4)*0.3)))+U92*$B$15/($B$15-$AI$14)*(EXP(-$AI$14*(($B$16+$AI$4)*0.3))-EXP(-$B$15*(($B$16+$AI$4)*0.3)))</f>
        <v/>
      </c>
      <c r="Y92" s="17">
        <f>R92*EXP(-$B$15*(($B$16+$AI$4)*0.4))+S92*$B$15/($B$15-$AI$12)*(EXP(-$AI$12*(($B$16+$AI$4)*0.4))-EXP(-$B$15*(($B$16+$AI$4)*0.4)))+T92*$B$15/($B$15-$AI$13)*(EXP(-$AI$13*(($B$16+$AI$4)*0.4))-EXP(-$B$15*(($B$16+$AI$4)*0.4)))+U92*$B$15/($B$15-$AI$14)*(EXP(-$AI$14*(($B$16+$AI$4)*0.4))-EXP(-$B$15*(($B$16+$AI$4)*0.4)))</f>
        <v/>
      </c>
      <c r="Z92" s="17">
        <f>R92*EXP(-$B$15*(($B$16+$AI$4)*0.5))+S92*$B$15/($B$15-$AI$12)*(EXP(-$AI$12*(($B$16+$AI$4)*0.5))-EXP(-$B$15*(($B$16+$AI$4)*0.5)))+T92*$B$15/($B$15-$AI$13)*(EXP(-$AI$13*(($B$16+$AI$4)*0.5))-EXP(-$B$15*(($B$16+$AI$4)*0.5)))+U92*$B$15/($B$15-$AI$14)*(EXP(-$AI$14*(($B$16+$AI$4)*0.5))-EXP(-$B$15*(($B$16+$AI$4)*0.5)))</f>
        <v/>
      </c>
      <c r="AA92" s="17">
        <f>R92*EXP(-$B$15*(($B$16+$AI$4)*0.6))+S92*$B$15/($B$15-$AI$12)*(EXP(-$AI$12*(($B$16+$AI$4)*0.6))-EXP(-$B$15*(($B$16+$AI$4)*0.6)))+T92*$B$15/($B$15-$AI$13)*(EXP(-$AI$13*(($B$16+$AI$4)*0.6))-EXP(-$B$15*(($B$16+$AI$4)*0.6)))+U92*$B$15/($B$15-$AI$14)*(EXP(-$AI$14*(($B$16+$AI$4)*0.6))-EXP(-$B$15*(($B$16+$AI$4)*0.6)))</f>
        <v/>
      </c>
      <c r="AB92" s="17">
        <f>R92*EXP(-$B$15*(($B$16+$AI$4)*0.7))+S92*$B$15/($B$15-$AI$12)*(EXP(-$AI$12*(($B$16+$AI$4)*0.7))-EXP(-$B$15*(($B$16+$AI$4)*0.7)))+T92*$B$15/($B$15-$AI$13)*(EXP(-$AI$13*(($B$16+$AI$4)*0.7))-EXP(-$B$15*(($B$16+$AI$4)*0.7)))+U92*$B$15/($B$15-$AI$14)*(EXP(-$AI$14*(($B$16+$AI$4)*0.7))-EXP(-$B$15*(($B$16+$AI$4)*0.7)))</f>
        <v/>
      </c>
      <c r="AC92" s="17">
        <f>R92*EXP(-$B$15*(($B$16+$AI$4)*0.8))+S92*$B$15/($B$15-$AI$12)*(EXP(-$AI$12*(($B$16+$AI$4)*0.8))-EXP(-$B$15*(($B$16+$AI$4)*0.8)))+T92*$B$15/($B$15-$AI$13)*(EXP(-$AI$13*(($B$16+$AI$4)*0.8))-EXP(-$B$15*(($B$16+$AI$4)*0.8)))+U92*$B$15/($B$15-$AI$14)*(EXP(-$AI$14*(($B$16+$AI$4)*0.8))-EXP(-$B$15*(($B$16+$AI$4)*0.8)))</f>
        <v/>
      </c>
      <c r="AD92" s="17">
        <f>R92*EXP(-$B$15*(($B$16+$AI$4)*0.9))+S92*$B$15/($B$15-$AI$12)*(EXP(-$AI$12*(($B$16+$AI$4)*0.9))-EXP(-$B$15*(($B$16+$AI$4)*0.9)))+T92*$B$15/($B$15-$AI$13)*(EXP(-$AI$13*(($B$16+$AI$4)*0.9))-EXP(-$B$15*(($B$16+$AI$4)*0.9)))+U92*$B$15/($B$15-$AI$14)*(EXP(-$AI$14*(($B$16+$AI$4)*0.9))-EXP(-$B$15*(($B$16+$AI$4)*0.9)))</f>
        <v/>
      </c>
      <c r="AE92" s="17">
        <f>R92*EXP(-$B$15*(($B$16+$AI$4)*1.0))+S92*$B$15/($B$15-$AI$12)*(EXP(-$AI$12*(($B$16+$AI$4)*1.0))-EXP(-$B$15*(($B$16+$AI$4)*1.0)))+T92*$B$15/($B$15-$AI$13)*(EXP(-$AI$13*(($B$16+$AI$4)*1.0))-EXP(-$B$15*(($B$16+$AI$4)*1.0)))+U92*$B$15/($B$15-$AI$14)*(EXP(-$AI$14*(($B$16+$AI$4)*1.0))-EXP(-$B$15*(($B$16+$AI$4)*1.0)))</f>
        <v/>
      </c>
      <c r="AF92" s="17">
        <f>MIN((G92-V92)/$AI$48,(G92-W92)/$AI$49,(G92-X92)/$AI$50,(G92-Y92)/$AI$51,(G92-Z92)/$AI$52,(G92-AA92)/$AI$53,(G92-AB92)/$AI$54,(G92-AC92)/$AI$55,(G92-AD92)/$AI$56,(G92-AE92)/$AI$57)</f>
        <v/>
      </c>
    </row>
    <row r="93">
      <c r="E93" s="12">
        <f>E92+$B$11</f>
        <v/>
      </c>
      <c r="F93" s="13">
        <f>E93/60</f>
        <v/>
      </c>
      <c r="G93" s="13">
        <f>IF(F93&gt;=$AI$66,$B$26,IF(F93&gt;=$AI$65,$B$25,IF(F93&gt;=$AI$64,$B$24,IF(F93&gt;=$AI$63,$B$23,IF(F93&gt;=$AI$62,$B$22,IF(F93&gt;=$AI$61,$B$21,$B$20))))))</f>
        <v/>
      </c>
      <c r="H93" s="14">
        <f>MAX(0,MIN($AI$59,IF($B$9="Plasma",(G93-(S93*$AI$18+T93*$AI$19+U93*$AI$20))/$AI$46,AF93)))</f>
        <v/>
      </c>
      <c r="I93" s="15">
        <f>H93/10*3600/$B$11</f>
        <v/>
      </c>
      <c r="J93" s="15">
        <f>J92+H93</f>
        <v/>
      </c>
      <c r="K93" s="14">
        <f>$AI$21*K92+$AI$22*L92+$AI$23*M92+$AI$30*H92</f>
        <v/>
      </c>
      <c r="L93" s="14">
        <f>$AI$24*K92+$AI$25*L92+$AI$26*M92+$AI$31*H92</f>
        <v/>
      </c>
      <c r="M93" s="14">
        <f>$AI$27*K92+$AI$28*L92+$AI$29*M92+$AI$32*H92</f>
        <v/>
      </c>
      <c r="N93" s="16">
        <f>R93*$B$41</f>
        <v/>
      </c>
      <c r="O93" s="14">
        <f>K93/$B$30</f>
        <v/>
      </c>
      <c r="P93" s="14">
        <f>L93/$B$31</f>
        <v/>
      </c>
      <c r="Q93" s="14">
        <f>M93/$B$32</f>
        <v/>
      </c>
      <c r="R93" s="14">
        <f>R92*$AI$42+S92*$AI$43+T92*$AI$44+U92*$AI$45+$AI$47*H92</f>
        <v/>
      </c>
      <c r="S93" s="17">
        <f>$AI$33*K93+$AI$34*L93+$AI$35*M93</f>
        <v/>
      </c>
      <c r="T93" s="17">
        <f>$AI$36*K93+$AI$37*L93+$AI$38*M93</f>
        <v/>
      </c>
      <c r="U93" s="17">
        <f>$AI$39*K93+$AI$40*L93+$AI$41*M93</f>
        <v/>
      </c>
      <c r="V93" s="17">
        <f>R93*EXP(-$B$15*(($B$16+$AI$4)*0.1))+S93*$B$15/($B$15-$AI$12)*(EXP(-$AI$12*(($B$16+$AI$4)*0.1))-EXP(-$B$15*(($B$16+$AI$4)*0.1)))+T93*$B$15/($B$15-$AI$13)*(EXP(-$AI$13*(($B$16+$AI$4)*0.1))-EXP(-$B$15*(($B$16+$AI$4)*0.1)))+U93*$B$15/($B$15-$AI$14)*(EXP(-$AI$14*(($B$16+$AI$4)*0.1))-EXP(-$B$15*(($B$16+$AI$4)*0.1)))</f>
        <v/>
      </c>
      <c r="W93" s="17">
        <f>R93*EXP(-$B$15*(($B$16+$AI$4)*0.2))+S93*$B$15/($B$15-$AI$12)*(EXP(-$AI$12*(($B$16+$AI$4)*0.2))-EXP(-$B$15*(($B$16+$AI$4)*0.2)))+T93*$B$15/($B$15-$AI$13)*(EXP(-$AI$13*(($B$16+$AI$4)*0.2))-EXP(-$B$15*(($B$16+$AI$4)*0.2)))+U93*$B$15/($B$15-$AI$14)*(EXP(-$AI$14*(($B$16+$AI$4)*0.2))-EXP(-$B$15*(($B$16+$AI$4)*0.2)))</f>
        <v/>
      </c>
      <c r="X93" s="17">
        <f>R93*EXP(-$B$15*(($B$16+$AI$4)*0.3))+S93*$B$15/($B$15-$AI$12)*(EXP(-$AI$12*(($B$16+$AI$4)*0.3))-EXP(-$B$15*(($B$16+$AI$4)*0.3)))+T93*$B$15/($B$15-$AI$13)*(EXP(-$AI$13*(($B$16+$AI$4)*0.3))-EXP(-$B$15*(($B$16+$AI$4)*0.3)))+U93*$B$15/($B$15-$AI$14)*(EXP(-$AI$14*(($B$16+$AI$4)*0.3))-EXP(-$B$15*(($B$16+$AI$4)*0.3)))</f>
        <v/>
      </c>
      <c r="Y93" s="17">
        <f>R93*EXP(-$B$15*(($B$16+$AI$4)*0.4))+S93*$B$15/($B$15-$AI$12)*(EXP(-$AI$12*(($B$16+$AI$4)*0.4))-EXP(-$B$15*(($B$16+$AI$4)*0.4)))+T93*$B$15/($B$15-$AI$13)*(EXP(-$AI$13*(($B$16+$AI$4)*0.4))-EXP(-$B$15*(($B$16+$AI$4)*0.4)))+U93*$B$15/($B$15-$AI$14)*(EXP(-$AI$14*(($B$16+$AI$4)*0.4))-EXP(-$B$15*(($B$16+$AI$4)*0.4)))</f>
        <v/>
      </c>
      <c r="Z93" s="17">
        <f>R93*EXP(-$B$15*(($B$16+$AI$4)*0.5))+S93*$B$15/($B$15-$AI$12)*(EXP(-$AI$12*(($B$16+$AI$4)*0.5))-EXP(-$B$15*(($B$16+$AI$4)*0.5)))+T93*$B$15/($B$15-$AI$13)*(EXP(-$AI$13*(($B$16+$AI$4)*0.5))-EXP(-$B$15*(($B$16+$AI$4)*0.5)))+U93*$B$15/($B$15-$AI$14)*(EXP(-$AI$14*(($B$16+$AI$4)*0.5))-EXP(-$B$15*(($B$16+$AI$4)*0.5)))</f>
        <v/>
      </c>
      <c r="AA93" s="17">
        <f>R93*EXP(-$B$15*(($B$16+$AI$4)*0.6))+S93*$B$15/($B$15-$AI$12)*(EXP(-$AI$12*(($B$16+$AI$4)*0.6))-EXP(-$B$15*(($B$16+$AI$4)*0.6)))+T93*$B$15/($B$15-$AI$13)*(EXP(-$AI$13*(($B$16+$AI$4)*0.6))-EXP(-$B$15*(($B$16+$AI$4)*0.6)))+U93*$B$15/($B$15-$AI$14)*(EXP(-$AI$14*(($B$16+$AI$4)*0.6))-EXP(-$B$15*(($B$16+$AI$4)*0.6)))</f>
        <v/>
      </c>
      <c r="AB93" s="17">
        <f>R93*EXP(-$B$15*(($B$16+$AI$4)*0.7))+S93*$B$15/($B$15-$AI$12)*(EXP(-$AI$12*(($B$16+$AI$4)*0.7))-EXP(-$B$15*(($B$16+$AI$4)*0.7)))+T93*$B$15/($B$15-$AI$13)*(EXP(-$AI$13*(($B$16+$AI$4)*0.7))-EXP(-$B$15*(($B$16+$AI$4)*0.7)))+U93*$B$15/($B$15-$AI$14)*(EXP(-$AI$14*(($B$16+$AI$4)*0.7))-EXP(-$B$15*(($B$16+$AI$4)*0.7)))</f>
        <v/>
      </c>
      <c r="AC93" s="17">
        <f>R93*EXP(-$B$15*(($B$16+$AI$4)*0.8))+S93*$B$15/($B$15-$AI$12)*(EXP(-$AI$12*(($B$16+$AI$4)*0.8))-EXP(-$B$15*(($B$16+$AI$4)*0.8)))+T93*$B$15/($B$15-$AI$13)*(EXP(-$AI$13*(($B$16+$AI$4)*0.8))-EXP(-$B$15*(($B$16+$AI$4)*0.8)))+U93*$B$15/($B$15-$AI$14)*(EXP(-$AI$14*(($B$16+$AI$4)*0.8))-EXP(-$B$15*(($B$16+$AI$4)*0.8)))</f>
        <v/>
      </c>
      <c r="AD93" s="17">
        <f>R93*EXP(-$B$15*(($B$16+$AI$4)*0.9))+S93*$B$15/($B$15-$AI$12)*(EXP(-$AI$12*(($B$16+$AI$4)*0.9))-EXP(-$B$15*(($B$16+$AI$4)*0.9)))+T93*$B$15/($B$15-$AI$13)*(EXP(-$AI$13*(($B$16+$AI$4)*0.9))-EXP(-$B$15*(($B$16+$AI$4)*0.9)))+U93*$B$15/($B$15-$AI$14)*(EXP(-$AI$14*(($B$16+$AI$4)*0.9))-EXP(-$B$15*(($B$16+$AI$4)*0.9)))</f>
        <v/>
      </c>
      <c r="AE93" s="17">
        <f>R93*EXP(-$B$15*(($B$16+$AI$4)*1.0))+S93*$B$15/($B$15-$AI$12)*(EXP(-$AI$12*(($B$16+$AI$4)*1.0))-EXP(-$B$15*(($B$16+$AI$4)*1.0)))+T93*$B$15/($B$15-$AI$13)*(EXP(-$AI$13*(($B$16+$AI$4)*1.0))-EXP(-$B$15*(($B$16+$AI$4)*1.0)))+U93*$B$15/($B$15-$AI$14)*(EXP(-$AI$14*(($B$16+$AI$4)*1.0))-EXP(-$B$15*(($B$16+$AI$4)*1.0)))</f>
        <v/>
      </c>
      <c r="AF93" s="17">
        <f>MIN((G93-V93)/$AI$48,(G93-W93)/$AI$49,(G93-X93)/$AI$50,(G93-Y93)/$AI$51,(G93-Z93)/$AI$52,(G93-AA93)/$AI$53,(G93-AB93)/$AI$54,(G93-AC93)/$AI$55,(G93-AD93)/$AI$56,(G93-AE93)/$AI$57)</f>
        <v/>
      </c>
    </row>
    <row r="94">
      <c r="E94" s="12">
        <f>E93+$B$11</f>
        <v/>
      </c>
      <c r="F94" s="13">
        <f>E94/60</f>
        <v/>
      </c>
      <c r="G94" s="13">
        <f>IF(F94&gt;=$AI$66,$B$26,IF(F94&gt;=$AI$65,$B$25,IF(F94&gt;=$AI$64,$B$24,IF(F94&gt;=$AI$63,$B$23,IF(F94&gt;=$AI$62,$B$22,IF(F94&gt;=$AI$61,$B$21,$B$20))))))</f>
        <v/>
      </c>
      <c r="H94" s="14">
        <f>MAX(0,MIN($AI$59,IF($B$9="Plasma",(G94-(S94*$AI$18+T94*$AI$19+U94*$AI$20))/$AI$46,AF94)))</f>
        <v/>
      </c>
      <c r="I94" s="15">
        <f>H94/10*3600/$B$11</f>
        <v/>
      </c>
      <c r="J94" s="15">
        <f>J93+H94</f>
        <v/>
      </c>
      <c r="K94" s="14">
        <f>$AI$21*K93+$AI$22*L93+$AI$23*M93+$AI$30*H93</f>
        <v/>
      </c>
      <c r="L94" s="14">
        <f>$AI$24*K93+$AI$25*L93+$AI$26*M93+$AI$31*H93</f>
        <v/>
      </c>
      <c r="M94" s="14">
        <f>$AI$27*K93+$AI$28*L93+$AI$29*M93+$AI$32*H93</f>
        <v/>
      </c>
      <c r="N94" s="16">
        <f>R94*$B$41</f>
        <v/>
      </c>
      <c r="O94" s="14">
        <f>K94/$B$30</f>
        <v/>
      </c>
      <c r="P94" s="14">
        <f>L94/$B$31</f>
        <v/>
      </c>
      <c r="Q94" s="14">
        <f>M94/$B$32</f>
        <v/>
      </c>
      <c r="R94" s="14">
        <f>R93*$AI$42+S93*$AI$43+T93*$AI$44+U93*$AI$45+$AI$47*H93</f>
        <v/>
      </c>
      <c r="S94" s="17">
        <f>$AI$33*K94+$AI$34*L94+$AI$35*M94</f>
        <v/>
      </c>
      <c r="T94" s="17">
        <f>$AI$36*K94+$AI$37*L94+$AI$38*M94</f>
        <v/>
      </c>
      <c r="U94" s="17">
        <f>$AI$39*K94+$AI$40*L94+$AI$41*M94</f>
        <v/>
      </c>
      <c r="V94" s="17">
        <f>R94*EXP(-$B$15*(($B$16+$AI$4)*0.1))+S94*$B$15/($B$15-$AI$12)*(EXP(-$AI$12*(($B$16+$AI$4)*0.1))-EXP(-$B$15*(($B$16+$AI$4)*0.1)))+T94*$B$15/($B$15-$AI$13)*(EXP(-$AI$13*(($B$16+$AI$4)*0.1))-EXP(-$B$15*(($B$16+$AI$4)*0.1)))+U94*$B$15/($B$15-$AI$14)*(EXP(-$AI$14*(($B$16+$AI$4)*0.1))-EXP(-$B$15*(($B$16+$AI$4)*0.1)))</f>
        <v/>
      </c>
      <c r="W94" s="17">
        <f>R94*EXP(-$B$15*(($B$16+$AI$4)*0.2))+S94*$B$15/($B$15-$AI$12)*(EXP(-$AI$12*(($B$16+$AI$4)*0.2))-EXP(-$B$15*(($B$16+$AI$4)*0.2)))+T94*$B$15/($B$15-$AI$13)*(EXP(-$AI$13*(($B$16+$AI$4)*0.2))-EXP(-$B$15*(($B$16+$AI$4)*0.2)))+U94*$B$15/($B$15-$AI$14)*(EXP(-$AI$14*(($B$16+$AI$4)*0.2))-EXP(-$B$15*(($B$16+$AI$4)*0.2)))</f>
        <v/>
      </c>
      <c r="X94" s="17">
        <f>R94*EXP(-$B$15*(($B$16+$AI$4)*0.3))+S94*$B$15/($B$15-$AI$12)*(EXP(-$AI$12*(($B$16+$AI$4)*0.3))-EXP(-$B$15*(($B$16+$AI$4)*0.3)))+T94*$B$15/($B$15-$AI$13)*(EXP(-$AI$13*(($B$16+$AI$4)*0.3))-EXP(-$B$15*(($B$16+$AI$4)*0.3)))+U94*$B$15/($B$15-$AI$14)*(EXP(-$AI$14*(($B$16+$AI$4)*0.3))-EXP(-$B$15*(($B$16+$AI$4)*0.3)))</f>
        <v/>
      </c>
      <c r="Y94" s="17">
        <f>R94*EXP(-$B$15*(($B$16+$AI$4)*0.4))+S94*$B$15/($B$15-$AI$12)*(EXP(-$AI$12*(($B$16+$AI$4)*0.4))-EXP(-$B$15*(($B$16+$AI$4)*0.4)))+T94*$B$15/($B$15-$AI$13)*(EXP(-$AI$13*(($B$16+$AI$4)*0.4))-EXP(-$B$15*(($B$16+$AI$4)*0.4)))+U94*$B$15/($B$15-$AI$14)*(EXP(-$AI$14*(($B$16+$AI$4)*0.4))-EXP(-$B$15*(($B$16+$AI$4)*0.4)))</f>
        <v/>
      </c>
      <c r="Z94" s="17">
        <f>R94*EXP(-$B$15*(($B$16+$AI$4)*0.5))+S94*$B$15/($B$15-$AI$12)*(EXP(-$AI$12*(($B$16+$AI$4)*0.5))-EXP(-$B$15*(($B$16+$AI$4)*0.5)))+T94*$B$15/($B$15-$AI$13)*(EXP(-$AI$13*(($B$16+$AI$4)*0.5))-EXP(-$B$15*(($B$16+$AI$4)*0.5)))+U94*$B$15/($B$15-$AI$14)*(EXP(-$AI$14*(($B$16+$AI$4)*0.5))-EXP(-$B$15*(($B$16+$AI$4)*0.5)))</f>
        <v/>
      </c>
      <c r="AA94" s="17">
        <f>R94*EXP(-$B$15*(($B$16+$AI$4)*0.6))+S94*$B$15/($B$15-$AI$12)*(EXP(-$AI$12*(($B$16+$AI$4)*0.6))-EXP(-$B$15*(($B$16+$AI$4)*0.6)))+T94*$B$15/($B$15-$AI$13)*(EXP(-$AI$13*(($B$16+$AI$4)*0.6))-EXP(-$B$15*(($B$16+$AI$4)*0.6)))+U94*$B$15/($B$15-$AI$14)*(EXP(-$AI$14*(($B$16+$AI$4)*0.6))-EXP(-$B$15*(($B$16+$AI$4)*0.6)))</f>
        <v/>
      </c>
      <c r="AB94" s="17">
        <f>R94*EXP(-$B$15*(($B$16+$AI$4)*0.7))+S94*$B$15/($B$15-$AI$12)*(EXP(-$AI$12*(($B$16+$AI$4)*0.7))-EXP(-$B$15*(($B$16+$AI$4)*0.7)))+T94*$B$15/($B$15-$AI$13)*(EXP(-$AI$13*(($B$16+$AI$4)*0.7))-EXP(-$B$15*(($B$16+$AI$4)*0.7)))+U94*$B$15/($B$15-$AI$14)*(EXP(-$AI$14*(($B$16+$AI$4)*0.7))-EXP(-$B$15*(($B$16+$AI$4)*0.7)))</f>
        <v/>
      </c>
      <c r="AC94" s="17">
        <f>R94*EXP(-$B$15*(($B$16+$AI$4)*0.8))+S94*$B$15/($B$15-$AI$12)*(EXP(-$AI$12*(($B$16+$AI$4)*0.8))-EXP(-$B$15*(($B$16+$AI$4)*0.8)))+T94*$B$15/($B$15-$AI$13)*(EXP(-$AI$13*(($B$16+$AI$4)*0.8))-EXP(-$B$15*(($B$16+$AI$4)*0.8)))+U94*$B$15/($B$15-$AI$14)*(EXP(-$AI$14*(($B$16+$AI$4)*0.8))-EXP(-$B$15*(($B$16+$AI$4)*0.8)))</f>
        <v/>
      </c>
      <c r="AD94" s="17">
        <f>R94*EXP(-$B$15*(($B$16+$AI$4)*0.9))+S94*$B$15/($B$15-$AI$12)*(EXP(-$AI$12*(($B$16+$AI$4)*0.9))-EXP(-$B$15*(($B$16+$AI$4)*0.9)))+T94*$B$15/($B$15-$AI$13)*(EXP(-$AI$13*(($B$16+$AI$4)*0.9))-EXP(-$B$15*(($B$16+$AI$4)*0.9)))+U94*$B$15/($B$15-$AI$14)*(EXP(-$AI$14*(($B$16+$AI$4)*0.9))-EXP(-$B$15*(($B$16+$AI$4)*0.9)))</f>
        <v/>
      </c>
      <c r="AE94" s="17">
        <f>R94*EXP(-$B$15*(($B$16+$AI$4)*1.0))+S94*$B$15/($B$15-$AI$12)*(EXP(-$AI$12*(($B$16+$AI$4)*1.0))-EXP(-$B$15*(($B$16+$AI$4)*1.0)))+T94*$B$15/($B$15-$AI$13)*(EXP(-$AI$13*(($B$16+$AI$4)*1.0))-EXP(-$B$15*(($B$16+$AI$4)*1.0)))+U94*$B$15/($B$15-$AI$14)*(EXP(-$AI$14*(($B$16+$AI$4)*1.0))-EXP(-$B$15*(($B$16+$AI$4)*1.0)))</f>
        <v/>
      </c>
      <c r="AF94" s="17">
        <f>MIN((G94-V94)/$AI$48,(G94-W94)/$AI$49,(G94-X94)/$AI$50,(G94-Y94)/$AI$51,(G94-Z94)/$AI$52,(G94-AA94)/$AI$53,(G94-AB94)/$AI$54,(G94-AC94)/$AI$55,(G94-AD94)/$AI$56,(G94-AE94)/$AI$57)</f>
        <v/>
      </c>
    </row>
    <row r="95">
      <c r="E95" s="12">
        <f>E94+$B$11</f>
        <v/>
      </c>
      <c r="F95" s="13">
        <f>E95/60</f>
        <v/>
      </c>
      <c r="G95" s="13">
        <f>IF(F95&gt;=$AI$66,$B$26,IF(F95&gt;=$AI$65,$B$25,IF(F95&gt;=$AI$64,$B$24,IF(F95&gt;=$AI$63,$B$23,IF(F95&gt;=$AI$62,$B$22,IF(F95&gt;=$AI$61,$B$21,$B$20))))))</f>
        <v/>
      </c>
      <c r="H95" s="14">
        <f>MAX(0,MIN($AI$59,IF($B$9="Plasma",(G95-(S95*$AI$18+T95*$AI$19+U95*$AI$20))/$AI$46,AF95)))</f>
        <v/>
      </c>
      <c r="I95" s="15">
        <f>H95/10*3600/$B$11</f>
        <v/>
      </c>
      <c r="J95" s="15">
        <f>J94+H95</f>
        <v/>
      </c>
      <c r="K95" s="14">
        <f>$AI$21*K94+$AI$22*L94+$AI$23*M94+$AI$30*H94</f>
        <v/>
      </c>
      <c r="L95" s="14">
        <f>$AI$24*K94+$AI$25*L94+$AI$26*M94+$AI$31*H94</f>
        <v/>
      </c>
      <c r="M95" s="14">
        <f>$AI$27*K94+$AI$28*L94+$AI$29*M94+$AI$32*H94</f>
        <v/>
      </c>
      <c r="N95" s="16">
        <f>R95*$B$41</f>
        <v/>
      </c>
      <c r="O95" s="14">
        <f>K95/$B$30</f>
        <v/>
      </c>
      <c r="P95" s="14">
        <f>L95/$B$31</f>
        <v/>
      </c>
      <c r="Q95" s="14">
        <f>M95/$B$32</f>
        <v/>
      </c>
      <c r="R95" s="14">
        <f>R94*$AI$42+S94*$AI$43+T94*$AI$44+U94*$AI$45+$AI$47*H94</f>
        <v/>
      </c>
      <c r="S95" s="17">
        <f>$AI$33*K95+$AI$34*L95+$AI$35*M95</f>
        <v/>
      </c>
      <c r="T95" s="17">
        <f>$AI$36*K95+$AI$37*L95+$AI$38*M95</f>
        <v/>
      </c>
      <c r="U95" s="17">
        <f>$AI$39*K95+$AI$40*L95+$AI$41*M95</f>
        <v/>
      </c>
      <c r="V95" s="17">
        <f>R95*EXP(-$B$15*(($B$16+$AI$4)*0.1))+S95*$B$15/($B$15-$AI$12)*(EXP(-$AI$12*(($B$16+$AI$4)*0.1))-EXP(-$B$15*(($B$16+$AI$4)*0.1)))+T95*$B$15/($B$15-$AI$13)*(EXP(-$AI$13*(($B$16+$AI$4)*0.1))-EXP(-$B$15*(($B$16+$AI$4)*0.1)))+U95*$B$15/($B$15-$AI$14)*(EXP(-$AI$14*(($B$16+$AI$4)*0.1))-EXP(-$B$15*(($B$16+$AI$4)*0.1)))</f>
        <v/>
      </c>
      <c r="W95" s="17">
        <f>R95*EXP(-$B$15*(($B$16+$AI$4)*0.2))+S95*$B$15/($B$15-$AI$12)*(EXP(-$AI$12*(($B$16+$AI$4)*0.2))-EXP(-$B$15*(($B$16+$AI$4)*0.2)))+T95*$B$15/($B$15-$AI$13)*(EXP(-$AI$13*(($B$16+$AI$4)*0.2))-EXP(-$B$15*(($B$16+$AI$4)*0.2)))+U95*$B$15/($B$15-$AI$14)*(EXP(-$AI$14*(($B$16+$AI$4)*0.2))-EXP(-$B$15*(($B$16+$AI$4)*0.2)))</f>
        <v/>
      </c>
      <c r="X95" s="17">
        <f>R95*EXP(-$B$15*(($B$16+$AI$4)*0.3))+S95*$B$15/($B$15-$AI$12)*(EXP(-$AI$12*(($B$16+$AI$4)*0.3))-EXP(-$B$15*(($B$16+$AI$4)*0.3)))+T95*$B$15/($B$15-$AI$13)*(EXP(-$AI$13*(($B$16+$AI$4)*0.3))-EXP(-$B$15*(($B$16+$AI$4)*0.3)))+U95*$B$15/($B$15-$AI$14)*(EXP(-$AI$14*(($B$16+$AI$4)*0.3))-EXP(-$B$15*(($B$16+$AI$4)*0.3)))</f>
        <v/>
      </c>
      <c r="Y95" s="17">
        <f>R95*EXP(-$B$15*(($B$16+$AI$4)*0.4))+S95*$B$15/($B$15-$AI$12)*(EXP(-$AI$12*(($B$16+$AI$4)*0.4))-EXP(-$B$15*(($B$16+$AI$4)*0.4)))+T95*$B$15/($B$15-$AI$13)*(EXP(-$AI$13*(($B$16+$AI$4)*0.4))-EXP(-$B$15*(($B$16+$AI$4)*0.4)))+U95*$B$15/($B$15-$AI$14)*(EXP(-$AI$14*(($B$16+$AI$4)*0.4))-EXP(-$B$15*(($B$16+$AI$4)*0.4)))</f>
        <v/>
      </c>
      <c r="Z95" s="17">
        <f>R95*EXP(-$B$15*(($B$16+$AI$4)*0.5))+S95*$B$15/($B$15-$AI$12)*(EXP(-$AI$12*(($B$16+$AI$4)*0.5))-EXP(-$B$15*(($B$16+$AI$4)*0.5)))+T95*$B$15/($B$15-$AI$13)*(EXP(-$AI$13*(($B$16+$AI$4)*0.5))-EXP(-$B$15*(($B$16+$AI$4)*0.5)))+U95*$B$15/($B$15-$AI$14)*(EXP(-$AI$14*(($B$16+$AI$4)*0.5))-EXP(-$B$15*(($B$16+$AI$4)*0.5)))</f>
        <v/>
      </c>
      <c r="AA95" s="17">
        <f>R95*EXP(-$B$15*(($B$16+$AI$4)*0.6))+S95*$B$15/($B$15-$AI$12)*(EXP(-$AI$12*(($B$16+$AI$4)*0.6))-EXP(-$B$15*(($B$16+$AI$4)*0.6)))+T95*$B$15/($B$15-$AI$13)*(EXP(-$AI$13*(($B$16+$AI$4)*0.6))-EXP(-$B$15*(($B$16+$AI$4)*0.6)))+U95*$B$15/($B$15-$AI$14)*(EXP(-$AI$14*(($B$16+$AI$4)*0.6))-EXP(-$B$15*(($B$16+$AI$4)*0.6)))</f>
        <v/>
      </c>
      <c r="AB95" s="17">
        <f>R95*EXP(-$B$15*(($B$16+$AI$4)*0.7))+S95*$B$15/($B$15-$AI$12)*(EXP(-$AI$12*(($B$16+$AI$4)*0.7))-EXP(-$B$15*(($B$16+$AI$4)*0.7)))+T95*$B$15/($B$15-$AI$13)*(EXP(-$AI$13*(($B$16+$AI$4)*0.7))-EXP(-$B$15*(($B$16+$AI$4)*0.7)))+U95*$B$15/($B$15-$AI$14)*(EXP(-$AI$14*(($B$16+$AI$4)*0.7))-EXP(-$B$15*(($B$16+$AI$4)*0.7)))</f>
        <v/>
      </c>
      <c r="AC95" s="17">
        <f>R95*EXP(-$B$15*(($B$16+$AI$4)*0.8))+S95*$B$15/($B$15-$AI$12)*(EXP(-$AI$12*(($B$16+$AI$4)*0.8))-EXP(-$B$15*(($B$16+$AI$4)*0.8)))+T95*$B$15/($B$15-$AI$13)*(EXP(-$AI$13*(($B$16+$AI$4)*0.8))-EXP(-$B$15*(($B$16+$AI$4)*0.8)))+U95*$B$15/($B$15-$AI$14)*(EXP(-$AI$14*(($B$16+$AI$4)*0.8))-EXP(-$B$15*(($B$16+$AI$4)*0.8)))</f>
        <v/>
      </c>
      <c r="AD95" s="17">
        <f>R95*EXP(-$B$15*(($B$16+$AI$4)*0.9))+S95*$B$15/($B$15-$AI$12)*(EXP(-$AI$12*(($B$16+$AI$4)*0.9))-EXP(-$B$15*(($B$16+$AI$4)*0.9)))+T95*$B$15/($B$15-$AI$13)*(EXP(-$AI$13*(($B$16+$AI$4)*0.9))-EXP(-$B$15*(($B$16+$AI$4)*0.9)))+U95*$B$15/($B$15-$AI$14)*(EXP(-$AI$14*(($B$16+$AI$4)*0.9))-EXP(-$B$15*(($B$16+$AI$4)*0.9)))</f>
        <v/>
      </c>
      <c r="AE95" s="17">
        <f>R95*EXP(-$B$15*(($B$16+$AI$4)*1.0))+S95*$B$15/($B$15-$AI$12)*(EXP(-$AI$12*(($B$16+$AI$4)*1.0))-EXP(-$B$15*(($B$16+$AI$4)*1.0)))+T95*$B$15/($B$15-$AI$13)*(EXP(-$AI$13*(($B$16+$AI$4)*1.0))-EXP(-$B$15*(($B$16+$AI$4)*1.0)))+U95*$B$15/($B$15-$AI$14)*(EXP(-$AI$14*(($B$16+$AI$4)*1.0))-EXP(-$B$15*(($B$16+$AI$4)*1.0)))</f>
        <v/>
      </c>
      <c r="AF95" s="17">
        <f>MIN((G95-V95)/$AI$48,(G95-W95)/$AI$49,(G95-X95)/$AI$50,(G95-Y95)/$AI$51,(G95-Z95)/$AI$52,(G95-AA95)/$AI$53,(G95-AB95)/$AI$54,(G95-AC95)/$AI$55,(G95-AD95)/$AI$56,(G95-AE95)/$AI$57)</f>
        <v/>
      </c>
    </row>
    <row r="96">
      <c r="E96" s="12">
        <f>E95+$B$11</f>
        <v/>
      </c>
      <c r="F96" s="13">
        <f>E96/60</f>
        <v/>
      </c>
      <c r="G96" s="13">
        <f>IF(F96&gt;=$AI$66,$B$26,IF(F96&gt;=$AI$65,$B$25,IF(F96&gt;=$AI$64,$B$24,IF(F96&gt;=$AI$63,$B$23,IF(F96&gt;=$AI$62,$B$22,IF(F96&gt;=$AI$61,$B$21,$B$20))))))</f>
        <v/>
      </c>
      <c r="H96" s="14">
        <f>MAX(0,MIN($AI$59,IF($B$9="Plasma",(G96-(S96*$AI$18+T96*$AI$19+U96*$AI$20))/$AI$46,AF96)))</f>
        <v/>
      </c>
      <c r="I96" s="15">
        <f>H96/10*3600/$B$11</f>
        <v/>
      </c>
      <c r="J96" s="15">
        <f>J95+H96</f>
        <v/>
      </c>
      <c r="K96" s="14">
        <f>$AI$21*K95+$AI$22*L95+$AI$23*M95+$AI$30*H95</f>
        <v/>
      </c>
      <c r="L96" s="14">
        <f>$AI$24*K95+$AI$25*L95+$AI$26*M95+$AI$31*H95</f>
        <v/>
      </c>
      <c r="M96" s="14">
        <f>$AI$27*K95+$AI$28*L95+$AI$29*M95+$AI$32*H95</f>
        <v/>
      </c>
      <c r="N96" s="16">
        <f>R96*$B$41</f>
        <v/>
      </c>
      <c r="O96" s="14">
        <f>K96/$B$30</f>
        <v/>
      </c>
      <c r="P96" s="14">
        <f>L96/$B$31</f>
        <v/>
      </c>
      <c r="Q96" s="14">
        <f>M96/$B$32</f>
        <v/>
      </c>
      <c r="R96" s="14">
        <f>R95*$AI$42+S95*$AI$43+T95*$AI$44+U95*$AI$45+$AI$47*H95</f>
        <v/>
      </c>
      <c r="S96" s="17">
        <f>$AI$33*K96+$AI$34*L96+$AI$35*M96</f>
        <v/>
      </c>
      <c r="T96" s="17">
        <f>$AI$36*K96+$AI$37*L96+$AI$38*M96</f>
        <v/>
      </c>
      <c r="U96" s="17">
        <f>$AI$39*K96+$AI$40*L96+$AI$41*M96</f>
        <v/>
      </c>
      <c r="V96" s="17">
        <f>R96*EXP(-$B$15*(($B$16+$AI$4)*0.1))+S96*$B$15/($B$15-$AI$12)*(EXP(-$AI$12*(($B$16+$AI$4)*0.1))-EXP(-$B$15*(($B$16+$AI$4)*0.1)))+T96*$B$15/($B$15-$AI$13)*(EXP(-$AI$13*(($B$16+$AI$4)*0.1))-EXP(-$B$15*(($B$16+$AI$4)*0.1)))+U96*$B$15/($B$15-$AI$14)*(EXP(-$AI$14*(($B$16+$AI$4)*0.1))-EXP(-$B$15*(($B$16+$AI$4)*0.1)))</f>
        <v/>
      </c>
      <c r="W96" s="17">
        <f>R96*EXP(-$B$15*(($B$16+$AI$4)*0.2))+S96*$B$15/($B$15-$AI$12)*(EXP(-$AI$12*(($B$16+$AI$4)*0.2))-EXP(-$B$15*(($B$16+$AI$4)*0.2)))+T96*$B$15/($B$15-$AI$13)*(EXP(-$AI$13*(($B$16+$AI$4)*0.2))-EXP(-$B$15*(($B$16+$AI$4)*0.2)))+U96*$B$15/($B$15-$AI$14)*(EXP(-$AI$14*(($B$16+$AI$4)*0.2))-EXP(-$B$15*(($B$16+$AI$4)*0.2)))</f>
        <v/>
      </c>
      <c r="X96" s="17">
        <f>R96*EXP(-$B$15*(($B$16+$AI$4)*0.3))+S96*$B$15/($B$15-$AI$12)*(EXP(-$AI$12*(($B$16+$AI$4)*0.3))-EXP(-$B$15*(($B$16+$AI$4)*0.3)))+T96*$B$15/($B$15-$AI$13)*(EXP(-$AI$13*(($B$16+$AI$4)*0.3))-EXP(-$B$15*(($B$16+$AI$4)*0.3)))+U96*$B$15/($B$15-$AI$14)*(EXP(-$AI$14*(($B$16+$AI$4)*0.3))-EXP(-$B$15*(($B$16+$AI$4)*0.3)))</f>
        <v/>
      </c>
      <c r="Y96" s="17">
        <f>R96*EXP(-$B$15*(($B$16+$AI$4)*0.4))+S96*$B$15/($B$15-$AI$12)*(EXP(-$AI$12*(($B$16+$AI$4)*0.4))-EXP(-$B$15*(($B$16+$AI$4)*0.4)))+T96*$B$15/($B$15-$AI$13)*(EXP(-$AI$13*(($B$16+$AI$4)*0.4))-EXP(-$B$15*(($B$16+$AI$4)*0.4)))+U96*$B$15/($B$15-$AI$14)*(EXP(-$AI$14*(($B$16+$AI$4)*0.4))-EXP(-$B$15*(($B$16+$AI$4)*0.4)))</f>
        <v/>
      </c>
      <c r="Z96" s="17">
        <f>R96*EXP(-$B$15*(($B$16+$AI$4)*0.5))+S96*$B$15/($B$15-$AI$12)*(EXP(-$AI$12*(($B$16+$AI$4)*0.5))-EXP(-$B$15*(($B$16+$AI$4)*0.5)))+T96*$B$15/($B$15-$AI$13)*(EXP(-$AI$13*(($B$16+$AI$4)*0.5))-EXP(-$B$15*(($B$16+$AI$4)*0.5)))+U96*$B$15/($B$15-$AI$14)*(EXP(-$AI$14*(($B$16+$AI$4)*0.5))-EXP(-$B$15*(($B$16+$AI$4)*0.5)))</f>
        <v/>
      </c>
      <c r="AA96" s="17">
        <f>R96*EXP(-$B$15*(($B$16+$AI$4)*0.6))+S96*$B$15/($B$15-$AI$12)*(EXP(-$AI$12*(($B$16+$AI$4)*0.6))-EXP(-$B$15*(($B$16+$AI$4)*0.6)))+T96*$B$15/($B$15-$AI$13)*(EXP(-$AI$13*(($B$16+$AI$4)*0.6))-EXP(-$B$15*(($B$16+$AI$4)*0.6)))+U96*$B$15/($B$15-$AI$14)*(EXP(-$AI$14*(($B$16+$AI$4)*0.6))-EXP(-$B$15*(($B$16+$AI$4)*0.6)))</f>
        <v/>
      </c>
      <c r="AB96" s="17">
        <f>R96*EXP(-$B$15*(($B$16+$AI$4)*0.7))+S96*$B$15/($B$15-$AI$12)*(EXP(-$AI$12*(($B$16+$AI$4)*0.7))-EXP(-$B$15*(($B$16+$AI$4)*0.7)))+T96*$B$15/($B$15-$AI$13)*(EXP(-$AI$13*(($B$16+$AI$4)*0.7))-EXP(-$B$15*(($B$16+$AI$4)*0.7)))+U96*$B$15/($B$15-$AI$14)*(EXP(-$AI$14*(($B$16+$AI$4)*0.7))-EXP(-$B$15*(($B$16+$AI$4)*0.7)))</f>
        <v/>
      </c>
      <c r="AC96" s="17">
        <f>R96*EXP(-$B$15*(($B$16+$AI$4)*0.8))+S96*$B$15/($B$15-$AI$12)*(EXP(-$AI$12*(($B$16+$AI$4)*0.8))-EXP(-$B$15*(($B$16+$AI$4)*0.8)))+T96*$B$15/($B$15-$AI$13)*(EXP(-$AI$13*(($B$16+$AI$4)*0.8))-EXP(-$B$15*(($B$16+$AI$4)*0.8)))+U96*$B$15/($B$15-$AI$14)*(EXP(-$AI$14*(($B$16+$AI$4)*0.8))-EXP(-$B$15*(($B$16+$AI$4)*0.8)))</f>
        <v/>
      </c>
      <c r="AD96" s="17">
        <f>R96*EXP(-$B$15*(($B$16+$AI$4)*0.9))+S96*$B$15/($B$15-$AI$12)*(EXP(-$AI$12*(($B$16+$AI$4)*0.9))-EXP(-$B$15*(($B$16+$AI$4)*0.9)))+T96*$B$15/($B$15-$AI$13)*(EXP(-$AI$13*(($B$16+$AI$4)*0.9))-EXP(-$B$15*(($B$16+$AI$4)*0.9)))+U96*$B$15/($B$15-$AI$14)*(EXP(-$AI$14*(($B$16+$AI$4)*0.9))-EXP(-$B$15*(($B$16+$AI$4)*0.9)))</f>
        <v/>
      </c>
      <c r="AE96" s="17">
        <f>R96*EXP(-$B$15*(($B$16+$AI$4)*1.0))+S96*$B$15/($B$15-$AI$12)*(EXP(-$AI$12*(($B$16+$AI$4)*1.0))-EXP(-$B$15*(($B$16+$AI$4)*1.0)))+T96*$B$15/($B$15-$AI$13)*(EXP(-$AI$13*(($B$16+$AI$4)*1.0))-EXP(-$B$15*(($B$16+$AI$4)*1.0)))+U96*$B$15/($B$15-$AI$14)*(EXP(-$AI$14*(($B$16+$AI$4)*1.0))-EXP(-$B$15*(($B$16+$AI$4)*1.0)))</f>
        <v/>
      </c>
      <c r="AF96" s="17">
        <f>MIN((G96-V96)/$AI$48,(G96-W96)/$AI$49,(G96-X96)/$AI$50,(G96-Y96)/$AI$51,(G96-Z96)/$AI$52,(G96-AA96)/$AI$53,(G96-AB96)/$AI$54,(G96-AC96)/$AI$55,(G96-AD96)/$AI$56,(G96-AE96)/$AI$57)</f>
        <v/>
      </c>
    </row>
    <row r="97">
      <c r="E97" s="12">
        <f>E96+$B$11</f>
        <v/>
      </c>
      <c r="F97" s="13">
        <f>E97/60</f>
        <v/>
      </c>
      <c r="G97" s="13">
        <f>IF(F97&gt;=$AI$66,$B$26,IF(F97&gt;=$AI$65,$B$25,IF(F97&gt;=$AI$64,$B$24,IF(F97&gt;=$AI$63,$B$23,IF(F97&gt;=$AI$62,$B$22,IF(F97&gt;=$AI$61,$B$21,$B$20))))))</f>
        <v/>
      </c>
      <c r="H97" s="14">
        <f>MAX(0,MIN($AI$59,IF($B$9="Plasma",(G97-(S97*$AI$18+T97*$AI$19+U97*$AI$20))/$AI$46,AF97)))</f>
        <v/>
      </c>
      <c r="I97" s="15">
        <f>H97/10*3600/$B$11</f>
        <v/>
      </c>
      <c r="J97" s="15">
        <f>J96+H97</f>
        <v/>
      </c>
      <c r="K97" s="14">
        <f>$AI$21*K96+$AI$22*L96+$AI$23*M96+$AI$30*H96</f>
        <v/>
      </c>
      <c r="L97" s="14">
        <f>$AI$24*K96+$AI$25*L96+$AI$26*M96+$AI$31*H96</f>
        <v/>
      </c>
      <c r="M97" s="14">
        <f>$AI$27*K96+$AI$28*L96+$AI$29*M96+$AI$32*H96</f>
        <v/>
      </c>
      <c r="N97" s="16">
        <f>R97*$B$41</f>
        <v/>
      </c>
      <c r="O97" s="14">
        <f>K97/$B$30</f>
        <v/>
      </c>
      <c r="P97" s="14">
        <f>L97/$B$31</f>
        <v/>
      </c>
      <c r="Q97" s="14">
        <f>M97/$B$32</f>
        <v/>
      </c>
      <c r="R97" s="14">
        <f>R96*$AI$42+S96*$AI$43+T96*$AI$44+U96*$AI$45+$AI$47*H96</f>
        <v/>
      </c>
      <c r="S97" s="17">
        <f>$AI$33*K97+$AI$34*L97+$AI$35*M97</f>
        <v/>
      </c>
      <c r="T97" s="17">
        <f>$AI$36*K97+$AI$37*L97+$AI$38*M97</f>
        <v/>
      </c>
      <c r="U97" s="17">
        <f>$AI$39*K97+$AI$40*L97+$AI$41*M97</f>
        <v/>
      </c>
      <c r="V97" s="17">
        <f>R97*EXP(-$B$15*(($B$16+$AI$4)*0.1))+S97*$B$15/($B$15-$AI$12)*(EXP(-$AI$12*(($B$16+$AI$4)*0.1))-EXP(-$B$15*(($B$16+$AI$4)*0.1)))+T97*$B$15/($B$15-$AI$13)*(EXP(-$AI$13*(($B$16+$AI$4)*0.1))-EXP(-$B$15*(($B$16+$AI$4)*0.1)))+U97*$B$15/($B$15-$AI$14)*(EXP(-$AI$14*(($B$16+$AI$4)*0.1))-EXP(-$B$15*(($B$16+$AI$4)*0.1)))</f>
        <v/>
      </c>
      <c r="W97" s="17">
        <f>R97*EXP(-$B$15*(($B$16+$AI$4)*0.2))+S97*$B$15/($B$15-$AI$12)*(EXP(-$AI$12*(($B$16+$AI$4)*0.2))-EXP(-$B$15*(($B$16+$AI$4)*0.2)))+T97*$B$15/($B$15-$AI$13)*(EXP(-$AI$13*(($B$16+$AI$4)*0.2))-EXP(-$B$15*(($B$16+$AI$4)*0.2)))+U97*$B$15/($B$15-$AI$14)*(EXP(-$AI$14*(($B$16+$AI$4)*0.2))-EXP(-$B$15*(($B$16+$AI$4)*0.2)))</f>
        <v/>
      </c>
      <c r="X97" s="17">
        <f>R97*EXP(-$B$15*(($B$16+$AI$4)*0.3))+S97*$B$15/($B$15-$AI$12)*(EXP(-$AI$12*(($B$16+$AI$4)*0.3))-EXP(-$B$15*(($B$16+$AI$4)*0.3)))+T97*$B$15/($B$15-$AI$13)*(EXP(-$AI$13*(($B$16+$AI$4)*0.3))-EXP(-$B$15*(($B$16+$AI$4)*0.3)))+U97*$B$15/($B$15-$AI$14)*(EXP(-$AI$14*(($B$16+$AI$4)*0.3))-EXP(-$B$15*(($B$16+$AI$4)*0.3)))</f>
        <v/>
      </c>
      <c r="Y97" s="17">
        <f>R97*EXP(-$B$15*(($B$16+$AI$4)*0.4))+S97*$B$15/($B$15-$AI$12)*(EXP(-$AI$12*(($B$16+$AI$4)*0.4))-EXP(-$B$15*(($B$16+$AI$4)*0.4)))+T97*$B$15/($B$15-$AI$13)*(EXP(-$AI$13*(($B$16+$AI$4)*0.4))-EXP(-$B$15*(($B$16+$AI$4)*0.4)))+U97*$B$15/($B$15-$AI$14)*(EXP(-$AI$14*(($B$16+$AI$4)*0.4))-EXP(-$B$15*(($B$16+$AI$4)*0.4)))</f>
        <v/>
      </c>
      <c r="Z97" s="17">
        <f>R97*EXP(-$B$15*(($B$16+$AI$4)*0.5))+S97*$B$15/($B$15-$AI$12)*(EXP(-$AI$12*(($B$16+$AI$4)*0.5))-EXP(-$B$15*(($B$16+$AI$4)*0.5)))+T97*$B$15/($B$15-$AI$13)*(EXP(-$AI$13*(($B$16+$AI$4)*0.5))-EXP(-$B$15*(($B$16+$AI$4)*0.5)))+U97*$B$15/($B$15-$AI$14)*(EXP(-$AI$14*(($B$16+$AI$4)*0.5))-EXP(-$B$15*(($B$16+$AI$4)*0.5)))</f>
        <v/>
      </c>
      <c r="AA97" s="17">
        <f>R97*EXP(-$B$15*(($B$16+$AI$4)*0.6))+S97*$B$15/($B$15-$AI$12)*(EXP(-$AI$12*(($B$16+$AI$4)*0.6))-EXP(-$B$15*(($B$16+$AI$4)*0.6)))+T97*$B$15/($B$15-$AI$13)*(EXP(-$AI$13*(($B$16+$AI$4)*0.6))-EXP(-$B$15*(($B$16+$AI$4)*0.6)))+U97*$B$15/($B$15-$AI$14)*(EXP(-$AI$14*(($B$16+$AI$4)*0.6))-EXP(-$B$15*(($B$16+$AI$4)*0.6)))</f>
        <v/>
      </c>
      <c r="AB97" s="17">
        <f>R97*EXP(-$B$15*(($B$16+$AI$4)*0.7))+S97*$B$15/($B$15-$AI$12)*(EXP(-$AI$12*(($B$16+$AI$4)*0.7))-EXP(-$B$15*(($B$16+$AI$4)*0.7)))+T97*$B$15/($B$15-$AI$13)*(EXP(-$AI$13*(($B$16+$AI$4)*0.7))-EXP(-$B$15*(($B$16+$AI$4)*0.7)))+U97*$B$15/($B$15-$AI$14)*(EXP(-$AI$14*(($B$16+$AI$4)*0.7))-EXP(-$B$15*(($B$16+$AI$4)*0.7)))</f>
        <v/>
      </c>
      <c r="AC97" s="17">
        <f>R97*EXP(-$B$15*(($B$16+$AI$4)*0.8))+S97*$B$15/($B$15-$AI$12)*(EXP(-$AI$12*(($B$16+$AI$4)*0.8))-EXP(-$B$15*(($B$16+$AI$4)*0.8)))+T97*$B$15/($B$15-$AI$13)*(EXP(-$AI$13*(($B$16+$AI$4)*0.8))-EXP(-$B$15*(($B$16+$AI$4)*0.8)))+U97*$B$15/($B$15-$AI$14)*(EXP(-$AI$14*(($B$16+$AI$4)*0.8))-EXP(-$B$15*(($B$16+$AI$4)*0.8)))</f>
        <v/>
      </c>
      <c r="AD97" s="17">
        <f>R97*EXP(-$B$15*(($B$16+$AI$4)*0.9))+S97*$B$15/($B$15-$AI$12)*(EXP(-$AI$12*(($B$16+$AI$4)*0.9))-EXP(-$B$15*(($B$16+$AI$4)*0.9)))+T97*$B$15/($B$15-$AI$13)*(EXP(-$AI$13*(($B$16+$AI$4)*0.9))-EXP(-$B$15*(($B$16+$AI$4)*0.9)))+U97*$B$15/($B$15-$AI$14)*(EXP(-$AI$14*(($B$16+$AI$4)*0.9))-EXP(-$B$15*(($B$16+$AI$4)*0.9)))</f>
        <v/>
      </c>
      <c r="AE97" s="17">
        <f>R97*EXP(-$B$15*(($B$16+$AI$4)*1.0))+S97*$B$15/($B$15-$AI$12)*(EXP(-$AI$12*(($B$16+$AI$4)*1.0))-EXP(-$B$15*(($B$16+$AI$4)*1.0)))+T97*$B$15/($B$15-$AI$13)*(EXP(-$AI$13*(($B$16+$AI$4)*1.0))-EXP(-$B$15*(($B$16+$AI$4)*1.0)))+U97*$B$15/($B$15-$AI$14)*(EXP(-$AI$14*(($B$16+$AI$4)*1.0))-EXP(-$B$15*(($B$16+$AI$4)*1.0)))</f>
        <v/>
      </c>
      <c r="AF97" s="17">
        <f>MIN((G97-V97)/$AI$48,(G97-W97)/$AI$49,(G97-X97)/$AI$50,(G97-Y97)/$AI$51,(G97-Z97)/$AI$52,(G97-AA97)/$AI$53,(G97-AB97)/$AI$54,(G97-AC97)/$AI$55,(G97-AD97)/$AI$56,(G97-AE97)/$AI$57)</f>
        <v/>
      </c>
    </row>
    <row r="98">
      <c r="E98" s="12">
        <f>E97+$B$11</f>
        <v/>
      </c>
      <c r="F98" s="13">
        <f>E98/60</f>
        <v/>
      </c>
      <c r="G98" s="13">
        <f>IF(F98&gt;=$AI$66,$B$26,IF(F98&gt;=$AI$65,$B$25,IF(F98&gt;=$AI$64,$B$24,IF(F98&gt;=$AI$63,$B$23,IF(F98&gt;=$AI$62,$B$22,IF(F98&gt;=$AI$61,$B$21,$B$20))))))</f>
        <v/>
      </c>
      <c r="H98" s="14">
        <f>MAX(0,MIN($AI$59,IF($B$9="Plasma",(G98-(S98*$AI$18+T98*$AI$19+U98*$AI$20))/$AI$46,AF98)))</f>
        <v/>
      </c>
      <c r="I98" s="15">
        <f>H98/10*3600/$B$11</f>
        <v/>
      </c>
      <c r="J98" s="15">
        <f>J97+H98</f>
        <v/>
      </c>
      <c r="K98" s="14">
        <f>$AI$21*K97+$AI$22*L97+$AI$23*M97+$AI$30*H97</f>
        <v/>
      </c>
      <c r="L98" s="14">
        <f>$AI$24*K97+$AI$25*L97+$AI$26*M97+$AI$31*H97</f>
        <v/>
      </c>
      <c r="M98" s="14">
        <f>$AI$27*K97+$AI$28*L97+$AI$29*M97+$AI$32*H97</f>
        <v/>
      </c>
      <c r="N98" s="16">
        <f>R98*$B$41</f>
        <v/>
      </c>
      <c r="O98" s="14">
        <f>K98/$B$30</f>
        <v/>
      </c>
      <c r="P98" s="14">
        <f>L98/$B$31</f>
        <v/>
      </c>
      <c r="Q98" s="14">
        <f>M98/$B$32</f>
        <v/>
      </c>
      <c r="R98" s="14">
        <f>R97*$AI$42+S97*$AI$43+T97*$AI$44+U97*$AI$45+$AI$47*H97</f>
        <v/>
      </c>
      <c r="S98" s="17">
        <f>$AI$33*K98+$AI$34*L98+$AI$35*M98</f>
        <v/>
      </c>
      <c r="T98" s="17">
        <f>$AI$36*K98+$AI$37*L98+$AI$38*M98</f>
        <v/>
      </c>
      <c r="U98" s="17">
        <f>$AI$39*K98+$AI$40*L98+$AI$41*M98</f>
        <v/>
      </c>
      <c r="V98" s="17">
        <f>R98*EXP(-$B$15*(($B$16+$AI$4)*0.1))+S98*$B$15/($B$15-$AI$12)*(EXP(-$AI$12*(($B$16+$AI$4)*0.1))-EXP(-$B$15*(($B$16+$AI$4)*0.1)))+T98*$B$15/($B$15-$AI$13)*(EXP(-$AI$13*(($B$16+$AI$4)*0.1))-EXP(-$B$15*(($B$16+$AI$4)*0.1)))+U98*$B$15/($B$15-$AI$14)*(EXP(-$AI$14*(($B$16+$AI$4)*0.1))-EXP(-$B$15*(($B$16+$AI$4)*0.1)))</f>
        <v/>
      </c>
      <c r="W98" s="17">
        <f>R98*EXP(-$B$15*(($B$16+$AI$4)*0.2))+S98*$B$15/($B$15-$AI$12)*(EXP(-$AI$12*(($B$16+$AI$4)*0.2))-EXP(-$B$15*(($B$16+$AI$4)*0.2)))+T98*$B$15/($B$15-$AI$13)*(EXP(-$AI$13*(($B$16+$AI$4)*0.2))-EXP(-$B$15*(($B$16+$AI$4)*0.2)))+U98*$B$15/($B$15-$AI$14)*(EXP(-$AI$14*(($B$16+$AI$4)*0.2))-EXP(-$B$15*(($B$16+$AI$4)*0.2)))</f>
        <v/>
      </c>
      <c r="X98" s="17">
        <f>R98*EXP(-$B$15*(($B$16+$AI$4)*0.3))+S98*$B$15/($B$15-$AI$12)*(EXP(-$AI$12*(($B$16+$AI$4)*0.3))-EXP(-$B$15*(($B$16+$AI$4)*0.3)))+T98*$B$15/($B$15-$AI$13)*(EXP(-$AI$13*(($B$16+$AI$4)*0.3))-EXP(-$B$15*(($B$16+$AI$4)*0.3)))+U98*$B$15/($B$15-$AI$14)*(EXP(-$AI$14*(($B$16+$AI$4)*0.3))-EXP(-$B$15*(($B$16+$AI$4)*0.3)))</f>
        <v/>
      </c>
      <c r="Y98" s="17">
        <f>R98*EXP(-$B$15*(($B$16+$AI$4)*0.4))+S98*$B$15/($B$15-$AI$12)*(EXP(-$AI$12*(($B$16+$AI$4)*0.4))-EXP(-$B$15*(($B$16+$AI$4)*0.4)))+T98*$B$15/($B$15-$AI$13)*(EXP(-$AI$13*(($B$16+$AI$4)*0.4))-EXP(-$B$15*(($B$16+$AI$4)*0.4)))+U98*$B$15/($B$15-$AI$14)*(EXP(-$AI$14*(($B$16+$AI$4)*0.4))-EXP(-$B$15*(($B$16+$AI$4)*0.4)))</f>
        <v/>
      </c>
      <c r="Z98" s="17">
        <f>R98*EXP(-$B$15*(($B$16+$AI$4)*0.5))+S98*$B$15/($B$15-$AI$12)*(EXP(-$AI$12*(($B$16+$AI$4)*0.5))-EXP(-$B$15*(($B$16+$AI$4)*0.5)))+T98*$B$15/($B$15-$AI$13)*(EXP(-$AI$13*(($B$16+$AI$4)*0.5))-EXP(-$B$15*(($B$16+$AI$4)*0.5)))+U98*$B$15/($B$15-$AI$14)*(EXP(-$AI$14*(($B$16+$AI$4)*0.5))-EXP(-$B$15*(($B$16+$AI$4)*0.5)))</f>
        <v/>
      </c>
      <c r="AA98" s="17">
        <f>R98*EXP(-$B$15*(($B$16+$AI$4)*0.6))+S98*$B$15/($B$15-$AI$12)*(EXP(-$AI$12*(($B$16+$AI$4)*0.6))-EXP(-$B$15*(($B$16+$AI$4)*0.6)))+T98*$B$15/($B$15-$AI$13)*(EXP(-$AI$13*(($B$16+$AI$4)*0.6))-EXP(-$B$15*(($B$16+$AI$4)*0.6)))+U98*$B$15/($B$15-$AI$14)*(EXP(-$AI$14*(($B$16+$AI$4)*0.6))-EXP(-$B$15*(($B$16+$AI$4)*0.6)))</f>
        <v/>
      </c>
      <c r="AB98" s="17">
        <f>R98*EXP(-$B$15*(($B$16+$AI$4)*0.7))+S98*$B$15/($B$15-$AI$12)*(EXP(-$AI$12*(($B$16+$AI$4)*0.7))-EXP(-$B$15*(($B$16+$AI$4)*0.7)))+T98*$B$15/($B$15-$AI$13)*(EXP(-$AI$13*(($B$16+$AI$4)*0.7))-EXP(-$B$15*(($B$16+$AI$4)*0.7)))+U98*$B$15/($B$15-$AI$14)*(EXP(-$AI$14*(($B$16+$AI$4)*0.7))-EXP(-$B$15*(($B$16+$AI$4)*0.7)))</f>
        <v/>
      </c>
      <c r="AC98" s="17">
        <f>R98*EXP(-$B$15*(($B$16+$AI$4)*0.8))+S98*$B$15/($B$15-$AI$12)*(EXP(-$AI$12*(($B$16+$AI$4)*0.8))-EXP(-$B$15*(($B$16+$AI$4)*0.8)))+T98*$B$15/($B$15-$AI$13)*(EXP(-$AI$13*(($B$16+$AI$4)*0.8))-EXP(-$B$15*(($B$16+$AI$4)*0.8)))+U98*$B$15/($B$15-$AI$14)*(EXP(-$AI$14*(($B$16+$AI$4)*0.8))-EXP(-$B$15*(($B$16+$AI$4)*0.8)))</f>
        <v/>
      </c>
      <c r="AD98" s="17">
        <f>R98*EXP(-$B$15*(($B$16+$AI$4)*0.9))+S98*$B$15/($B$15-$AI$12)*(EXP(-$AI$12*(($B$16+$AI$4)*0.9))-EXP(-$B$15*(($B$16+$AI$4)*0.9)))+T98*$B$15/($B$15-$AI$13)*(EXP(-$AI$13*(($B$16+$AI$4)*0.9))-EXP(-$B$15*(($B$16+$AI$4)*0.9)))+U98*$B$15/($B$15-$AI$14)*(EXP(-$AI$14*(($B$16+$AI$4)*0.9))-EXP(-$B$15*(($B$16+$AI$4)*0.9)))</f>
        <v/>
      </c>
      <c r="AE98" s="17">
        <f>R98*EXP(-$B$15*(($B$16+$AI$4)*1.0))+S98*$B$15/($B$15-$AI$12)*(EXP(-$AI$12*(($B$16+$AI$4)*1.0))-EXP(-$B$15*(($B$16+$AI$4)*1.0)))+T98*$B$15/($B$15-$AI$13)*(EXP(-$AI$13*(($B$16+$AI$4)*1.0))-EXP(-$B$15*(($B$16+$AI$4)*1.0)))+U98*$B$15/($B$15-$AI$14)*(EXP(-$AI$14*(($B$16+$AI$4)*1.0))-EXP(-$B$15*(($B$16+$AI$4)*1.0)))</f>
        <v/>
      </c>
      <c r="AF98" s="17">
        <f>MIN((G98-V98)/$AI$48,(G98-W98)/$AI$49,(G98-X98)/$AI$50,(G98-Y98)/$AI$51,(G98-Z98)/$AI$52,(G98-AA98)/$AI$53,(G98-AB98)/$AI$54,(G98-AC98)/$AI$55,(G98-AD98)/$AI$56,(G98-AE98)/$AI$57)</f>
        <v/>
      </c>
    </row>
    <row r="99">
      <c r="E99" s="12">
        <f>E98+$B$11</f>
        <v/>
      </c>
      <c r="F99" s="13">
        <f>E99/60</f>
        <v/>
      </c>
      <c r="G99" s="13">
        <f>IF(F99&gt;=$AI$66,$B$26,IF(F99&gt;=$AI$65,$B$25,IF(F99&gt;=$AI$64,$B$24,IF(F99&gt;=$AI$63,$B$23,IF(F99&gt;=$AI$62,$B$22,IF(F99&gt;=$AI$61,$B$21,$B$20))))))</f>
        <v/>
      </c>
      <c r="H99" s="14">
        <f>MAX(0,MIN($AI$59,IF($B$9="Plasma",(G99-(S99*$AI$18+T99*$AI$19+U99*$AI$20))/$AI$46,AF99)))</f>
        <v/>
      </c>
      <c r="I99" s="15">
        <f>H99/10*3600/$B$11</f>
        <v/>
      </c>
      <c r="J99" s="15">
        <f>J98+H99</f>
        <v/>
      </c>
      <c r="K99" s="14">
        <f>$AI$21*K98+$AI$22*L98+$AI$23*M98+$AI$30*H98</f>
        <v/>
      </c>
      <c r="L99" s="14">
        <f>$AI$24*K98+$AI$25*L98+$AI$26*M98+$AI$31*H98</f>
        <v/>
      </c>
      <c r="M99" s="14">
        <f>$AI$27*K98+$AI$28*L98+$AI$29*M98+$AI$32*H98</f>
        <v/>
      </c>
      <c r="N99" s="16">
        <f>R99*$B$41</f>
        <v/>
      </c>
      <c r="O99" s="14">
        <f>K99/$B$30</f>
        <v/>
      </c>
      <c r="P99" s="14">
        <f>L99/$B$31</f>
        <v/>
      </c>
      <c r="Q99" s="14">
        <f>M99/$B$32</f>
        <v/>
      </c>
      <c r="R99" s="14">
        <f>R98*$AI$42+S98*$AI$43+T98*$AI$44+U98*$AI$45+$AI$47*H98</f>
        <v/>
      </c>
      <c r="S99" s="17">
        <f>$AI$33*K99+$AI$34*L99+$AI$35*M99</f>
        <v/>
      </c>
      <c r="T99" s="17">
        <f>$AI$36*K99+$AI$37*L99+$AI$38*M99</f>
        <v/>
      </c>
      <c r="U99" s="17">
        <f>$AI$39*K99+$AI$40*L99+$AI$41*M99</f>
        <v/>
      </c>
      <c r="V99" s="17">
        <f>R99*EXP(-$B$15*(($B$16+$AI$4)*0.1))+S99*$B$15/($B$15-$AI$12)*(EXP(-$AI$12*(($B$16+$AI$4)*0.1))-EXP(-$B$15*(($B$16+$AI$4)*0.1)))+T99*$B$15/($B$15-$AI$13)*(EXP(-$AI$13*(($B$16+$AI$4)*0.1))-EXP(-$B$15*(($B$16+$AI$4)*0.1)))+U99*$B$15/($B$15-$AI$14)*(EXP(-$AI$14*(($B$16+$AI$4)*0.1))-EXP(-$B$15*(($B$16+$AI$4)*0.1)))</f>
        <v/>
      </c>
      <c r="W99" s="17">
        <f>R99*EXP(-$B$15*(($B$16+$AI$4)*0.2))+S99*$B$15/($B$15-$AI$12)*(EXP(-$AI$12*(($B$16+$AI$4)*0.2))-EXP(-$B$15*(($B$16+$AI$4)*0.2)))+T99*$B$15/($B$15-$AI$13)*(EXP(-$AI$13*(($B$16+$AI$4)*0.2))-EXP(-$B$15*(($B$16+$AI$4)*0.2)))+U99*$B$15/($B$15-$AI$14)*(EXP(-$AI$14*(($B$16+$AI$4)*0.2))-EXP(-$B$15*(($B$16+$AI$4)*0.2)))</f>
        <v/>
      </c>
      <c r="X99" s="17">
        <f>R99*EXP(-$B$15*(($B$16+$AI$4)*0.3))+S99*$B$15/($B$15-$AI$12)*(EXP(-$AI$12*(($B$16+$AI$4)*0.3))-EXP(-$B$15*(($B$16+$AI$4)*0.3)))+T99*$B$15/($B$15-$AI$13)*(EXP(-$AI$13*(($B$16+$AI$4)*0.3))-EXP(-$B$15*(($B$16+$AI$4)*0.3)))+U99*$B$15/($B$15-$AI$14)*(EXP(-$AI$14*(($B$16+$AI$4)*0.3))-EXP(-$B$15*(($B$16+$AI$4)*0.3)))</f>
        <v/>
      </c>
      <c r="Y99" s="17">
        <f>R99*EXP(-$B$15*(($B$16+$AI$4)*0.4))+S99*$B$15/($B$15-$AI$12)*(EXP(-$AI$12*(($B$16+$AI$4)*0.4))-EXP(-$B$15*(($B$16+$AI$4)*0.4)))+T99*$B$15/($B$15-$AI$13)*(EXP(-$AI$13*(($B$16+$AI$4)*0.4))-EXP(-$B$15*(($B$16+$AI$4)*0.4)))+U99*$B$15/($B$15-$AI$14)*(EXP(-$AI$14*(($B$16+$AI$4)*0.4))-EXP(-$B$15*(($B$16+$AI$4)*0.4)))</f>
        <v/>
      </c>
      <c r="Z99" s="17">
        <f>R99*EXP(-$B$15*(($B$16+$AI$4)*0.5))+S99*$B$15/($B$15-$AI$12)*(EXP(-$AI$12*(($B$16+$AI$4)*0.5))-EXP(-$B$15*(($B$16+$AI$4)*0.5)))+T99*$B$15/($B$15-$AI$13)*(EXP(-$AI$13*(($B$16+$AI$4)*0.5))-EXP(-$B$15*(($B$16+$AI$4)*0.5)))+U99*$B$15/($B$15-$AI$14)*(EXP(-$AI$14*(($B$16+$AI$4)*0.5))-EXP(-$B$15*(($B$16+$AI$4)*0.5)))</f>
        <v/>
      </c>
      <c r="AA99" s="17">
        <f>R99*EXP(-$B$15*(($B$16+$AI$4)*0.6))+S99*$B$15/($B$15-$AI$12)*(EXP(-$AI$12*(($B$16+$AI$4)*0.6))-EXP(-$B$15*(($B$16+$AI$4)*0.6)))+T99*$B$15/($B$15-$AI$13)*(EXP(-$AI$13*(($B$16+$AI$4)*0.6))-EXP(-$B$15*(($B$16+$AI$4)*0.6)))+U99*$B$15/($B$15-$AI$14)*(EXP(-$AI$14*(($B$16+$AI$4)*0.6))-EXP(-$B$15*(($B$16+$AI$4)*0.6)))</f>
        <v/>
      </c>
      <c r="AB99" s="17">
        <f>R99*EXP(-$B$15*(($B$16+$AI$4)*0.7))+S99*$B$15/($B$15-$AI$12)*(EXP(-$AI$12*(($B$16+$AI$4)*0.7))-EXP(-$B$15*(($B$16+$AI$4)*0.7)))+T99*$B$15/($B$15-$AI$13)*(EXP(-$AI$13*(($B$16+$AI$4)*0.7))-EXP(-$B$15*(($B$16+$AI$4)*0.7)))+U99*$B$15/($B$15-$AI$14)*(EXP(-$AI$14*(($B$16+$AI$4)*0.7))-EXP(-$B$15*(($B$16+$AI$4)*0.7)))</f>
        <v/>
      </c>
      <c r="AC99" s="17">
        <f>R99*EXP(-$B$15*(($B$16+$AI$4)*0.8))+S99*$B$15/($B$15-$AI$12)*(EXP(-$AI$12*(($B$16+$AI$4)*0.8))-EXP(-$B$15*(($B$16+$AI$4)*0.8)))+T99*$B$15/($B$15-$AI$13)*(EXP(-$AI$13*(($B$16+$AI$4)*0.8))-EXP(-$B$15*(($B$16+$AI$4)*0.8)))+U99*$B$15/($B$15-$AI$14)*(EXP(-$AI$14*(($B$16+$AI$4)*0.8))-EXP(-$B$15*(($B$16+$AI$4)*0.8)))</f>
        <v/>
      </c>
      <c r="AD99" s="17">
        <f>R99*EXP(-$B$15*(($B$16+$AI$4)*0.9))+S99*$B$15/($B$15-$AI$12)*(EXP(-$AI$12*(($B$16+$AI$4)*0.9))-EXP(-$B$15*(($B$16+$AI$4)*0.9)))+T99*$B$15/($B$15-$AI$13)*(EXP(-$AI$13*(($B$16+$AI$4)*0.9))-EXP(-$B$15*(($B$16+$AI$4)*0.9)))+U99*$B$15/($B$15-$AI$14)*(EXP(-$AI$14*(($B$16+$AI$4)*0.9))-EXP(-$B$15*(($B$16+$AI$4)*0.9)))</f>
        <v/>
      </c>
      <c r="AE99" s="17">
        <f>R99*EXP(-$B$15*(($B$16+$AI$4)*1.0))+S99*$B$15/($B$15-$AI$12)*(EXP(-$AI$12*(($B$16+$AI$4)*1.0))-EXP(-$B$15*(($B$16+$AI$4)*1.0)))+T99*$B$15/($B$15-$AI$13)*(EXP(-$AI$13*(($B$16+$AI$4)*1.0))-EXP(-$B$15*(($B$16+$AI$4)*1.0)))+U99*$B$15/($B$15-$AI$14)*(EXP(-$AI$14*(($B$16+$AI$4)*1.0))-EXP(-$B$15*(($B$16+$AI$4)*1.0)))</f>
        <v/>
      </c>
      <c r="AF99" s="17">
        <f>MIN((G99-V99)/$AI$48,(G99-W99)/$AI$49,(G99-X99)/$AI$50,(G99-Y99)/$AI$51,(G99-Z99)/$AI$52,(G99-AA99)/$AI$53,(G99-AB99)/$AI$54,(G99-AC99)/$AI$55,(G99-AD99)/$AI$56,(G99-AE99)/$AI$57)</f>
        <v/>
      </c>
    </row>
    <row r="100">
      <c r="E100" s="12">
        <f>E99+$B$11</f>
        <v/>
      </c>
      <c r="F100" s="13">
        <f>E100/60</f>
        <v/>
      </c>
      <c r="G100" s="13">
        <f>IF(F100&gt;=$AI$66,$B$26,IF(F100&gt;=$AI$65,$B$25,IF(F100&gt;=$AI$64,$B$24,IF(F100&gt;=$AI$63,$B$23,IF(F100&gt;=$AI$62,$B$22,IF(F100&gt;=$AI$61,$B$21,$B$20))))))</f>
        <v/>
      </c>
      <c r="H100" s="14">
        <f>MAX(0,MIN($AI$59,IF($B$9="Plasma",(G100-(S100*$AI$18+T100*$AI$19+U100*$AI$20))/$AI$46,AF100)))</f>
        <v/>
      </c>
      <c r="I100" s="15">
        <f>H100/10*3600/$B$11</f>
        <v/>
      </c>
      <c r="J100" s="15">
        <f>J99+H100</f>
        <v/>
      </c>
      <c r="K100" s="14">
        <f>$AI$21*K99+$AI$22*L99+$AI$23*M99+$AI$30*H99</f>
        <v/>
      </c>
      <c r="L100" s="14">
        <f>$AI$24*K99+$AI$25*L99+$AI$26*M99+$AI$31*H99</f>
        <v/>
      </c>
      <c r="M100" s="14">
        <f>$AI$27*K99+$AI$28*L99+$AI$29*M99+$AI$32*H99</f>
        <v/>
      </c>
      <c r="N100" s="16">
        <f>R100*$B$41</f>
        <v/>
      </c>
      <c r="O100" s="14">
        <f>K100/$B$30</f>
        <v/>
      </c>
      <c r="P100" s="14">
        <f>L100/$B$31</f>
        <v/>
      </c>
      <c r="Q100" s="14">
        <f>M100/$B$32</f>
        <v/>
      </c>
      <c r="R100" s="14">
        <f>R99*$AI$42+S99*$AI$43+T99*$AI$44+U99*$AI$45+$AI$47*H99</f>
        <v/>
      </c>
      <c r="S100" s="17">
        <f>$AI$33*K100+$AI$34*L100+$AI$35*M100</f>
        <v/>
      </c>
      <c r="T100" s="17">
        <f>$AI$36*K100+$AI$37*L100+$AI$38*M100</f>
        <v/>
      </c>
      <c r="U100" s="17">
        <f>$AI$39*K100+$AI$40*L100+$AI$41*M100</f>
        <v/>
      </c>
      <c r="V100" s="17">
        <f>R100*EXP(-$B$15*(($B$16+$AI$4)*0.1))+S100*$B$15/($B$15-$AI$12)*(EXP(-$AI$12*(($B$16+$AI$4)*0.1))-EXP(-$B$15*(($B$16+$AI$4)*0.1)))+T100*$B$15/($B$15-$AI$13)*(EXP(-$AI$13*(($B$16+$AI$4)*0.1))-EXP(-$B$15*(($B$16+$AI$4)*0.1)))+U100*$B$15/($B$15-$AI$14)*(EXP(-$AI$14*(($B$16+$AI$4)*0.1))-EXP(-$B$15*(($B$16+$AI$4)*0.1)))</f>
        <v/>
      </c>
      <c r="W100" s="17">
        <f>R100*EXP(-$B$15*(($B$16+$AI$4)*0.2))+S100*$B$15/($B$15-$AI$12)*(EXP(-$AI$12*(($B$16+$AI$4)*0.2))-EXP(-$B$15*(($B$16+$AI$4)*0.2)))+T100*$B$15/($B$15-$AI$13)*(EXP(-$AI$13*(($B$16+$AI$4)*0.2))-EXP(-$B$15*(($B$16+$AI$4)*0.2)))+U100*$B$15/($B$15-$AI$14)*(EXP(-$AI$14*(($B$16+$AI$4)*0.2))-EXP(-$B$15*(($B$16+$AI$4)*0.2)))</f>
        <v/>
      </c>
      <c r="X100" s="17">
        <f>R100*EXP(-$B$15*(($B$16+$AI$4)*0.3))+S100*$B$15/($B$15-$AI$12)*(EXP(-$AI$12*(($B$16+$AI$4)*0.3))-EXP(-$B$15*(($B$16+$AI$4)*0.3)))+T100*$B$15/($B$15-$AI$13)*(EXP(-$AI$13*(($B$16+$AI$4)*0.3))-EXP(-$B$15*(($B$16+$AI$4)*0.3)))+U100*$B$15/($B$15-$AI$14)*(EXP(-$AI$14*(($B$16+$AI$4)*0.3))-EXP(-$B$15*(($B$16+$AI$4)*0.3)))</f>
        <v/>
      </c>
      <c r="Y100" s="17">
        <f>R100*EXP(-$B$15*(($B$16+$AI$4)*0.4))+S100*$B$15/($B$15-$AI$12)*(EXP(-$AI$12*(($B$16+$AI$4)*0.4))-EXP(-$B$15*(($B$16+$AI$4)*0.4)))+T100*$B$15/($B$15-$AI$13)*(EXP(-$AI$13*(($B$16+$AI$4)*0.4))-EXP(-$B$15*(($B$16+$AI$4)*0.4)))+U100*$B$15/($B$15-$AI$14)*(EXP(-$AI$14*(($B$16+$AI$4)*0.4))-EXP(-$B$15*(($B$16+$AI$4)*0.4)))</f>
        <v/>
      </c>
      <c r="Z100" s="17">
        <f>R100*EXP(-$B$15*(($B$16+$AI$4)*0.5))+S100*$B$15/($B$15-$AI$12)*(EXP(-$AI$12*(($B$16+$AI$4)*0.5))-EXP(-$B$15*(($B$16+$AI$4)*0.5)))+T100*$B$15/($B$15-$AI$13)*(EXP(-$AI$13*(($B$16+$AI$4)*0.5))-EXP(-$B$15*(($B$16+$AI$4)*0.5)))+U100*$B$15/($B$15-$AI$14)*(EXP(-$AI$14*(($B$16+$AI$4)*0.5))-EXP(-$B$15*(($B$16+$AI$4)*0.5)))</f>
        <v/>
      </c>
      <c r="AA100" s="17">
        <f>R100*EXP(-$B$15*(($B$16+$AI$4)*0.6))+S100*$B$15/($B$15-$AI$12)*(EXP(-$AI$12*(($B$16+$AI$4)*0.6))-EXP(-$B$15*(($B$16+$AI$4)*0.6)))+T100*$B$15/($B$15-$AI$13)*(EXP(-$AI$13*(($B$16+$AI$4)*0.6))-EXP(-$B$15*(($B$16+$AI$4)*0.6)))+U100*$B$15/($B$15-$AI$14)*(EXP(-$AI$14*(($B$16+$AI$4)*0.6))-EXP(-$B$15*(($B$16+$AI$4)*0.6)))</f>
        <v/>
      </c>
      <c r="AB100" s="17">
        <f>R100*EXP(-$B$15*(($B$16+$AI$4)*0.7))+S100*$B$15/($B$15-$AI$12)*(EXP(-$AI$12*(($B$16+$AI$4)*0.7))-EXP(-$B$15*(($B$16+$AI$4)*0.7)))+T100*$B$15/($B$15-$AI$13)*(EXP(-$AI$13*(($B$16+$AI$4)*0.7))-EXP(-$B$15*(($B$16+$AI$4)*0.7)))+U100*$B$15/($B$15-$AI$14)*(EXP(-$AI$14*(($B$16+$AI$4)*0.7))-EXP(-$B$15*(($B$16+$AI$4)*0.7)))</f>
        <v/>
      </c>
      <c r="AC100" s="17">
        <f>R100*EXP(-$B$15*(($B$16+$AI$4)*0.8))+S100*$B$15/($B$15-$AI$12)*(EXP(-$AI$12*(($B$16+$AI$4)*0.8))-EXP(-$B$15*(($B$16+$AI$4)*0.8)))+T100*$B$15/($B$15-$AI$13)*(EXP(-$AI$13*(($B$16+$AI$4)*0.8))-EXP(-$B$15*(($B$16+$AI$4)*0.8)))+U100*$B$15/($B$15-$AI$14)*(EXP(-$AI$14*(($B$16+$AI$4)*0.8))-EXP(-$B$15*(($B$16+$AI$4)*0.8)))</f>
        <v/>
      </c>
      <c r="AD100" s="17">
        <f>R100*EXP(-$B$15*(($B$16+$AI$4)*0.9))+S100*$B$15/($B$15-$AI$12)*(EXP(-$AI$12*(($B$16+$AI$4)*0.9))-EXP(-$B$15*(($B$16+$AI$4)*0.9)))+T100*$B$15/($B$15-$AI$13)*(EXP(-$AI$13*(($B$16+$AI$4)*0.9))-EXP(-$B$15*(($B$16+$AI$4)*0.9)))+U100*$B$15/($B$15-$AI$14)*(EXP(-$AI$14*(($B$16+$AI$4)*0.9))-EXP(-$B$15*(($B$16+$AI$4)*0.9)))</f>
        <v/>
      </c>
      <c r="AE100" s="17">
        <f>R100*EXP(-$B$15*(($B$16+$AI$4)*1.0))+S100*$B$15/($B$15-$AI$12)*(EXP(-$AI$12*(($B$16+$AI$4)*1.0))-EXP(-$B$15*(($B$16+$AI$4)*1.0)))+T100*$B$15/($B$15-$AI$13)*(EXP(-$AI$13*(($B$16+$AI$4)*1.0))-EXP(-$B$15*(($B$16+$AI$4)*1.0)))+U100*$B$15/($B$15-$AI$14)*(EXP(-$AI$14*(($B$16+$AI$4)*1.0))-EXP(-$B$15*(($B$16+$AI$4)*1.0)))</f>
        <v/>
      </c>
      <c r="AF100" s="17">
        <f>MIN((G100-V100)/$AI$48,(G100-W100)/$AI$49,(G100-X100)/$AI$50,(G100-Y100)/$AI$51,(G100-Z100)/$AI$52,(G100-AA100)/$AI$53,(G100-AB100)/$AI$54,(G100-AC100)/$AI$55,(G100-AD100)/$AI$56,(G100-AE100)/$AI$57)</f>
        <v/>
      </c>
    </row>
    <row r="101">
      <c r="E101" s="12">
        <f>E100+$B$11</f>
        <v/>
      </c>
      <c r="F101" s="13">
        <f>E101/60</f>
        <v/>
      </c>
      <c r="G101" s="13">
        <f>IF(F101&gt;=$AI$66,$B$26,IF(F101&gt;=$AI$65,$B$25,IF(F101&gt;=$AI$64,$B$24,IF(F101&gt;=$AI$63,$B$23,IF(F101&gt;=$AI$62,$B$22,IF(F101&gt;=$AI$61,$B$21,$B$20))))))</f>
        <v/>
      </c>
      <c r="H101" s="14">
        <f>MAX(0,MIN($AI$59,IF($B$9="Plasma",(G101-(S101*$AI$18+T101*$AI$19+U101*$AI$20))/$AI$46,AF101)))</f>
        <v/>
      </c>
      <c r="I101" s="15">
        <f>H101/10*3600/$B$11</f>
        <v/>
      </c>
      <c r="J101" s="15">
        <f>J100+H101</f>
        <v/>
      </c>
      <c r="K101" s="14">
        <f>$AI$21*K100+$AI$22*L100+$AI$23*M100+$AI$30*H100</f>
        <v/>
      </c>
      <c r="L101" s="14">
        <f>$AI$24*K100+$AI$25*L100+$AI$26*M100+$AI$31*H100</f>
        <v/>
      </c>
      <c r="M101" s="14">
        <f>$AI$27*K100+$AI$28*L100+$AI$29*M100+$AI$32*H100</f>
        <v/>
      </c>
      <c r="N101" s="16">
        <f>R101*$B$41</f>
        <v/>
      </c>
      <c r="O101" s="14">
        <f>K101/$B$30</f>
        <v/>
      </c>
      <c r="P101" s="14">
        <f>L101/$B$31</f>
        <v/>
      </c>
      <c r="Q101" s="14">
        <f>M101/$B$32</f>
        <v/>
      </c>
      <c r="R101" s="14">
        <f>R100*$AI$42+S100*$AI$43+T100*$AI$44+U100*$AI$45+$AI$47*H100</f>
        <v/>
      </c>
      <c r="S101" s="17">
        <f>$AI$33*K101+$AI$34*L101+$AI$35*M101</f>
        <v/>
      </c>
      <c r="T101" s="17">
        <f>$AI$36*K101+$AI$37*L101+$AI$38*M101</f>
        <v/>
      </c>
      <c r="U101" s="17">
        <f>$AI$39*K101+$AI$40*L101+$AI$41*M101</f>
        <v/>
      </c>
      <c r="V101" s="17">
        <f>R101*EXP(-$B$15*(($B$16+$AI$4)*0.1))+S101*$B$15/($B$15-$AI$12)*(EXP(-$AI$12*(($B$16+$AI$4)*0.1))-EXP(-$B$15*(($B$16+$AI$4)*0.1)))+T101*$B$15/($B$15-$AI$13)*(EXP(-$AI$13*(($B$16+$AI$4)*0.1))-EXP(-$B$15*(($B$16+$AI$4)*0.1)))+U101*$B$15/($B$15-$AI$14)*(EXP(-$AI$14*(($B$16+$AI$4)*0.1))-EXP(-$B$15*(($B$16+$AI$4)*0.1)))</f>
        <v/>
      </c>
      <c r="W101" s="17">
        <f>R101*EXP(-$B$15*(($B$16+$AI$4)*0.2))+S101*$B$15/($B$15-$AI$12)*(EXP(-$AI$12*(($B$16+$AI$4)*0.2))-EXP(-$B$15*(($B$16+$AI$4)*0.2)))+T101*$B$15/($B$15-$AI$13)*(EXP(-$AI$13*(($B$16+$AI$4)*0.2))-EXP(-$B$15*(($B$16+$AI$4)*0.2)))+U101*$B$15/($B$15-$AI$14)*(EXP(-$AI$14*(($B$16+$AI$4)*0.2))-EXP(-$B$15*(($B$16+$AI$4)*0.2)))</f>
        <v/>
      </c>
      <c r="X101" s="17">
        <f>R101*EXP(-$B$15*(($B$16+$AI$4)*0.3))+S101*$B$15/($B$15-$AI$12)*(EXP(-$AI$12*(($B$16+$AI$4)*0.3))-EXP(-$B$15*(($B$16+$AI$4)*0.3)))+T101*$B$15/($B$15-$AI$13)*(EXP(-$AI$13*(($B$16+$AI$4)*0.3))-EXP(-$B$15*(($B$16+$AI$4)*0.3)))+U101*$B$15/($B$15-$AI$14)*(EXP(-$AI$14*(($B$16+$AI$4)*0.3))-EXP(-$B$15*(($B$16+$AI$4)*0.3)))</f>
        <v/>
      </c>
      <c r="Y101" s="17">
        <f>R101*EXP(-$B$15*(($B$16+$AI$4)*0.4))+S101*$B$15/($B$15-$AI$12)*(EXP(-$AI$12*(($B$16+$AI$4)*0.4))-EXP(-$B$15*(($B$16+$AI$4)*0.4)))+T101*$B$15/($B$15-$AI$13)*(EXP(-$AI$13*(($B$16+$AI$4)*0.4))-EXP(-$B$15*(($B$16+$AI$4)*0.4)))+U101*$B$15/($B$15-$AI$14)*(EXP(-$AI$14*(($B$16+$AI$4)*0.4))-EXP(-$B$15*(($B$16+$AI$4)*0.4)))</f>
        <v/>
      </c>
      <c r="Z101" s="17">
        <f>R101*EXP(-$B$15*(($B$16+$AI$4)*0.5))+S101*$B$15/($B$15-$AI$12)*(EXP(-$AI$12*(($B$16+$AI$4)*0.5))-EXP(-$B$15*(($B$16+$AI$4)*0.5)))+T101*$B$15/($B$15-$AI$13)*(EXP(-$AI$13*(($B$16+$AI$4)*0.5))-EXP(-$B$15*(($B$16+$AI$4)*0.5)))+U101*$B$15/($B$15-$AI$14)*(EXP(-$AI$14*(($B$16+$AI$4)*0.5))-EXP(-$B$15*(($B$16+$AI$4)*0.5)))</f>
        <v/>
      </c>
      <c r="AA101" s="17">
        <f>R101*EXP(-$B$15*(($B$16+$AI$4)*0.6))+S101*$B$15/($B$15-$AI$12)*(EXP(-$AI$12*(($B$16+$AI$4)*0.6))-EXP(-$B$15*(($B$16+$AI$4)*0.6)))+T101*$B$15/($B$15-$AI$13)*(EXP(-$AI$13*(($B$16+$AI$4)*0.6))-EXP(-$B$15*(($B$16+$AI$4)*0.6)))+U101*$B$15/($B$15-$AI$14)*(EXP(-$AI$14*(($B$16+$AI$4)*0.6))-EXP(-$B$15*(($B$16+$AI$4)*0.6)))</f>
        <v/>
      </c>
      <c r="AB101" s="17">
        <f>R101*EXP(-$B$15*(($B$16+$AI$4)*0.7))+S101*$B$15/($B$15-$AI$12)*(EXP(-$AI$12*(($B$16+$AI$4)*0.7))-EXP(-$B$15*(($B$16+$AI$4)*0.7)))+T101*$B$15/($B$15-$AI$13)*(EXP(-$AI$13*(($B$16+$AI$4)*0.7))-EXP(-$B$15*(($B$16+$AI$4)*0.7)))+U101*$B$15/($B$15-$AI$14)*(EXP(-$AI$14*(($B$16+$AI$4)*0.7))-EXP(-$B$15*(($B$16+$AI$4)*0.7)))</f>
        <v/>
      </c>
      <c r="AC101" s="17">
        <f>R101*EXP(-$B$15*(($B$16+$AI$4)*0.8))+S101*$B$15/($B$15-$AI$12)*(EXP(-$AI$12*(($B$16+$AI$4)*0.8))-EXP(-$B$15*(($B$16+$AI$4)*0.8)))+T101*$B$15/($B$15-$AI$13)*(EXP(-$AI$13*(($B$16+$AI$4)*0.8))-EXP(-$B$15*(($B$16+$AI$4)*0.8)))+U101*$B$15/($B$15-$AI$14)*(EXP(-$AI$14*(($B$16+$AI$4)*0.8))-EXP(-$B$15*(($B$16+$AI$4)*0.8)))</f>
        <v/>
      </c>
      <c r="AD101" s="17">
        <f>R101*EXP(-$B$15*(($B$16+$AI$4)*0.9))+S101*$B$15/($B$15-$AI$12)*(EXP(-$AI$12*(($B$16+$AI$4)*0.9))-EXP(-$B$15*(($B$16+$AI$4)*0.9)))+T101*$B$15/($B$15-$AI$13)*(EXP(-$AI$13*(($B$16+$AI$4)*0.9))-EXP(-$B$15*(($B$16+$AI$4)*0.9)))+U101*$B$15/($B$15-$AI$14)*(EXP(-$AI$14*(($B$16+$AI$4)*0.9))-EXP(-$B$15*(($B$16+$AI$4)*0.9)))</f>
        <v/>
      </c>
      <c r="AE101" s="17">
        <f>R101*EXP(-$B$15*(($B$16+$AI$4)*1.0))+S101*$B$15/($B$15-$AI$12)*(EXP(-$AI$12*(($B$16+$AI$4)*1.0))-EXP(-$B$15*(($B$16+$AI$4)*1.0)))+T101*$B$15/($B$15-$AI$13)*(EXP(-$AI$13*(($B$16+$AI$4)*1.0))-EXP(-$B$15*(($B$16+$AI$4)*1.0)))+U101*$B$15/($B$15-$AI$14)*(EXP(-$AI$14*(($B$16+$AI$4)*1.0))-EXP(-$B$15*(($B$16+$AI$4)*1.0)))</f>
        <v/>
      </c>
      <c r="AF101" s="17">
        <f>MIN((G101-V101)/$AI$48,(G101-W101)/$AI$49,(G101-X101)/$AI$50,(G101-Y101)/$AI$51,(G101-Z101)/$AI$52,(G101-AA101)/$AI$53,(G101-AB101)/$AI$54,(G101-AC101)/$AI$55,(G101-AD101)/$AI$56,(G101-AE101)/$AI$57)</f>
        <v/>
      </c>
    </row>
    <row r="102">
      <c r="E102" s="12">
        <f>E101+$B$11</f>
        <v/>
      </c>
      <c r="F102" s="13">
        <f>E102/60</f>
        <v/>
      </c>
      <c r="G102" s="13">
        <f>IF(F102&gt;=$AI$66,$B$26,IF(F102&gt;=$AI$65,$B$25,IF(F102&gt;=$AI$64,$B$24,IF(F102&gt;=$AI$63,$B$23,IF(F102&gt;=$AI$62,$B$22,IF(F102&gt;=$AI$61,$B$21,$B$20))))))</f>
        <v/>
      </c>
      <c r="H102" s="14">
        <f>MAX(0,MIN($AI$59,IF($B$9="Plasma",(G102-(S102*$AI$18+T102*$AI$19+U102*$AI$20))/$AI$46,AF102)))</f>
        <v/>
      </c>
      <c r="I102" s="15">
        <f>H102/10*3600/$B$11</f>
        <v/>
      </c>
      <c r="J102" s="15">
        <f>J101+H102</f>
        <v/>
      </c>
      <c r="K102" s="14">
        <f>$AI$21*K101+$AI$22*L101+$AI$23*M101+$AI$30*H101</f>
        <v/>
      </c>
      <c r="L102" s="14">
        <f>$AI$24*K101+$AI$25*L101+$AI$26*M101+$AI$31*H101</f>
        <v/>
      </c>
      <c r="M102" s="14">
        <f>$AI$27*K101+$AI$28*L101+$AI$29*M101+$AI$32*H101</f>
        <v/>
      </c>
      <c r="N102" s="16">
        <f>R102*$B$41</f>
        <v/>
      </c>
      <c r="O102" s="14">
        <f>K102/$B$30</f>
        <v/>
      </c>
      <c r="P102" s="14">
        <f>L102/$B$31</f>
        <v/>
      </c>
      <c r="Q102" s="14">
        <f>M102/$B$32</f>
        <v/>
      </c>
      <c r="R102" s="14">
        <f>R101*$AI$42+S101*$AI$43+T101*$AI$44+U101*$AI$45+$AI$47*H101</f>
        <v/>
      </c>
      <c r="S102" s="17">
        <f>$AI$33*K102+$AI$34*L102+$AI$35*M102</f>
        <v/>
      </c>
      <c r="T102" s="17">
        <f>$AI$36*K102+$AI$37*L102+$AI$38*M102</f>
        <v/>
      </c>
      <c r="U102" s="17">
        <f>$AI$39*K102+$AI$40*L102+$AI$41*M102</f>
        <v/>
      </c>
      <c r="V102" s="17">
        <f>R102*EXP(-$B$15*(($B$16+$AI$4)*0.1))+S102*$B$15/($B$15-$AI$12)*(EXP(-$AI$12*(($B$16+$AI$4)*0.1))-EXP(-$B$15*(($B$16+$AI$4)*0.1)))+T102*$B$15/($B$15-$AI$13)*(EXP(-$AI$13*(($B$16+$AI$4)*0.1))-EXP(-$B$15*(($B$16+$AI$4)*0.1)))+U102*$B$15/($B$15-$AI$14)*(EXP(-$AI$14*(($B$16+$AI$4)*0.1))-EXP(-$B$15*(($B$16+$AI$4)*0.1)))</f>
        <v/>
      </c>
      <c r="W102" s="17">
        <f>R102*EXP(-$B$15*(($B$16+$AI$4)*0.2))+S102*$B$15/($B$15-$AI$12)*(EXP(-$AI$12*(($B$16+$AI$4)*0.2))-EXP(-$B$15*(($B$16+$AI$4)*0.2)))+T102*$B$15/($B$15-$AI$13)*(EXP(-$AI$13*(($B$16+$AI$4)*0.2))-EXP(-$B$15*(($B$16+$AI$4)*0.2)))+U102*$B$15/($B$15-$AI$14)*(EXP(-$AI$14*(($B$16+$AI$4)*0.2))-EXP(-$B$15*(($B$16+$AI$4)*0.2)))</f>
        <v/>
      </c>
      <c r="X102" s="17">
        <f>R102*EXP(-$B$15*(($B$16+$AI$4)*0.3))+S102*$B$15/($B$15-$AI$12)*(EXP(-$AI$12*(($B$16+$AI$4)*0.3))-EXP(-$B$15*(($B$16+$AI$4)*0.3)))+T102*$B$15/($B$15-$AI$13)*(EXP(-$AI$13*(($B$16+$AI$4)*0.3))-EXP(-$B$15*(($B$16+$AI$4)*0.3)))+U102*$B$15/($B$15-$AI$14)*(EXP(-$AI$14*(($B$16+$AI$4)*0.3))-EXP(-$B$15*(($B$16+$AI$4)*0.3)))</f>
        <v/>
      </c>
      <c r="Y102" s="17">
        <f>R102*EXP(-$B$15*(($B$16+$AI$4)*0.4))+S102*$B$15/($B$15-$AI$12)*(EXP(-$AI$12*(($B$16+$AI$4)*0.4))-EXP(-$B$15*(($B$16+$AI$4)*0.4)))+T102*$B$15/($B$15-$AI$13)*(EXP(-$AI$13*(($B$16+$AI$4)*0.4))-EXP(-$B$15*(($B$16+$AI$4)*0.4)))+U102*$B$15/($B$15-$AI$14)*(EXP(-$AI$14*(($B$16+$AI$4)*0.4))-EXP(-$B$15*(($B$16+$AI$4)*0.4)))</f>
        <v/>
      </c>
      <c r="Z102" s="17">
        <f>R102*EXP(-$B$15*(($B$16+$AI$4)*0.5))+S102*$B$15/($B$15-$AI$12)*(EXP(-$AI$12*(($B$16+$AI$4)*0.5))-EXP(-$B$15*(($B$16+$AI$4)*0.5)))+T102*$B$15/($B$15-$AI$13)*(EXP(-$AI$13*(($B$16+$AI$4)*0.5))-EXP(-$B$15*(($B$16+$AI$4)*0.5)))+U102*$B$15/($B$15-$AI$14)*(EXP(-$AI$14*(($B$16+$AI$4)*0.5))-EXP(-$B$15*(($B$16+$AI$4)*0.5)))</f>
        <v/>
      </c>
      <c r="AA102" s="17">
        <f>R102*EXP(-$B$15*(($B$16+$AI$4)*0.6))+S102*$B$15/($B$15-$AI$12)*(EXP(-$AI$12*(($B$16+$AI$4)*0.6))-EXP(-$B$15*(($B$16+$AI$4)*0.6)))+T102*$B$15/($B$15-$AI$13)*(EXP(-$AI$13*(($B$16+$AI$4)*0.6))-EXP(-$B$15*(($B$16+$AI$4)*0.6)))+U102*$B$15/($B$15-$AI$14)*(EXP(-$AI$14*(($B$16+$AI$4)*0.6))-EXP(-$B$15*(($B$16+$AI$4)*0.6)))</f>
        <v/>
      </c>
      <c r="AB102" s="17">
        <f>R102*EXP(-$B$15*(($B$16+$AI$4)*0.7))+S102*$B$15/($B$15-$AI$12)*(EXP(-$AI$12*(($B$16+$AI$4)*0.7))-EXP(-$B$15*(($B$16+$AI$4)*0.7)))+T102*$B$15/($B$15-$AI$13)*(EXP(-$AI$13*(($B$16+$AI$4)*0.7))-EXP(-$B$15*(($B$16+$AI$4)*0.7)))+U102*$B$15/($B$15-$AI$14)*(EXP(-$AI$14*(($B$16+$AI$4)*0.7))-EXP(-$B$15*(($B$16+$AI$4)*0.7)))</f>
        <v/>
      </c>
      <c r="AC102" s="17">
        <f>R102*EXP(-$B$15*(($B$16+$AI$4)*0.8))+S102*$B$15/($B$15-$AI$12)*(EXP(-$AI$12*(($B$16+$AI$4)*0.8))-EXP(-$B$15*(($B$16+$AI$4)*0.8)))+T102*$B$15/($B$15-$AI$13)*(EXP(-$AI$13*(($B$16+$AI$4)*0.8))-EXP(-$B$15*(($B$16+$AI$4)*0.8)))+U102*$B$15/($B$15-$AI$14)*(EXP(-$AI$14*(($B$16+$AI$4)*0.8))-EXP(-$B$15*(($B$16+$AI$4)*0.8)))</f>
        <v/>
      </c>
      <c r="AD102" s="17">
        <f>R102*EXP(-$B$15*(($B$16+$AI$4)*0.9))+S102*$B$15/($B$15-$AI$12)*(EXP(-$AI$12*(($B$16+$AI$4)*0.9))-EXP(-$B$15*(($B$16+$AI$4)*0.9)))+T102*$B$15/($B$15-$AI$13)*(EXP(-$AI$13*(($B$16+$AI$4)*0.9))-EXP(-$B$15*(($B$16+$AI$4)*0.9)))+U102*$B$15/($B$15-$AI$14)*(EXP(-$AI$14*(($B$16+$AI$4)*0.9))-EXP(-$B$15*(($B$16+$AI$4)*0.9)))</f>
        <v/>
      </c>
      <c r="AE102" s="17">
        <f>R102*EXP(-$B$15*(($B$16+$AI$4)*1.0))+S102*$B$15/($B$15-$AI$12)*(EXP(-$AI$12*(($B$16+$AI$4)*1.0))-EXP(-$B$15*(($B$16+$AI$4)*1.0)))+T102*$B$15/($B$15-$AI$13)*(EXP(-$AI$13*(($B$16+$AI$4)*1.0))-EXP(-$B$15*(($B$16+$AI$4)*1.0)))+U102*$B$15/($B$15-$AI$14)*(EXP(-$AI$14*(($B$16+$AI$4)*1.0))-EXP(-$B$15*(($B$16+$AI$4)*1.0)))</f>
        <v/>
      </c>
      <c r="AF102" s="17">
        <f>MIN((G102-V102)/$AI$48,(G102-W102)/$AI$49,(G102-X102)/$AI$50,(G102-Y102)/$AI$51,(G102-Z102)/$AI$52,(G102-AA102)/$AI$53,(G102-AB102)/$AI$54,(G102-AC102)/$AI$55,(G102-AD102)/$AI$56,(G102-AE102)/$AI$57)</f>
        <v/>
      </c>
    </row>
    <row r="103">
      <c r="E103" s="12">
        <f>E102+$B$11</f>
        <v/>
      </c>
      <c r="F103" s="13">
        <f>E103/60</f>
        <v/>
      </c>
      <c r="G103" s="13">
        <f>IF(F103&gt;=$AI$66,$B$26,IF(F103&gt;=$AI$65,$B$25,IF(F103&gt;=$AI$64,$B$24,IF(F103&gt;=$AI$63,$B$23,IF(F103&gt;=$AI$62,$B$22,IF(F103&gt;=$AI$61,$B$21,$B$20))))))</f>
        <v/>
      </c>
      <c r="H103" s="14">
        <f>MAX(0,MIN($AI$59,IF($B$9="Plasma",(G103-(S103*$AI$18+T103*$AI$19+U103*$AI$20))/$AI$46,AF103)))</f>
        <v/>
      </c>
      <c r="I103" s="15">
        <f>H103/10*3600/$B$11</f>
        <v/>
      </c>
      <c r="J103" s="15">
        <f>J102+H103</f>
        <v/>
      </c>
      <c r="K103" s="14">
        <f>$AI$21*K102+$AI$22*L102+$AI$23*M102+$AI$30*H102</f>
        <v/>
      </c>
      <c r="L103" s="14">
        <f>$AI$24*K102+$AI$25*L102+$AI$26*M102+$AI$31*H102</f>
        <v/>
      </c>
      <c r="M103" s="14">
        <f>$AI$27*K102+$AI$28*L102+$AI$29*M102+$AI$32*H102</f>
        <v/>
      </c>
      <c r="N103" s="16">
        <f>R103*$B$41</f>
        <v/>
      </c>
      <c r="O103" s="14">
        <f>K103/$B$30</f>
        <v/>
      </c>
      <c r="P103" s="14">
        <f>L103/$B$31</f>
        <v/>
      </c>
      <c r="Q103" s="14">
        <f>M103/$B$32</f>
        <v/>
      </c>
      <c r="R103" s="14">
        <f>R102*$AI$42+S102*$AI$43+T102*$AI$44+U102*$AI$45+$AI$47*H102</f>
        <v/>
      </c>
      <c r="S103" s="17">
        <f>$AI$33*K103+$AI$34*L103+$AI$35*M103</f>
        <v/>
      </c>
      <c r="T103" s="17">
        <f>$AI$36*K103+$AI$37*L103+$AI$38*M103</f>
        <v/>
      </c>
      <c r="U103" s="17">
        <f>$AI$39*K103+$AI$40*L103+$AI$41*M103</f>
        <v/>
      </c>
      <c r="V103" s="17">
        <f>R103*EXP(-$B$15*(($B$16+$AI$4)*0.1))+S103*$B$15/($B$15-$AI$12)*(EXP(-$AI$12*(($B$16+$AI$4)*0.1))-EXP(-$B$15*(($B$16+$AI$4)*0.1)))+T103*$B$15/($B$15-$AI$13)*(EXP(-$AI$13*(($B$16+$AI$4)*0.1))-EXP(-$B$15*(($B$16+$AI$4)*0.1)))+U103*$B$15/($B$15-$AI$14)*(EXP(-$AI$14*(($B$16+$AI$4)*0.1))-EXP(-$B$15*(($B$16+$AI$4)*0.1)))</f>
        <v/>
      </c>
      <c r="W103" s="17">
        <f>R103*EXP(-$B$15*(($B$16+$AI$4)*0.2))+S103*$B$15/($B$15-$AI$12)*(EXP(-$AI$12*(($B$16+$AI$4)*0.2))-EXP(-$B$15*(($B$16+$AI$4)*0.2)))+T103*$B$15/($B$15-$AI$13)*(EXP(-$AI$13*(($B$16+$AI$4)*0.2))-EXP(-$B$15*(($B$16+$AI$4)*0.2)))+U103*$B$15/($B$15-$AI$14)*(EXP(-$AI$14*(($B$16+$AI$4)*0.2))-EXP(-$B$15*(($B$16+$AI$4)*0.2)))</f>
        <v/>
      </c>
      <c r="X103" s="17">
        <f>R103*EXP(-$B$15*(($B$16+$AI$4)*0.3))+S103*$B$15/($B$15-$AI$12)*(EXP(-$AI$12*(($B$16+$AI$4)*0.3))-EXP(-$B$15*(($B$16+$AI$4)*0.3)))+T103*$B$15/($B$15-$AI$13)*(EXP(-$AI$13*(($B$16+$AI$4)*0.3))-EXP(-$B$15*(($B$16+$AI$4)*0.3)))+U103*$B$15/($B$15-$AI$14)*(EXP(-$AI$14*(($B$16+$AI$4)*0.3))-EXP(-$B$15*(($B$16+$AI$4)*0.3)))</f>
        <v/>
      </c>
      <c r="Y103" s="17">
        <f>R103*EXP(-$B$15*(($B$16+$AI$4)*0.4))+S103*$B$15/($B$15-$AI$12)*(EXP(-$AI$12*(($B$16+$AI$4)*0.4))-EXP(-$B$15*(($B$16+$AI$4)*0.4)))+T103*$B$15/($B$15-$AI$13)*(EXP(-$AI$13*(($B$16+$AI$4)*0.4))-EXP(-$B$15*(($B$16+$AI$4)*0.4)))+U103*$B$15/($B$15-$AI$14)*(EXP(-$AI$14*(($B$16+$AI$4)*0.4))-EXP(-$B$15*(($B$16+$AI$4)*0.4)))</f>
        <v/>
      </c>
      <c r="Z103" s="17">
        <f>R103*EXP(-$B$15*(($B$16+$AI$4)*0.5))+S103*$B$15/($B$15-$AI$12)*(EXP(-$AI$12*(($B$16+$AI$4)*0.5))-EXP(-$B$15*(($B$16+$AI$4)*0.5)))+T103*$B$15/($B$15-$AI$13)*(EXP(-$AI$13*(($B$16+$AI$4)*0.5))-EXP(-$B$15*(($B$16+$AI$4)*0.5)))+U103*$B$15/($B$15-$AI$14)*(EXP(-$AI$14*(($B$16+$AI$4)*0.5))-EXP(-$B$15*(($B$16+$AI$4)*0.5)))</f>
        <v/>
      </c>
      <c r="AA103" s="17">
        <f>R103*EXP(-$B$15*(($B$16+$AI$4)*0.6))+S103*$B$15/($B$15-$AI$12)*(EXP(-$AI$12*(($B$16+$AI$4)*0.6))-EXP(-$B$15*(($B$16+$AI$4)*0.6)))+T103*$B$15/($B$15-$AI$13)*(EXP(-$AI$13*(($B$16+$AI$4)*0.6))-EXP(-$B$15*(($B$16+$AI$4)*0.6)))+U103*$B$15/($B$15-$AI$14)*(EXP(-$AI$14*(($B$16+$AI$4)*0.6))-EXP(-$B$15*(($B$16+$AI$4)*0.6)))</f>
        <v/>
      </c>
      <c r="AB103" s="17">
        <f>R103*EXP(-$B$15*(($B$16+$AI$4)*0.7))+S103*$B$15/($B$15-$AI$12)*(EXP(-$AI$12*(($B$16+$AI$4)*0.7))-EXP(-$B$15*(($B$16+$AI$4)*0.7)))+T103*$B$15/($B$15-$AI$13)*(EXP(-$AI$13*(($B$16+$AI$4)*0.7))-EXP(-$B$15*(($B$16+$AI$4)*0.7)))+U103*$B$15/($B$15-$AI$14)*(EXP(-$AI$14*(($B$16+$AI$4)*0.7))-EXP(-$B$15*(($B$16+$AI$4)*0.7)))</f>
        <v/>
      </c>
      <c r="AC103" s="17">
        <f>R103*EXP(-$B$15*(($B$16+$AI$4)*0.8))+S103*$B$15/($B$15-$AI$12)*(EXP(-$AI$12*(($B$16+$AI$4)*0.8))-EXP(-$B$15*(($B$16+$AI$4)*0.8)))+T103*$B$15/($B$15-$AI$13)*(EXP(-$AI$13*(($B$16+$AI$4)*0.8))-EXP(-$B$15*(($B$16+$AI$4)*0.8)))+U103*$B$15/($B$15-$AI$14)*(EXP(-$AI$14*(($B$16+$AI$4)*0.8))-EXP(-$B$15*(($B$16+$AI$4)*0.8)))</f>
        <v/>
      </c>
      <c r="AD103" s="17">
        <f>R103*EXP(-$B$15*(($B$16+$AI$4)*0.9))+S103*$B$15/($B$15-$AI$12)*(EXP(-$AI$12*(($B$16+$AI$4)*0.9))-EXP(-$B$15*(($B$16+$AI$4)*0.9)))+T103*$B$15/($B$15-$AI$13)*(EXP(-$AI$13*(($B$16+$AI$4)*0.9))-EXP(-$B$15*(($B$16+$AI$4)*0.9)))+U103*$B$15/($B$15-$AI$14)*(EXP(-$AI$14*(($B$16+$AI$4)*0.9))-EXP(-$B$15*(($B$16+$AI$4)*0.9)))</f>
        <v/>
      </c>
      <c r="AE103" s="17">
        <f>R103*EXP(-$B$15*(($B$16+$AI$4)*1.0))+S103*$B$15/($B$15-$AI$12)*(EXP(-$AI$12*(($B$16+$AI$4)*1.0))-EXP(-$B$15*(($B$16+$AI$4)*1.0)))+T103*$B$15/($B$15-$AI$13)*(EXP(-$AI$13*(($B$16+$AI$4)*1.0))-EXP(-$B$15*(($B$16+$AI$4)*1.0)))+U103*$B$15/($B$15-$AI$14)*(EXP(-$AI$14*(($B$16+$AI$4)*1.0))-EXP(-$B$15*(($B$16+$AI$4)*1.0)))</f>
        <v/>
      </c>
      <c r="AF103" s="17">
        <f>MIN((G103-V103)/$AI$48,(G103-W103)/$AI$49,(G103-X103)/$AI$50,(G103-Y103)/$AI$51,(G103-Z103)/$AI$52,(G103-AA103)/$AI$53,(G103-AB103)/$AI$54,(G103-AC103)/$AI$55,(G103-AD103)/$AI$56,(G103-AE103)/$AI$57)</f>
        <v/>
      </c>
    </row>
    <row r="104">
      <c r="E104" s="12">
        <f>E103+$B$11</f>
        <v/>
      </c>
      <c r="F104" s="13">
        <f>E104/60</f>
        <v/>
      </c>
      <c r="G104" s="13">
        <f>IF(F104&gt;=$AI$66,$B$26,IF(F104&gt;=$AI$65,$B$25,IF(F104&gt;=$AI$64,$B$24,IF(F104&gt;=$AI$63,$B$23,IF(F104&gt;=$AI$62,$B$22,IF(F104&gt;=$AI$61,$B$21,$B$20))))))</f>
        <v/>
      </c>
      <c r="H104" s="14">
        <f>MAX(0,MIN($AI$59,IF($B$9="Plasma",(G104-(S104*$AI$18+T104*$AI$19+U104*$AI$20))/$AI$46,AF104)))</f>
        <v/>
      </c>
      <c r="I104" s="15">
        <f>H104/10*3600/$B$11</f>
        <v/>
      </c>
      <c r="J104" s="15">
        <f>J103+H104</f>
        <v/>
      </c>
      <c r="K104" s="14">
        <f>$AI$21*K103+$AI$22*L103+$AI$23*M103+$AI$30*H103</f>
        <v/>
      </c>
      <c r="L104" s="14">
        <f>$AI$24*K103+$AI$25*L103+$AI$26*M103+$AI$31*H103</f>
        <v/>
      </c>
      <c r="M104" s="14">
        <f>$AI$27*K103+$AI$28*L103+$AI$29*M103+$AI$32*H103</f>
        <v/>
      </c>
      <c r="N104" s="16">
        <f>R104*$B$41</f>
        <v/>
      </c>
      <c r="O104" s="14">
        <f>K104/$B$30</f>
        <v/>
      </c>
      <c r="P104" s="14">
        <f>L104/$B$31</f>
        <v/>
      </c>
      <c r="Q104" s="14">
        <f>M104/$B$32</f>
        <v/>
      </c>
      <c r="R104" s="14">
        <f>R103*$AI$42+S103*$AI$43+T103*$AI$44+U103*$AI$45+$AI$47*H103</f>
        <v/>
      </c>
      <c r="S104" s="17">
        <f>$AI$33*K104+$AI$34*L104+$AI$35*M104</f>
        <v/>
      </c>
      <c r="T104" s="17">
        <f>$AI$36*K104+$AI$37*L104+$AI$38*M104</f>
        <v/>
      </c>
      <c r="U104" s="17">
        <f>$AI$39*K104+$AI$40*L104+$AI$41*M104</f>
        <v/>
      </c>
      <c r="V104" s="17">
        <f>R104*EXP(-$B$15*(($B$16+$AI$4)*0.1))+S104*$B$15/($B$15-$AI$12)*(EXP(-$AI$12*(($B$16+$AI$4)*0.1))-EXP(-$B$15*(($B$16+$AI$4)*0.1)))+T104*$B$15/($B$15-$AI$13)*(EXP(-$AI$13*(($B$16+$AI$4)*0.1))-EXP(-$B$15*(($B$16+$AI$4)*0.1)))+U104*$B$15/($B$15-$AI$14)*(EXP(-$AI$14*(($B$16+$AI$4)*0.1))-EXP(-$B$15*(($B$16+$AI$4)*0.1)))</f>
        <v/>
      </c>
      <c r="W104" s="17">
        <f>R104*EXP(-$B$15*(($B$16+$AI$4)*0.2))+S104*$B$15/($B$15-$AI$12)*(EXP(-$AI$12*(($B$16+$AI$4)*0.2))-EXP(-$B$15*(($B$16+$AI$4)*0.2)))+T104*$B$15/($B$15-$AI$13)*(EXP(-$AI$13*(($B$16+$AI$4)*0.2))-EXP(-$B$15*(($B$16+$AI$4)*0.2)))+U104*$B$15/($B$15-$AI$14)*(EXP(-$AI$14*(($B$16+$AI$4)*0.2))-EXP(-$B$15*(($B$16+$AI$4)*0.2)))</f>
        <v/>
      </c>
      <c r="X104" s="17">
        <f>R104*EXP(-$B$15*(($B$16+$AI$4)*0.3))+S104*$B$15/($B$15-$AI$12)*(EXP(-$AI$12*(($B$16+$AI$4)*0.3))-EXP(-$B$15*(($B$16+$AI$4)*0.3)))+T104*$B$15/($B$15-$AI$13)*(EXP(-$AI$13*(($B$16+$AI$4)*0.3))-EXP(-$B$15*(($B$16+$AI$4)*0.3)))+U104*$B$15/($B$15-$AI$14)*(EXP(-$AI$14*(($B$16+$AI$4)*0.3))-EXP(-$B$15*(($B$16+$AI$4)*0.3)))</f>
        <v/>
      </c>
      <c r="Y104" s="17">
        <f>R104*EXP(-$B$15*(($B$16+$AI$4)*0.4))+S104*$B$15/($B$15-$AI$12)*(EXP(-$AI$12*(($B$16+$AI$4)*0.4))-EXP(-$B$15*(($B$16+$AI$4)*0.4)))+T104*$B$15/($B$15-$AI$13)*(EXP(-$AI$13*(($B$16+$AI$4)*0.4))-EXP(-$B$15*(($B$16+$AI$4)*0.4)))+U104*$B$15/($B$15-$AI$14)*(EXP(-$AI$14*(($B$16+$AI$4)*0.4))-EXP(-$B$15*(($B$16+$AI$4)*0.4)))</f>
        <v/>
      </c>
      <c r="Z104" s="17">
        <f>R104*EXP(-$B$15*(($B$16+$AI$4)*0.5))+S104*$B$15/($B$15-$AI$12)*(EXP(-$AI$12*(($B$16+$AI$4)*0.5))-EXP(-$B$15*(($B$16+$AI$4)*0.5)))+T104*$B$15/($B$15-$AI$13)*(EXP(-$AI$13*(($B$16+$AI$4)*0.5))-EXP(-$B$15*(($B$16+$AI$4)*0.5)))+U104*$B$15/($B$15-$AI$14)*(EXP(-$AI$14*(($B$16+$AI$4)*0.5))-EXP(-$B$15*(($B$16+$AI$4)*0.5)))</f>
        <v/>
      </c>
      <c r="AA104" s="17">
        <f>R104*EXP(-$B$15*(($B$16+$AI$4)*0.6))+S104*$B$15/($B$15-$AI$12)*(EXP(-$AI$12*(($B$16+$AI$4)*0.6))-EXP(-$B$15*(($B$16+$AI$4)*0.6)))+T104*$B$15/($B$15-$AI$13)*(EXP(-$AI$13*(($B$16+$AI$4)*0.6))-EXP(-$B$15*(($B$16+$AI$4)*0.6)))+U104*$B$15/($B$15-$AI$14)*(EXP(-$AI$14*(($B$16+$AI$4)*0.6))-EXP(-$B$15*(($B$16+$AI$4)*0.6)))</f>
        <v/>
      </c>
      <c r="AB104" s="17">
        <f>R104*EXP(-$B$15*(($B$16+$AI$4)*0.7))+S104*$B$15/($B$15-$AI$12)*(EXP(-$AI$12*(($B$16+$AI$4)*0.7))-EXP(-$B$15*(($B$16+$AI$4)*0.7)))+T104*$B$15/($B$15-$AI$13)*(EXP(-$AI$13*(($B$16+$AI$4)*0.7))-EXP(-$B$15*(($B$16+$AI$4)*0.7)))+U104*$B$15/($B$15-$AI$14)*(EXP(-$AI$14*(($B$16+$AI$4)*0.7))-EXP(-$B$15*(($B$16+$AI$4)*0.7)))</f>
        <v/>
      </c>
      <c r="AC104" s="17">
        <f>R104*EXP(-$B$15*(($B$16+$AI$4)*0.8))+S104*$B$15/($B$15-$AI$12)*(EXP(-$AI$12*(($B$16+$AI$4)*0.8))-EXP(-$B$15*(($B$16+$AI$4)*0.8)))+T104*$B$15/($B$15-$AI$13)*(EXP(-$AI$13*(($B$16+$AI$4)*0.8))-EXP(-$B$15*(($B$16+$AI$4)*0.8)))+U104*$B$15/($B$15-$AI$14)*(EXP(-$AI$14*(($B$16+$AI$4)*0.8))-EXP(-$B$15*(($B$16+$AI$4)*0.8)))</f>
        <v/>
      </c>
      <c r="AD104" s="17">
        <f>R104*EXP(-$B$15*(($B$16+$AI$4)*0.9))+S104*$B$15/($B$15-$AI$12)*(EXP(-$AI$12*(($B$16+$AI$4)*0.9))-EXP(-$B$15*(($B$16+$AI$4)*0.9)))+T104*$B$15/($B$15-$AI$13)*(EXP(-$AI$13*(($B$16+$AI$4)*0.9))-EXP(-$B$15*(($B$16+$AI$4)*0.9)))+U104*$B$15/($B$15-$AI$14)*(EXP(-$AI$14*(($B$16+$AI$4)*0.9))-EXP(-$B$15*(($B$16+$AI$4)*0.9)))</f>
        <v/>
      </c>
      <c r="AE104" s="17">
        <f>R104*EXP(-$B$15*(($B$16+$AI$4)*1.0))+S104*$B$15/($B$15-$AI$12)*(EXP(-$AI$12*(($B$16+$AI$4)*1.0))-EXP(-$B$15*(($B$16+$AI$4)*1.0)))+T104*$B$15/($B$15-$AI$13)*(EXP(-$AI$13*(($B$16+$AI$4)*1.0))-EXP(-$B$15*(($B$16+$AI$4)*1.0)))+U104*$B$15/($B$15-$AI$14)*(EXP(-$AI$14*(($B$16+$AI$4)*1.0))-EXP(-$B$15*(($B$16+$AI$4)*1.0)))</f>
        <v/>
      </c>
      <c r="AF104" s="17">
        <f>MIN((G104-V104)/$AI$48,(G104-W104)/$AI$49,(G104-X104)/$AI$50,(G104-Y104)/$AI$51,(G104-Z104)/$AI$52,(G104-AA104)/$AI$53,(G104-AB104)/$AI$54,(G104-AC104)/$AI$55,(G104-AD104)/$AI$56,(G104-AE104)/$AI$57)</f>
        <v/>
      </c>
    </row>
    <row r="105">
      <c r="E105" s="12">
        <f>E104+$B$11</f>
        <v/>
      </c>
      <c r="F105" s="13">
        <f>E105/60</f>
        <v/>
      </c>
      <c r="G105" s="13">
        <f>IF(F105&gt;=$AI$66,$B$26,IF(F105&gt;=$AI$65,$B$25,IF(F105&gt;=$AI$64,$B$24,IF(F105&gt;=$AI$63,$B$23,IF(F105&gt;=$AI$62,$B$22,IF(F105&gt;=$AI$61,$B$21,$B$20))))))</f>
        <v/>
      </c>
      <c r="H105" s="14">
        <f>MAX(0,MIN($AI$59,IF($B$9="Plasma",(G105-(S105*$AI$18+T105*$AI$19+U105*$AI$20))/$AI$46,AF105)))</f>
        <v/>
      </c>
      <c r="I105" s="15">
        <f>H105/10*3600/$B$11</f>
        <v/>
      </c>
      <c r="J105" s="15">
        <f>J104+H105</f>
        <v/>
      </c>
      <c r="K105" s="14">
        <f>$AI$21*K104+$AI$22*L104+$AI$23*M104+$AI$30*H104</f>
        <v/>
      </c>
      <c r="L105" s="14">
        <f>$AI$24*K104+$AI$25*L104+$AI$26*M104+$AI$31*H104</f>
        <v/>
      </c>
      <c r="M105" s="14">
        <f>$AI$27*K104+$AI$28*L104+$AI$29*M104+$AI$32*H104</f>
        <v/>
      </c>
      <c r="N105" s="16">
        <f>R105*$B$41</f>
        <v/>
      </c>
      <c r="O105" s="14">
        <f>K105/$B$30</f>
        <v/>
      </c>
      <c r="P105" s="14">
        <f>L105/$B$31</f>
        <v/>
      </c>
      <c r="Q105" s="14">
        <f>M105/$B$32</f>
        <v/>
      </c>
      <c r="R105" s="14">
        <f>R104*$AI$42+S104*$AI$43+T104*$AI$44+U104*$AI$45+$AI$47*H104</f>
        <v/>
      </c>
      <c r="S105" s="17">
        <f>$AI$33*K105+$AI$34*L105+$AI$35*M105</f>
        <v/>
      </c>
      <c r="T105" s="17">
        <f>$AI$36*K105+$AI$37*L105+$AI$38*M105</f>
        <v/>
      </c>
      <c r="U105" s="17">
        <f>$AI$39*K105+$AI$40*L105+$AI$41*M105</f>
        <v/>
      </c>
      <c r="V105" s="17">
        <f>R105*EXP(-$B$15*(($B$16+$AI$4)*0.1))+S105*$B$15/($B$15-$AI$12)*(EXP(-$AI$12*(($B$16+$AI$4)*0.1))-EXP(-$B$15*(($B$16+$AI$4)*0.1)))+T105*$B$15/($B$15-$AI$13)*(EXP(-$AI$13*(($B$16+$AI$4)*0.1))-EXP(-$B$15*(($B$16+$AI$4)*0.1)))+U105*$B$15/($B$15-$AI$14)*(EXP(-$AI$14*(($B$16+$AI$4)*0.1))-EXP(-$B$15*(($B$16+$AI$4)*0.1)))</f>
        <v/>
      </c>
      <c r="W105" s="17">
        <f>R105*EXP(-$B$15*(($B$16+$AI$4)*0.2))+S105*$B$15/($B$15-$AI$12)*(EXP(-$AI$12*(($B$16+$AI$4)*0.2))-EXP(-$B$15*(($B$16+$AI$4)*0.2)))+T105*$B$15/($B$15-$AI$13)*(EXP(-$AI$13*(($B$16+$AI$4)*0.2))-EXP(-$B$15*(($B$16+$AI$4)*0.2)))+U105*$B$15/($B$15-$AI$14)*(EXP(-$AI$14*(($B$16+$AI$4)*0.2))-EXP(-$B$15*(($B$16+$AI$4)*0.2)))</f>
        <v/>
      </c>
      <c r="X105" s="17">
        <f>R105*EXP(-$B$15*(($B$16+$AI$4)*0.3))+S105*$B$15/($B$15-$AI$12)*(EXP(-$AI$12*(($B$16+$AI$4)*0.3))-EXP(-$B$15*(($B$16+$AI$4)*0.3)))+T105*$B$15/($B$15-$AI$13)*(EXP(-$AI$13*(($B$16+$AI$4)*0.3))-EXP(-$B$15*(($B$16+$AI$4)*0.3)))+U105*$B$15/($B$15-$AI$14)*(EXP(-$AI$14*(($B$16+$AI$4)*0.3))-EXP(-$B$15*(($B$16+$AI$4)*0.3)))</f>
        <v/>
      </c>
      <c r="Y105" s="17">
        <f>R105*EXP(-$B$15*(($B$16+$AI$4)*0.4))+S105*$B$15/($B$15-$AI$12)*(EXP(-$AI$12*(($B$16+$AI$4)*0.4))-EXP(-$B$15*(($B$16+$AI$4)*0.4)))+T105*$B$15/($B$15-$AI$13)*(EXP(-$AI$13*(($B$16+$AI$4)*0.4))-EXP(-$B$15*(($B$16+$AI$4)*0.4)))+U105*$B$15/($B$15-$AI$14)*(EXP(-$AI$14*(($B$16+$AI$4)*0.4))-EXP(-$B$15*(($B$16+$AI$4)*0.4)))</f>
        <v/>
      </c>
      <c r="Z105" s="17">
        <f>R105*EXP(-$B$15*(($B$16+$AI$4)*0.5))+S105*$B$15/($B$15-$AI$12)*(EXP(-$AI$12*(($B$16+$AI$4)*0.5))-EXP(-$B$15*(($B$16+$AI$4)*0.5)))+T105*$B$15/($B$15-$AI$13)*(EXP(-$AI$13*(($B$16+$AI$4)*0.5))-EXP(-$B$15*(($B$16+$AI$4)*0.5)))+U105*$B$15/($B$15-$AI$14)*(EXP(-$AI$14*(($B$16+$AI$4)*0.5))-EXP(-$B$15*(($B$16+$AI$4)*0.5)))</f>
        <v/>
      </c>
      <c r="AA105" s="17">
        <f>R105*EXP(-$B$15*(($B$16+$AI$4)*0.6))+S105*$B$15/($B$15-$AI$12)*(EXP(-$AI$12*(($B$16+$AI$4)*0.6))-EXP(-$B$15*(($B$16+$AI$4)*0.6)))+T105*$B$15/($B$15-$AI$13)*(EXP(-$AI$13*(($B$16+$AI$4)*0.6))-EXP(-$B$15*(($B$16+$AI$4)*0.6)))+U105*$B$15/($B$15-$AI$14)*(EXP(-$AI$14*(($B$16+$AI$4)*0.6))-EXP(-$B$15*(($B$16+$AI$4)*0.6)))</f>
        <v/>
      </c>
      <c r="AB105" s="17">
        <f>R105*EXP(-$B$15*(($B$16+$AI$4)*0.7))+S105*$B$15/($B$15-$AI$12)*(EXP(-$AI$12*(($B$16+$AI$4)*0.7))-EXP(-$B$15*(($B$16+$AI$4)*0.7)))+T105*$B$15/($B$15-$AI$13)*(EXP(-$AI$13*(($B$16+$AI$4)*0.7))-EXP(-$B$15*(($B$16+$AI$4)*0.7)))+U105*$B$15/($B$15-$AI$14)*(EXP(-$AI$14*(($B$16+$AI$4)*0.7))-EXP(-$B$15*(($B$16+$AI$4)*0.7)))</f>
        <v/>
      </c>
      <c r="AC105" s="17">
        <f>R105*EXP(-$B$15*(($B$16+$AI$4)*0.8))+S105*$B$15/($B$15-$AI$12)*(EXP(-$AI$12*(($B$16+$AI$4)*0.8))-EXP(-$B$15*(($B$16+$AI$4)*0.8)))+T105*$B$15/($B$15-$AI$13)*(EXP(-$AI$13*(($B$16+$AI$4)*0.8))-EXP(-$B$15*(($B$16+$AI$4)*0.8)))+U105*$B$15/($B$15-$AI$14)*(EXP(-$AI$14*(($B$16+$AI$4)*0.8))-EXP(-$B$15*(($B$16+$AI$4)*0.8)))</f>
        <v/>
      </c>
      <c r="AD105" s="17">
        <f>R105*EXP(-$B$15*(($B$16+$AI$4)*0.9))+S105*$B$15/($B$15-$AI$12)*(EXP(-$AI$12*(($B$16+$AI$4)*0.9))-EXP(-$B$15*(($B$16+$AI$4)*0.9)))+T105*$B$15/($B$15-$AI$13)*(EXP(-$AI$13*(($B$16+$AI$4)*0.9))-EXP(-$B$15*(($B$16+$AI$4)*0.9)))+U105*$B$15/($B$15-$AI$14)*(EXP(-$AI$14*(($B$16+$AI$4)*0.9))-EXP(-$B$15*(($B$16+$AI$4)*0.9)))</f>
        <v/>
      </c>
      <c r="AE105" s="17">
        <f>R105*EXP(-$B$15*(($B$16+$AI$4)*1.0))+S105*$B$15/($B$15-$AI$12)*(EXP(-$AI$12*(($B$16+$AI$4)*1.0))-EXP(-$B$15*(($B$16+$AI$4)*1.0)))+T105*$B$15/($B$15-$AI$13)*(EXP(-$AI$13*(($B$16+$AI$4)*1.0))-EXP(-$B$15*(($B$16+$AI$4)*1.0)))+U105*$B$15/($B$15-$AI$14)*(EXP(-$AI$14*(($B$16+$AI$4)*1.0))-EXP(-$B$15*(($B$16+$AI$4)*1.0)))</f>
        <v/>
      </c>
      <c r="AF105" s="17">
        <f>MIN((G105-V105)/$AI$48,(G105-W105)/$AI$49,(G105-X105)/$AI$50,(G105-Y105)/$AI$51,(G105-Z105)/$AI$52,(G105-AA105)/$AI$53,(G105-AB105)/$AI$54,(G105-AC105)/$AI$55,(G105-AD105)/$AI$56,(G105-AE105)/$AI$57)</f>
        <v/>
      </c>
    </row>
    <row r="106">
      <c r="E106" s="12">
        <f>E105+$B$11</f>
        <v/>
      </c>
      <c r="F106" s="13">
        <f>E106/60</f>
        <v/>
      </c>
      <c r="G106" s="13">
        <f>IF(F106&gt;=$AI$66,$B$26,IF(F106&gt;=$AI$65,$B$25,IF(F106&gt;=$AI$64,$B$24,IF(F106&gt;=$AI$63,$B$23,IF(F106&gt;=$AI$62,$B$22,IF(F106&gt;=$AI$61,$B$21,$B$20))))))</f>
        <v/>
      </c>
      <c r="H106" s="14">
        <f>MAX(0,MIN($AI$59,IF($B$9="Plasma",(G106-(S106*$AI$18+T106*$AI$19+U106*$AI$20))/$AI$46,AF106)))</f>
        <v/>
      </c>
      <c r="I106" s="15">
        <f>H106/10*3600/$B$11</f>
        <v/>
      </c>
      <c r="J106" s="15">
        <f>J105+H106</f>
        <v/>
      </c>
      <c r="K106" s="14">
        <f>$AI$21*K105+$AI$22*L105+$AI$23*M105+$AI$30*H105</f>
        <v/>
      </c>
      <c r="L106" s="14">
        <f>$AI$24*K105+$AI$25*L105+$AI$26*M105+$AI$31*H105</f>
        <v/>
      </c>
      <c r="M106" s="14">
        <f>$AI$27*K105+$AI$28*L105+$AI$29*M105+$AI$32*H105</f>
        <v/>
      </c>
      <c r="N106" s="16">
        <f>R106*$B$41</f>
        <v/>
      </c>
      <c r="O106" s="14">
        <f>K106/$B$30</f>
        <v/>
      </c>
      <c r="P106" s="14">
        <f>L106/$B$31</f>
        <v/>
      </c>
      <c r="Q106" s="14">
        <f>M106/$B$32</f>
        <v/>
      </c>
      <c r="R106" s="14">
        <f>R105*$AI$42+S105*$AI$43+T105*$AI$44+U105*$AI$45+$AI$47*H105</f>
        <v/>
      </c>
      <c r="S106" s="17">
        <f>$AI$33*K106+$AI$34*L106+$AI$35*M106</f>
        <v/>
      </c>
      <c r="T106" s="17">
        <f>$AI$36*K106+$AI$37*L106+$AI$38*M106</f>
        <v/>
      </c>
      <c r="U106" s="17">
        <f>$AI$39*K106+$AI$40*L106+$AI$41*M106</f>
        <v/>
      </c>
      <c r="V106" s="17">
        <f>R106*EXP(-$B$15*(($B$16+$AI$4)*0.1))+S106*$B$15/($B$15-$AI$12)*(EXP(-$AI$12*(($B$16+$AI$4)*0.1))-EXP(-$B$15*(($B$16+$AI$4)*0.1)))+T106*$B$15/($B$15-$AI$13)*(EXP(-$AI$13*(($B$16+$AI$4)*0.1))-EXP(-$B$15*(($B$16+$AI$4)*0.1)))+U106*$B$15/($B$15-$AI$14)*(EXP(-$AI$14*(($B$16+$AI$4)*0.1))-EXP(-$B$15*(($B$16+$AI$4)*0.1)))</f>
        <v/>
      </c>
      <c r="W106" s="17">
        <f>R106*EXP(-$B$15*(($B$16+$AI$4)*0.2))+S106*$B$15/($B$15-$AI$12)*(EXP(-$AI$12*(($B$16+$AI$4)*0.2))-EXP(-$B$15*(($B$16+$AI$4)*0.2)))+T106*$B$15/($B$15-$AI$13)*(EXP(-$AI$13*(($B$16+$AI$4)*0.2))-EXP(-$B$15*(($B$16+$AI$4)*0.2)))+U106*$B$15/($B$15-$AI$14)*(EXP(-$AI$14*(($B$16+$AI$4)*0.2))-EXP(-$B$15*(($B$16+$AI$4)*0.2)))</f>
        <v/>
      </c>
      <c r="X106" s="17">
        <f>R106*EXP(-$B$15*(($B$16+$AI$4)*0.3))+S106*$B$15/($B$15-$AI$12)*(EXP(-$AI$12*(($B$16+$AI$4)*0.3))-EXP(-$B$15*(($B$16+$AI$4)*0.3)))+T106*$B$15/($B$15-$AI$13)*(EXP(-$AI$13*(($B$16+$AI$4)*0.3))-EXP(-$B$15*(($B$16+$AI$4)*0.3)))+U106*$B$15/($B$15-$AI$14)*(EXP(-$AI$14*(($B$16+$AI$4)*0.3))-EXP(-$B$15*(($B$16+$AI$4)*0.3)))</f>
        <v/>
      </c>
      <c r="Y106" s="17">
        <f>R106*EXP(-$B$15*(($B$16+$AI$4)*0.4))+S106*$B$15/($B$15-$AI$12)*(EXP(-$AI$12*(($B$16+$AI$4)*0.4))-EXP(-$B$15*(($B$16+$AI$4)*0.4)))+T106*$B$15/($B$15-$AI$13)*(EXP(-$AI$13*(($B$16+$AI$4)*0.4))-EXP(-$B$15*(($B$16+$AI$4)*0.4)))+U106*$B$15/($B$15-$AI$14)*(EXP(-$AI$14*(($B$16+$AI$4)*0.4))-EXP(-$B$15*(($B$16+$AI$4)*0.4)))</f>
        <v/>
      </c>
      <c r="Z106" s="17">
        <f>R106*EXP(-$B$15*(($B$16+$AI$4)*0.5))+S106*$B$15/($B$15-$AI$12)*(EXP(-$AI$12*(($B$16+$AI$4)*0.5))-EXP(-$B$15*(($B$16+$AI$4)*0.5)))+T106*$B$15/($B$15-$AI$13)*(EXP(-$AI$13*(($B$16+$AI$4)*0.5))-EXP(-$B$15*(($B$16+$AI$4)*0.5)))+U106*$B$15/($B$15-$AI$14)*(EXP(-$AI$14*(($B$16+$AI$4)*0.5))-EXP(-$B$15*(($B$16+$AI$4)*0.5)))</f>
        <v/>
      </c>
      <c r="AA106" s="17">
        <f>R106*EXP(-$B$15*(($B$16+$AI$4)*0.6))+S106*$B$15/($B$15-$AI$12)*(EXP(-$AI$12*(($B$16+$AI$4)*0.6))-EXP(-$B$15*(($B$16+$AI$4)*0.6)))+T106*$B$15/($B$15-$AI$13)*(EXP(-$AI$13*(($B$16+$AI$4)*0.6))-EXP(-$B$15*(($B$16+$AI$4)*0.6)))+U106*$B$15/($B$15-$AI$14)*(EXP(-$AI$14*(($B$16+$AI$4)*0.6))-EXP(-$B$15*(($B$16+$AI$4)*0.6)))</f>
        <v/>
      </c>
      <c r="AB106" s="17">
        <f>R106*EXP(-$B$15*(($B$16+$AI$4)*0.7))+S106*$B$15/($B$15-$AI$12)*(EXP(-$AI$12*(($B$16+$AI$4)*0.7))-EXP(-$B$15*(($B$16+$AI$4)*0.7)))+T106*$B$15/($B$15-$AI$13)*(EXP(-$AI$13*(($B$16+$AI$4)*0.7))-EXP(-$B$15*(($B$16+$AI$4)*0.7)))+U106*$B$15/($B$15-$AI$14)*(EXP(-$AI$14*(($B$16+$AI$4)*0.7))-EXP(-$B$15*(($B$16+$AI$4)*0.7)))</f>
        <v/>
      </c>
      <c r="AC106" s="17">
        <f>R106*EXP(-$B$15*(($B$16+$AI$4)*0.8))+S106*$B$15/($B$15-$AI$12)*(EXP(-$AI$12*(($B$16+$AI$4)*0.8))-EXP(-$B$15*(($B$16+$AI$4)*0.8)))+T106*$B$15/($B$15-$AI$13)*(EXP(-$AI$13*(($B$16+$AI$4)*0.8))-EXP(-$B$15*(($B$16+$AI$4)*0.8)))+U106*$B$15/($B$15-$AI$14)*(EXP(-$AI$14*(($B$16+$AI$4)*0.8))-EXP(-$B$15*(($B$16+$AI$4)*0.8)))</f>
        <v/>
      </c>
      <c r="AD106" s="17">
        <f>R106*EXP(-$B$15*(($B$16+$AI$4)*0.9))+S106*$B$15/($B$15-$AI$12)*(EXP(-$AI$12*(($B$16+$AI$4)*0.9))-EXP(-$B$15*(($B$16+$AI$4)*0.9)))+T106*$B$15/($B$15-$AI$13)*(EXP(-$AI$13*(($B$16+$AI$4)*0.9))-EXP(-$B$15*(($B$16+$AI$4)*0.9)))+U106*$B$15/($B$15-$AI$14)*(EXP(-$AI$14*(($B$16+$AI$4)*0.9))-EXP(-$B$15*(($B$16+$AI$4)*0.9)))</f>
        <v/>
      </c>
      <c r="AE106" s="17">
        <f>R106*EXP(-$B$15*(($B$16+$AI$4)*1.0))+S106*$B$15/($B$15-$AI$12)*(EXP(-$AI$12*(($B$16+$AI$4)*1.0))-EXP(-$B$15*(($B$16+$AI$4)*1.0)))+T106*$B$15/($B$15-$AI$13)*(EXP(-$AI$13*(($B$16+$AI$4)*1.0))-EXP(-$B$15*(($B$16+$AI$4)*1.0)))+U106*$B$15/($B$15-$AI$14)*(EXP(-$AI$14*(($B$16+$AI$4)*1.0))-EXP(-$B$15*(($B$16+$AI$4)*1.0)))</f>
        <v/>
      </c>
      <c r="AF106" s="17">
        <f>MIN((G106-V106)/$AI$48,(G106-W106)/$AI$49,(G106-X106)/$AI$50,(G106-Y106)/$AI$51,(G106-Z106)/$AI$52,(G106-AA106)/$AI$53,(G106-AB106)/$AI$54,(G106-AC106)/$AI$55,(G106-AD106)/$AI$56,(G106-AE106)/$AI$57)</f>
        <v/>
      </c>
    </row>
    <row r="107">
      <c r="E107" s="12">
        <f>E106+$B$11</f>
        <v/>
      </c>
      <c r="F107" s="13">
        <f>E107/60</f>
        <v/>
      </c>
      <c r="G107" s="13">
        <f>IF(F107&gt;=$AI$66,$B$26,IF(F107&gt;=$AI$65,$B$25,IF(F107&gt;=$AI$64,$B$24,IF(F107&gt;=$AI$63,$B$23,IF(F107&gt;=$AI$62,$B$22,IF(F107&gt;=$AI$61,$B$21,$B$20))))))</f>
        <v/>
      </c>
      <c r="H107" s="14">
        <f>MAX(0,MIN($AI$59,IF($B$9="Plasma",(G107-(S107*$AI$18+T107*$AI$19+U107*$AI$20))/$AI$46,AF107)))</f>
        <v/>
      </c>
      <c r="I107" s="15">
        <f>H107/10*3600/$B$11</f>
        <v/>
      </c>
      <c r="J107" s="15">
        <f>J106+H107</f>
        <v/>
      </c>
      <c r="K107" s="14">
        <f>$AI$21*K106+$AI$22*L106+$AI$23*M106+$AI$30*H106</f>
        <v/>
      </c>
      <c r="L107" s="14">
        <f>$AI$24*K106+$AI$25*L106+$AI$26*M106+$AI$31*H106</f>
        <v/>
      </c>
      <c r="M107" s="14">
        <f>$AI$27*K106+$AI$28*L106+$AI$29*M106+$AI$32*H106</f>
        <v/>
      </c>
      <c r="N107" s="16">
        <f>R107*$B$41</f>
        <v/>
      </c>
      <c r="O107" s="14">
        <f>K107/$B$30</f>
        <v/>
      </c>
      <c r="P107" s="14">
        <f>L107/$B$31</f>
        <v/>
      </c>
      <c r="Q107" s="14">
        <f>M107/$B$32</f>
        <v/>
      </c>
      <c r="R107" s="14">
        <f>R106*$AI$42+S106*$AI$43+T106*$AI$44+U106*$AI$45+$AI$47*H106</f>
        <v/>
      </c>
      <c r="S107" s="17">
        <f>$AI$33*K107+$AI$34*L107+$AI$35*M107</f>
        <v/>
      </c>
      <c r="T107" s="17">
        <f>$AI$36*K107+$AI$37*L107+$AI$38*M107</f>
        <v/>
      </c>
      <c r="U107" s="17">
        <f>$AI$39*K107+$AI$40*L107+$AI$41*M107</f>
        <v/>
      </c>
      <c r="V107" s="17">
        <f>R107*EXP(-$B$15*(($B$16+$AI$4)*0.1))+S107*$B$15/($B$15-$AI$12)*(EXP(-$AI$12*(($B$16+$AI$4)*0.1))-EXP(-$B$15*(($B$16+$AI$4)*0.1)))+T107*$B$15/($B$15-$AI$13)*(EXP(-$AI$13*(($B$16+$AI$4)*0.1))-EXP(-$B$15*(($B$16+$AI$4)*0.1)))+U107*$B$15/($B$15-$AI$14)*(EXP(-$AI$14*(($B$16+$AI$4)*0.1))-EXP(-$B$15*(($B$16+$AI$4)*0.1)))</f>
        <v/>
      </c>
      <c r="W107" s="17">
        <f>R107*EXP(-$B$15*(($B$16+$AI$4)*0.2))+S107*$B$15/($B$15-$AI$12)*(EXP(-$AI$12*(($B$16+$AI$4)*0.2))-EXP(-$B$15*(($B$16+$AI$4)*0.2)))+T107*$B$15/($B$15-$AI$13)*(EXP(-$AI$13*(($B$16+$AI$4)*0.2))-EXP(-$B$15*(($B$16+$AI$4)*0.2)))+U107*$B$15/($B$15-$AI$14)*(EXP(-$AI$14*(($B$16+$AI$4)*0.2))-EXP(-$B$15*(($B$16+$AI$4)*0.2)))</f>
        <v/>
      </c>
      <c r="X107" s="17">
        <f>R107*EXP(-$B$15*(($B$16+$AI$4)*0.3))+S107*$B$15/($B$15-$AI$12)*(EXP(-$AI$12*(($B$16+$AI$4)*0.3))-EXP(-$B$15*(($B$16+$AI$4)*0.3)))+T107*$B$15/($B$15-$AI$13)*(EXP(-$AI$13*(($B$16+$AI$4)*0.3))-EXP(-$B$15*(($B$16+$AI$4)*0.3)))+U107*$B$15/($B$15-$AI$14)*(EXP(-$AI$14*(($B$16+$AI$4)*0.3))-EXP(-$B$15*(($B$16+$AI$4)*0.3)))</f>
        <v/>
      </c>
      <c r="Y107" s="17">
        <f>R107*EXP(-$B$15*(($B$16+$AI$4)*0.4))+S107*$B$15/($B$15-$AI$12)*(EXP(-$AI$12*(($B$16+$AI$4)*0.4))-EXP(-$B$15*(($B$16+$AI$4)*0.4)))+T107*$B$15/($B$15-$AI$13)*(EXP(-$AI$13*(($B$16+$AI$4)*0.4))-EXP(-$B$15*(($B$16+$AI$4)*0.4)))+U107*$B$15/($B$15-$AI$14)*(EXP(-$AI$14*(($B$16+$AI$4)*0.4))-EXP(-$B$15*(($B$16+$AI$4)*0.4)))</f>
        <v/>
      </c>
      <c r="Z107" s="17">
        <f>R107*EXP(-$B$15*(($B$16+$AI$4)*0.5))+S107*$B$15/($B$15-$AI$12)*(EXP(-$AI$12*(($B$16+$AI$4)*0.5))-EXP(-$B$15*(($B$16+$AI$4)*0.5)))+T107*$B$15/($B$15-$AI$13)*(EXP(-$AI$13*(($B$16+$AI$4)*0.5))-EXP(-$B$15*(($B$16+$AI$4)*0.5)))+U107*$B$15/($B$15-$AI$14)*(EXP(-$AI$14*(($B$16+$AI$4)*0.5))-EXP(-$B$15*(($B$16+$AI$4)*0.5)))</f>
        <v/>
      </c>
      <c r="AA107" s="17">
        <f>R107*EXP(-$B$15*(($B$16+$AI$4)*0.6))+S107*$B$15/($B$15-$AI$12)*(EXP(-$AI$12*(($B$16+$AI$4)*0.6))-EXP(-$B$15*(($B$16+$AI$4)*0.6)))+T107*$B$15/($B$15-$AI$13)*(EXP(-$AI$13*(($B$16+$AI$4)*0.6))-EXP(-$B$15*(($B$16+$AI$4)*0.6)))+U107*$B$15/($B$15-$AI$14)*(EXP(-$AI$14*(($B$16+$AI$4)*0.6))-EXP(-$B$15*(($B$16+$AI$4)*0.6)))</f>
        <v/>
      </c>
      <c r="AB107" s="17">
        <f>R107*EXP(-$B$15*(($B$16+$AI$4)*0.7))+S107*$B$15/($B$15-$AI$12)*(EXP(-$AI$12*(($B$16+$AI$4)*0.7))-EXP(-$B$15*(($B$16+$AI$4)*0.7)))+T107*$B$15/($B$15-$AI$13)*(EXP(-$AI$13*(($B$16+$AI$4)*0.7))-EXP(-$B$15*(($B$16+$AI$4)*0.7)))+U107*$B$15/($B$15-$AI$14)*(EXP(-$AI$14*(($B$16+$AI$4)*0.7))-EXP(-$B$15*(($B$16+$AI$4)*0.7)))</f>
        <v/>
      </c>
      <c r="AC107" s="17">
        <f>R107*EXP(-$B$15*(($B$16+$AI$4)*0.8))+S107*$B$15/($B$15-$AI$12)*(EXP(-$AI$12*(($B$16+$AI$4)*0.8))-EXP(-$B$15*(($B$16+$AI$4)*0.8)))+T107*$B$15/($B$15-$AI$13)*(EXP(-$AI$13*(($B$16+$AI$4)*0.8))-EXP(-$B$15*(($B$16+$AI$4)*0.8)))+U107*$B$15/($B$15-$AI$14)*(EXP(-$AI$14*(($B$16+$AI$4)*0.8))-EXP(-$B$15*(($B$16+$AI$4)*0.8)))</f>
        <v/>
      </c>
      <c r="AD107" s="17">
        <f>R107*EXP(-$B$15*(($B$16+$AI$4)*0.9))+S107*$B$15/($B$15-$AI$12)*(EXP(-$AI$12*(($B$16+$AI$4)*0.9))-EXP(-$B$15*(($B$16+$AI$4)*0.9)))+T107*$B$15/($B$15-$AI$13)*(EXP(-$AI$13*(($B$16+$AI$4)*0.9))-EXP(-$B$15*(($B$16+$AI$4)*0.9)))+U107*$B$15/($B$15-$AI$14)*(EXP(-$AI$14*(($B$16+$AI$4)*0.9))-EXP(-$B$15*(($B$16+$AI$4)*0.9)))</f>
        <v/>
      </c>
      <c r="AE107" s="17">
        <f>R107*EXP(-$B$15*(($B$16+$AI$4)*1.0))+S107*$B$15/($B$15-$AI$12)*(EXP(-$AI$12*(($B$16+$AI$4)*1.0))-EXP(-$B$15*(($B$16+$AI$4)*1.0)))+T107*$B$15/($B$15-$AI$13)*(EXP(-$AI$13*(($B$16+$AI$4)*1.0))-EXP(-$B$15*(($B$16+$AI$4)*1.0)))+U107*$B$15/($B$15-$AI$14)*(EXP(-$AI$14*(($B$16+$AI$4)*1.0))-EXP(-$B$15*(($B$16+$AI$4)*1.0)))</f>
        <v/>
      </c>
      <c r="AF107" s="17">
        <f>MIN((G107-V107)/$AI$48,(G107-W107)/$AI$49,(G107-X107)/$AI$50,(G107-Y107)/$AI$51,(G107-Z107)/$AI$52,(G107-AA107)/$AI$53,(G107-AB107)/$AI$54,(G107-AC107)/$AI$55,(G107-AD107)/$AI$56,(G107-AE107)/$AI$57)</f>
        <v/>
      </c>
    </row>
    <row r="108">
      <c r="E108" s="12">
        <f>E107+$B$11</f>
        <v/>
      </c>
      <c r="F108" s="13">
        <f>E108/60</f>
        <v/>
      </c>
      <c r="G108" s="13">
        <f>IF(F108&gt;=$AI$66,$B$26,IF(F108&gt;=$AI$65,$B$25,IF(F108&gt;=$AI$64,$B$24,IF(F108&gt;=$AI$63,$B$23,IF(F108&gt;=$AI$62,$B$22,IF(F108&gt;=$AI$61,$B$21,$B$20))))))</f>
        <v/>
      </c>
      <c r="H108" s="14">
        <f>MAX(0,MIN($AI$59,IF($B$9="Plasma",(G108-(S108*$AI$18+T108*$AI$19+U108*$AI$20))/$AI$46,AF108)))</f>
        <v/>
      </c>
      <c r="I108" s="15">
        <f>H108/10*3600/$B$11</f>
        <v/>
      </c>
      <c r="J108" s="15">
        <f>J107+H108</f>
        <v/>
      </c>
      <c r="K108" s="14">
        <f>$AI$21*K107+$AI$22*L107+$AI$23*M107+$AI$30*H107</f>
        <v/>
      </c>
      <c r="L108" s="14">
        <f>$AI$24*K107+$AI$25*L107+$AI$26*M107+$AI$31*H107</f>
        <v/>
      </c>
      <c r="M108" s="14">
        <f>$AI$27*K107+$AI$28*L107+$AI$29*M107+$AI$32*H107</f>
        <v/>
      </c>
      <c r="N108" s="16">
        <f>R108*$B$41</f>
        <v/>
      </c>
      <c r="O108" s="14">
        <f>K108/$B$30</f>
        <v/>
      </c>
      <c r="P108" s="14">
        <f>L108/$B$31</f>
        <v/>
      </c>
      <c r="Q108" s="14">
        <f>M108/$B$32</f>
        <v/>
      </c>
      <c r="R108" s="14">
        <f>R107*$AI$42+S107*$AI$43+T107*$AI$44+U107*$AI$45+$AI$47*H107</f>
        <v/>
      </c>
      <c r="S108" s="17">
        <f>$AI$33*K108+$AI$34*L108+$AI$35*M108</f>
        <v/>
      </c>
      <c r="T108" s="17">
        <f>$AI$36*K108+$AI$37*L108+$AI$38*M108</f>
        <v/>
      </c>
      <c r="U108" s="17">
        <f>$AI$39*K108+$AI$40*L108+$AI$41*M108</f>
        <v/>
      </c>
      <c r="V108" s="17">
        <f>R108*EXP(-$B$15*(($B$16+$AI$4)*0.1))+S108*$B$15/($B$15-$AI$12)*(EXP(-$AI$12*(($B$16+$AI$4)*0.1))-EXP(-$B$15*(($B$16+$AI$4)*0.1)))+T108*$B$15/($B$15-$AI$13)*(EXP(-$AI$13*(($B$16+$AI$4)*0.1))-EXP(-$B$15*(($B$16+$AI$4)*0.1)))+U108*$B$15/($B$15-$AI$14)*(EXP(-$AI$14*(($B$16+$AI$4)*0.1))-EXP(-$B$15*(($B$16+$AI$4)*0.1)))</f>
        <v/>
      </c>
      <c r="W108" s="17">
        <f>R108*EXP(-$B$15*(($B$16+$AI$4)*0.2))+S108*$B$15/($B$15-$AI$12)*(EXP(-$AI$12*(($B$16+$AI$4)*0.2))-EXP(-$B$15*(($B$16+$AI$4)*0.2)))+T108*$B$15/($B$15-$AI$13)*(EXP(-$AI$13*(($B$16+$AI$4)*0.2))-EXP(-$B$15*(($B$16+$AI$4)*0.2)))+U108*$B$15/($B$15-$AI$14)*(EXP(-$AI$14*(($B$16+$AI$4)*0.2))-EXP(-$B$15*(($B$16+$AI$4)*0.2)))</f>
        <v/>
      </c>
      <c r="X108" s="17">
        <f>R108*EXP(-$B$15*(($B$16+$AI$4)*0.3))+S108*$B$15/($B$15-$AI$12)*(EXP(-$AI$12*(($B$16+$AI$4)*0.3))-EXP(-$B$15*(($B$16+$AI$4)*0.3)))+T108*$B$15/($B$15-$AI$13)*(EXP(-$AI$13*(($B$16+$AI$4)*0.3))-EXP(-$B$15*(($B$16+$AI$4)*0.3)))+U108*$B$15/($B$15-$AI$14)*(EXP(-$AI$14*(($B$16+$AI$4)*0.3))-EXP(-$B$15*(($B$16+$AI$4)*0.3)))</f>
        <v/>
      </c>
      <c r="Y108" s="17">
        <f>R108*EXP(-$B$15*(($B$16+$AI$4)*0.4))+S108*$B$15/($B$15-$AI$12)*(EXP(-$AI$12*(($B$16+$AI$4)*0.4))-EXP(-$B$15*(($B$16+$AI$4)*0.4)))+T108*$B$15/($B$15-$AI$13)*(EXP(-$AI$13*(($B$16+$AI$4)*0.4))-EXP(-$B$15*(($B$16+$AI$4)*0.4)))+U108*$B$15/($B$15-$AI$14)*(EXP(-$AI$14*(($B$16+$AI$4)*0.4))-EXP(-$B$15*(($B$16+$AI$4)*0.4)))</f>
        <v/>
      </c>
      <c r="Z108" s="17">
        <f>R108*EXP(-$B$15*(($B$16+$AI$4)*0.5))+S108*$B$15/($B$15-$AI$12)*(EXP(-$AI$12*(($B$16+$AI$4)*0.5))-EXP(-$B$15*(($B$16+$AI$4)*0.5)))+T108*$B$15/($B$15-$AI$13)*(EXP(-$AI$13*(($B$16+$AI$4)*0.5))-EXP(-$B$15*(($B$16+$AI$4)*0.5)))+U108*$B$15/($B$15-$AI$14)*(EXP(-$AI$14*(($B$16+$AI$4)*0.5))-EXP(-$B$15*(($B$16+$AI$4)*0.5)))</f>
        <v/>
      </c>
      <c r="AA108" s="17">
        <f>R108*EXP(-$B$15*(($B$16+$AI$4)*0.6))+S108*$B$15/($B$15-$AI$12)*(EXP(-$AI$12*(($B$16+$AI$4)*0.6))-EXP(-$B$15*(($B$16+$AI$4)*0.6)))+T108*$B$15/($B$15-$AI$13)*(EXP(-$AI$13*(($B$16+$AI$4)*0.6))-EXP(-$B$15*(($B$16+$AI$4)*0.6)))+U108*$B$15/($B$15-$AI$14)*(EXP(-$AI$14*(($B$16+$AI$4)*0.6))-EXP(-$B$15*(($B$16+$AI$4)*0.6)))</f>
        <v/>
      </c>
      <c r="AB108" s="17">
        <f>R108*EXP(-$B$15*(($B$16+$AI$4)*0.7))+S108*$B$15/($B$15-$AI$12)*(EXP(-$AI$12*(($B$16+$AI$4)*0.7))-EXP(-$B$15*(($B$16+$AI$4)*0.7)))+T108*$B$15/($B$15-$AI$13)*(EXP(-$AI$13*(($B$16+$AI$4)*0.7))-EXP(-$B$15*(($B$16+$AI$4)*0.7)))+U108*$B$15/($B$15-$AI$14)*(EXP(-$AI$14*(($B$16+$AI$4)*0.7))-EXP(-$B$15*(($B$16+$AI$4)*0.7)))</f>
        <v/>
      </c>
      <c r="AC108" s="17">
        <f>R108*EXP(-$B$15*(($B$16+$AI$4)*0.8))+S108*$B$15/($B$15-$AI$12)*(EXP(-$AI$12*(($B$16+$AI$4)*0.8))-EXP(-$B$15*(($B$16+$AI$4)*0.8)))+T108*$B$15/($B$15-$AI$13)*(EXP(-$AI$13*(($B$16+$AI$4)*0.8))-EXP(-$B$15*(($B$16+$AI$4)*0.8)))+U108*$B$15/($B$15-$AI$14)*(EXP(-$AI$14*(($B$16+$AI$4)*0.8))-EXP(-$B$15*(($B$16+$AI$4)*0.8)))</f>
        <v/>
      </c>
      <c r="AD108" s="17">
        <f>R108*EXP(-$B$15*(($B$16+$AI$4)*0.9))+S108*$B$15/($B$15-$AI$12)*(EXP(-$AI$12*(($B$16+$AI$4)*0.9))-EXP(-$B$15*(($B$16+$AI$4)*0.9)))+T108*$B$15/($B$15-$AI$13)*(EXP(-$AI$13*(($B$16+$AI$4)*0.9))-EXP(-$B$15*(($B$16+$AI$4)*0.9)))+U108*$B$15/($B$15-$AI$14)*(EXP(-$AI$14*(($B$16+$AI$4)*0.9))-EXP(-$B$15*(($B$16+$AI$4)*0.9)))</f>
        <v/>
      </c>
      <c r="AE108" s="17">
        <f>R108*EXP(-$B$15*(($B$16+$AI$4)*1.0))+S108*$B$15/($B$15-$AI$12)*(EXP(-$AI$12*(($B$16+$AI$4)*1.0))-EXP(-$B$15*(($B$16+$AI$4)*1.0)))+T108*$B$15/($B$15-$AI$13)*(EXP(-$AI$13*(($B$16+$AI$4)*1.0))-EXP(-$B$15*(($B$16+$AI$4)*1.0)))+U108*$B$15/($B$15-$AI$14)*(EXP(-$AI$14*(($B$16+$AI$4)*1.0))-EXP(-$B$15*(($B$16+$AI$4)*1.0)))</f>
        <v/>
      </c>
      <c r="AF108" s="17">
        <f>MIN((G108-V108)/$AI$48,(G108-W108)/$AI$49,(G108-X108)/$AI$50,(G108-Y108)/$AI$51,(G108-Z108)/$AI$52,(G108-AA108)/$AI$53,(G108-AB108)/$AI$54,(G108-AC108)/$AI$55,(G108-AD108)/$AI$56,(G108-AE108)/$AI$57)</f>
        <v/>
      </c>
    </row>
    <row r="109">
      <c r="E109" s="12">
        <f>E108+$B$11</f>
        <v/>
      </c>
      <c r="F109" s="13">
        <f>E109/60</f>
        <v/>
      </c>
      <c r="G109" s="13">
        <f>IF(F109&gt;=$AI$66,$B$26,IF(F109&gt;=$AI$65,$B$25,IF(F109&gt;=$AI$64,$B$24,IF(F109&gt;=$AI$63,$B$23,IF(F109&gt;=$AI$62,$B$22,IF(F109&gt;=$AI$61,$B$21,$B$20))))))</f>
        <v/>
      </c>
      <c r="H109" s="14">
        <f>MAX(0,MIN($AI$59,IF($B$9="Plasma",(G109-(S109*$AI$18+T109*$AI$19+U109*$AI$20))/$AI$46,AF109)))</f>
        <v/>
      </c>
      <c r="I109" s="15">
        <f>H109/10*3600/$B$11</f>
        <v/>
      </c>
      <c r="J109" s="15">
        <f>J108+H109</f>
        <v/>
      </c>
      <c r="K109" s="14">
        <f>$AI$21*K108+$AI$22*L108+$AI$23*M108+$AI$30*H108</f>
        <v/>
      </c>
      <c r="L109" s="14">
        <f>$AI$24*K108+$AI$25*L108+$AI$26*M108+$AI$31*H108</f>
        <v/>
      </c>
      <c r="M109" s="14">
        <f>$AI$27*K108+$AI$28*L108+$AI$29*M108+$AI$32*H108</f>
        <v/>
      </c>
      <c r="N109" s="16">
        <f>R109*$B$41</f>
        <v/>
      </c>
      <c r="O109" s="14">
        <f>K109/$B$30</f>
        <v/>
      </c>
      <c r="P109" s="14">
        <f>L109/$B$31</f>
        <v/>
      </c>
      <c r="Q109" s="14">
        <f>M109/$B$32</f>
        <v/>
      </c>
      <c r="R109" s="14">
        <f>R108*$AI$42+S108*$AI$43+T108*$AI$44+U108*$AI$45+$AI$47*H108</f>
        <v/>
      </c>
      <c r="S109" s="17">
        <f>$AI$33*K109+$AI$34*L109+$AI$35*M109</f>
        <v/>
      </c>
      <c r="T109" s="17">
        <f>$AI$36*K109+$AI$37*L109+$AI$38*M109</f>
        <v/>
      </c>
      <c r="U109" s="17">
        <f>$AI$39*K109+$AI$40*L109+$AI$41*M109</f>
        <v/>
      </c>
      <c r="V109" s="17">
        <f>R109*EXP(-$B$15*(($B$16+$AI$4)*0.1))+S109*$B$15/($B$15-$AI$12)*(EXP(-$AI$12*(($B$16+$AI$4)*0.1))-EXP(-$B$15*(($B$16+$AI$4)*0.1)))+T109*$B$15/($B$15-$AI$13)*(EXP(-$AI$13*(($B$16+$AI$4)*0.1))-EXP(-$B$15*(($B$16+$AI$4)*0.1)))+U109*$B$15/($B$15-$AI$14)*(EXP(-$AI$14*(($B$16+$AI$4)*0.1))-EXP(-$B$15*(($B$16+$AI$4)*0.1)))</f>
        <v/>
      </c>
      <c r="W109" s="17">
        <f>R109*EXP(-$B$15*(($B$16+$AI$4)*0.2))+S109*$B$15/($B$15-$AI$12)*(EXP(-$AI$12*(($B$16+$AI$4)*0.2))-EXP(-$B$15*(($B$16+$AI$4)*0.2)))+T109*$B$15/($B$15-$AI$13)*(EXP(-$AI$13*(($B$16+$AI$4)*0.2))-EXP(-$B$15*(($B$16+$AI$4)*0.2)))+U109*$B$15/($B$15-$AI$14)*(EXP(-$AI$14*(($B$16+$AI$4)*0.2))-EXP(-$B$15*(($B$16+$AI$4)*0.2)))</f>
        <v/>
      </c>
      <c r="X109" s="17">
        <f>R109*EXP(-$B$15*(($B$16+$AI$4)*0.3))+S109*$B$15/($B$15-$AI$12)*(EXP(-$AI$12*(($B$16+$AI$4)*0.3))-EXP(-$B$15*(($B$16+$AI$4)*0.3)))+T109*$B$15/($B$15-$AI$13)*(EXP(-$AI$13*(($B$16+$AI$4)*0.3))-EXP(-$B$15*(($B$16+$AI$4)*0.3)))+U109*$B$15/($B$15-$AI$14)*(EXP(-$AI$14*(($B$16+$AI$4)*0.3))-EXP(-$B$15*(($B$16+$AI$4)*0.3)))</f>
        <v/>
      </c>
      <c r="Y109" s="17">
        <f>R109*EXP(-$B$15*(($B$16+$AI$4)*0.4))+S109*$B$15/($B$15-$AI$12)*(EXP(-$AI$12*(($B$16+$AI$4)*0.4))-EXP(-$B$15*(($B$16+$AI$4)*0.4)))+T109*$B$15/($B$15-$AI$13)*(EXP(-$AI$13*(($B$16+$AI$4)*0.4))-EXP(-$B$15*(($B$16+$AI$4)*0.4)))+U109*$B$15/($B$15-$AI$14)*(EXP(-$AI$14*(($B$16+$AI$4)*0.4))-EXP(-$B$15*(($B$16+$AI$4)*0.4)))</f>
        <v/>
      </c>
      <c r="Z109" s="17">
        <f>R109*EXP(-$B$15*(($B$16+$AI$4)*0.5))+S109*$B$15/($B$15-$AI$12)*(EXP(-$AI$12*(($B$16+$AI$4)*0.5))-EXP(-$B$15*(($B$16+$AI$4)*0.5)))+T109*$B$15/($B$15-$AI$13)*(EXP(-$AI$13*(($B$16+$AI$4)*0.5))-EXP(-$B$15*(($B$16+$AI$4)*0.5)))+U109*$B$15/($B$15-$AI$14)*(EXP(-$AI$14*(($B$16+$AI$4)*0.5))-EXP(-$B$15*(($B$16+$AI$4)*0.5)))</f>
        <v/>
      </c>
      <c r="AA109" s="17">
        <f>R109*EXP(-$B$15*(($B$16+$AI$4)*0.6))+S109*$B$15/($B$15-$AI$12)*(EXP(-$AI$12*(($B$16+$AI$4)*0.6))-EXP(-$B$15*(($B$16+$AI$4)*0.6)))+T109*$B$15/($B$15-$AI$13)*(EXP(-$AI$13*(($B$16+$AI$4)*0.6))-EXP(-$B$15*(($B$16+$AI$4)*0.6)))+U109*$B$15/($B$15-$AI$14)*(EXP(-$AI$14*(($B$16+$AI$4)*0.6))-EXP(-$B$15*(($B$16+$AI$4)*0.6)))</f>
        <v/>
      </c>
      <c r="AB109" s="17">
        <f>R109*EXP(-$B$15*(($B$16+$AI$4)*0.7))+S109*$B$15/($B$15-$AI$12)*(EXP(-$AI$12*(($B$16+$AI$4)*0.7))-EXP(-$B$15*(($B$16+$AI$4)*0.7)))+T109*$B$15/($B$15-$AI$13)*(EXP(-$AI$13*(($B$16+$AI$4)*0.7))-EXP(-$B$15*(($B$16+$AI$4)*0.7)))+U109*$B$15/($B$15-$AI$14)*(EXP(-$AI$14*(($B$16+$AI$4)*0.7))-EXP(-$B$15*(($B$16+$AI$4)*0.7)))</f>
        <v/>
      </c>
      <c r="AC109" s="17">
        <f>R109*EXP(-$B$15*(($B$16+$AI$4)*0.8))+S109*$B$15/($B$15-$AI$12)*(EXP(-$AI$12*(($B$16+$AI$4)*0.8))-EXP(-$B$15*(($B$16+$AI$4)*0.8)))+T109*$B$15/($B$15-$AI$13)*(EXP(-$AI$13*(($B$16+$AI$4)*0.8))-EXP(-$B$15*(($B$16+$AI$4)*0.8)))+U109*$B$15/($B$15-$AI$14)*(EXP(-$AI$14*(($B$16+$AI$4)*0.8))-EXP(-$B$15*(($B$16+$AI$4)*0.8)))</f>
        <v/>
      </c>
      <c r="AD109" s="17">
        <f>R109*EXP(-$B$15*(($B$16+$AI$4)*0.9))+S109*$B$15/($B$15-$AI$12)*(EXP(-$AI$12*(($B$16+$AI$4)*0.9))-EXP(-$B$15*(($B$16+$AI$4)*0.9)))+T109*$B$15/($B$15-$AI$13)*(EXP(-$AI$13*(($B$16+$AI$4)*0.9))-EXP(-$B$15*(($B$16+$AI$4)*0.9)))+U109*$B$15/($B$15-$AI$14)*(EXP(-$AI$14*(($B$16+$AI$4)*0.9))-EXP(-$B$15*(($B$16+$AI$4)*0.9)))</f>
        <v/>
      </c>
      <c r="AE109" s="17">
        <f>R109*EXP(-$B$15*(($B$16+$AI$4)*1.0))+S109*$B$15/($B$15-$AI$12)*(EXP(-$AI$12*(($B$16+$AI$4)*1.0))-EXP(-$B$15*(($B$16+$AI$4)*1.0)))+T109*$B$15/($B$15-$AI$13)*(EXP(-$AI$13*(($B$16+$AI$4)*1.0))-EXP(-$B$15*(($B$16+$AI$4)*1.0)))+U109*$B$15/($B$15-$AI$14)*(EXP(-$AI$14*(($B$16+$AI$4)*1.0))-EXP(-$B$15*(($B$16+$AI$4)*1.0)))</f>
        <v/>
      </c>
      <c r="AF109" s="17">
        <f>MIN((G109-V109)/$AI$48,(G109-W109)/$AI$49,(G109-X109)/$AI$50,(G109-Y109)/$AI$51,(G109-Z109)/$AI$52,(G109-AA109)/$AI$53,(G109-AB109)/$AI$54,(G109-AC109)/$AI$55,(G109-AD109)/$AI$56,(G109-AE109)/$AI$57)</f>
        <v/>
      </c>
    </row>
    <row r="110">
      <c r="E110" s="12">
        <f>E109+$B$11</f>
        <v/>
      </c>
      <c r="F110" s="13">
        <f>E110/60</f>
        <v/>
      </c>
      <c r="G110" s="13">
        <f>IF(F110&gt;=$AI$66,$B$26,IF(F110&gt;=$AI$65,$B$25,IF(F110&gt;=$AI$64,$B$24,IF(F110&gt;=$AI$63,$B$23,IF(F110&gt;=$AI$62,$B$22,IF(F110&gt;=$AI$61,$B$21,$B$20))))))</f>
        <v/>
      </c>
      <c r="H110" s="14">
        <f>MAX(0,MIN($AI$59,IF($B$9="Plasma",(G110-(S110*$AI$18+T110*$AI$19+U110*$AI$20))/$AI$46,AF110)))</f>
        <v/>
      </c>
      <c r="I110" s="15">
        <f>H110/10*3600/$B$11</f>
        <v/>
      </c>
      <c r="J110" s="15">
        <f>J109+H110</f>
        <v/>
      </c>
      <c r="K110" s="14">
        <f>$AI$21*K109+$AI$22*L109+$AI$23*M109+$AI$30*H109</f>
        <v/>
      </c>
      <c r="L110" s="14">
        <f>$AI$24*K109+$AI$25*L109+$AI$26*M109+$AI$31*H109</f>
        <v/>
      </c>
      <c r="M110" s="14">
        <f>$AI$27*K109+$AI$28*L109+$AI$29*M109+$AI$32*H109</f>
        <v/>
      </c>
      <c r="N110" s="16">
        <f>R110*$B$41</f>
        <v/>
      </c>
      <c r="O110" s="14">
        <f>K110/$B$30</f>
        <v/>
      </c>
      <c r="P110" s="14">
        <f>L110/$B$31</f>
        <v/>
      </c>
      <c r="Q110" s="14">
        <f>M110/$B$32</f>
        <v/>
      </c>
      <c r="R110" s="14">
        <f>R109*$AI$42+S109*$AI$43+T109*$AI$44+U109*$AI$45+$AI$47*H109</f>
        <v/>
      </c>
      <c r="S110" s="17">
        <f>$AI$33*K110+$AI$34*L110+$AI$35*M110</f>
        <v/>
      </c>
      <c r="T110" s="17">
        <f>$AI$36*K110+$AI$37*L110+$AI$38*M110</f>
        <v/>
      </c>
      <c r="U110" s="17">
        <f>$AI$39*K110+$AI$40*L110+$AI$41*M110</f>
        <v/>
      </c>
      <c r="V110" s="17">
        <f>R110*EXP(-$B$15*(($B$16+$AI$4)*0.1))+S110*$B$15/($B$15-$AI$12)*(EXP(-$AI$12*(($B$16+$AI$4)*0.1))-EXP(-$B$15*(($B$16+$AI$4)*0.1)))+T110*$B$15/($B$15-$AI$13)*(EXP(-$AI$13*(($B$16+$AI$4)*0.1))-EXP(-$B$15*(($B$16+$AI$4)*0.1)))+U110*$B$15/($B$15-$AI$14)*(EXP(-$AI$14*(($B$16+$AI$4)*0.1))-EXP(-$B$15*(($B$16+$AI$4)*0.1)))</f>
        <v/>
      </c>
      <c r="W110" s="17">
        <f>R110*EXP(-$B$15*(($B$16+$AI$4)*0.2))+S110*$B$15/($B$15-$AI$12)*(EXP(-$AI$12*(($B$16+$AI$4)*0.2))-EXP(-$B$15*(($B$16+$AI$4)*0.2)))+T110*$B$15/($B$15-$AI$13)*(EXP(-$AI$13*(($B$16+$AI$4)*0.2))-EXP(-$B$15*(($B$16+$AI$4)*0.2)))+U110*$B$15/($B$15-$AI$14)*(EXP(-$AI$14*(($B$16+$AI$4)*0.2))-EXP(-$B$15*(($B$16+$AI$4)*0.2)))</f>
        <v/>
      </c>
      <c r="X110" s="17">
        <f>R110*EXP(-$B$15*(($B$16+$AI$4)*0.3))+S110*$B$15/($B$15-$AI$12)*(EXP(-$AI$12*(($B$16+$AI$4)*0.3))-EXP(-$B$15*(($B$16+$AI$4)*0.3)))+T110*$B$15/($B$15-$AI$13)*(EXP(-$AI$13*(($B$16+$AI$4)*0.3))-EXP(-$B$15*(($B$16+$AI$4)*0.3)))+U110*$B$15/($B$15-$AI$14)*(EXP(-$AI$14*(($B$16+$AI$4)*0.3))-EXP(-$B$15*(($B$16+$AI$4)*0.3)))</f>
        <v/>
      </c>
      <c r="Y110" s="17">
        <f>R110*EXP(-$B$15*(($B$16+$AI$4)*0.4))+S110*$B$15/($B$15-$AI$12)*(EXP(-$AI$12*(($B$16+$AI$4)*0.4))-EXP(-$B$15*(($B$16+$AI$4)*0.4)))+T110*$B$15/($B$15-$AI$13)*(EXP(-$AI$13*(($B$16+$AI$4)*0.4))-EXP(-$B$15*(($B$16+$AI$4)*0.4)))+U110*$B$15/($B$15-$AI$14)*(EXP(-$AI$14*(($B$16+$AI$4)*0.4))-EXP(-$B$15*(($B$16+$AI$4)*0.4)))</f>
        <v/>
      </c>
      <c r="Z110" s="17">
        <f>R110*EXP(-$B$15*(($B$16+$AI$4)*0.5))+S110*$B$15/($B$15-$AI$12)*(EXP(-$AI$12*(($B$16+$AI$4)*0.5))-EXP(-$B$15*(($B$16+$AI$4)*0.5)))+T110*$B$15/($B$15-$AI$13)*(EXP(-$AI$13*(($B$16+$AI$4)*0.5))-EXP(-$B$15*(($B$16+$AI$4)*0.5)))+U110*$B$15/($B$15-$AI$14)*(EXP(-$AI$14*(($B$16+$AI$4)*0.5))-EXP(-$B$15*(($B$16+$AI$4)*0.5)))</f>
        <v/>
      </c>
      <c r="AA110" s="17">
        <f>R110*EXP(-$B$15*(($B$16+$AI$4)*0.6))+S110*$B$15/($B$15-$AI$12)*(EXP(-$AI$12*(($B$16+$AI$4)*0.6))-EXP(-$B$15*(($B$16+$AI$4)*0.6)))+T110*$B$15/($B$15-$AI$13)*(EXP(-$AI$13*(($B$16+$AI$4)*0.6))-EXP(-$B$15*(($B$16+$AI$4)*0.6)))+U110*$B$15/($B$15-$AI$14)*(EXP(-$AI$14*(($B$16+$AI$4)*0.6))-EXP(-$B$15*(($B$16+$AI$4)*0.6)))</f>
        <v/>
      </c>
      <c r="AB110" s="17">
        <f>R110*EXP(-$B$15*(($B$16+$AI$4)*0.7))+S110*$B$15/($B$15-$AI$12)*(EXP(-$AI$12*(($B$16+$AI$4)*0.7))-EXP(-$B$15*(($B$16+$AI$4)*0.7)))+T110*$B$15/($B$15-$AI$13)*(EXP(-$AI$13*(($B$16+$AI$4)*0.7))-EXP(-$B$15*(($B$16+$AI$4)*0.7)))+U110*$B$15/($B$15-$AI$14)*(EXP(-$AI$14*(($B$16+$AI$4)*0.7))-EXP(-$B$15*(($B$16+$AI$4)*0.7)))</f>
        <v/>
      </c>
      <c r="AC110" s="17">
        <f>R110*EXP(-$B$15*(($B$16+$AI$4)*0.8))+S110*$B$15/($B$15-$AI$12)*(EXP(-$AI$12*(($B$16+$AI$4)*0.8))-EXP(-$B$15*(($B$16+$AI$4)*0.8)))+T110*$B$15/($B$15-$AI$13)*(EXP(-$AI$13*(($B$16+$AI$4)*0.8))-EXP(-$B$15*(($B$16+$AI$4)*0.8)))+U110*$B$15/($B$15-$AI$14)*(EXP(-$AI$14*(($B$16+$AI$4)*0.8))-EXP(-$B$15*(($B$16+$AI$4)*0.8)))</f>
        <v/>
      </c>
      <c r="AD110" s="17">
        <f>R110*EXP(-$B$15*(($B$16+$AI$4)*0.9))+S110*$B$15/($B$15-$AI$12)*(EXP(-$AI$12*(($B$16+$AI$4)*0.9))-EXP(-$B$15*(($B$16+$AI$4)*0.9)))+T110*$B$15/($B$15-$AI$13)*(EXP(-$AI$13*(($B$16+$AI$4)*0.9))-EXP(-$B$15*(($B$16+$AI$4)*0.9)))+U110*$B$15/($B$15-$AI$14)*(EXP(-$AI$14*(($B$16+$AI$4)*0.9))-EXP(-$B$15*(($B$16+$AI$4)*0.9)))</f>
        <v/>
      </c>
      <c r="AE110" s="17">
        <f>R110*EXP(-$B$15*(($B$16+$AI$4)*1.0))+S110*$B$15/($B$15-$AI$12)*(EXP(-$AI$12*(($B$16+$AI$4)*1.0))-EXP(-$B$15*(($B$16+$AI$4)*1.0)))+T110*$B$15/($B$15-$AI$13)*(EXP(-$AI$13*(($B$16+$AI$4)*1.0))-EXP(-$B$15*(($B$16+$AI$4)*1.0)))+U110*$B$15/($B$15-$AI$14)*(EXP(-$AI$14*(($B$16+$AI$4)*1.0))-EXP(-$B$15*(($B$16+$AI$4)*1.0)))</f>
        <v/>
      </c>
      <c r="AF110" s="17">
        <f>MIN((G110-V110)/$AI$48,(G110-W110)/$AI$49,(G110-X110)/$AI$50,(G110-Y110)/$AI$51,(G110-Z110)/$AI$52,(G110-AA110)/$AI$53,(G110-AB110)/$AI$54,(G110-AC110)/$AI$55,(G110-AD110)/$AI$56,(G110-AE110)/$AI$57)</f>
        <v/>
      </c>
    </row>
    <row r="111">
      <c r="E111" s="12">
        <f>E110+$B$11</f>
        <v/>
      </c>
      <c r="F111" s="13">
        <f>E111/60</f>
        <v/>
      </c>
      <c r="G111" s="13">
        <f>IF(F111&gt;=$AI$66,$B$26,IF(F111&gt;=$AI$65,$B$25,IF(F111&gt;=$AI$64,$B$24,IF(F111&gt;=$AI$63,$B$23,IF(F111&gt;=$AI$62,$B$22,IF(F111&gt;=$AI$61,$B$21,$B$20))))))</f>
        <v/>
      </c>
      <c r="H111" s="14">
        <f>MAX(0,MIN($AI$59,IF($B$9="Plasma",(G111-(S111*$AI$18+T111*$AI$19+U111*$AI$20))/$AI$46,AF111)))</f>
        <v/>
      </c>
      <c r="I111" s="15">
        <f>H111/10*3600/$B$11</f>
        <v/>
      </c>
      <c r="J111" s="15">
        <f>J110+H111</f>
        <v/>
      </c>
      <c r="K111" s="14">
        <f>$AI$21*K110+$AI$22*L110+$AI$23*M110+$AI$30*H110</f>
        <v/>
      </c>
      <c r="L111" s="14">
        <f>$AI$24*K110+$AI$25*L110+$AI$26*M110+$AI$31*H110</f>
        <v/>
      </c>
      <c r="M111" s="14">
        <f>$AI$27*K110+$AI$28*L110+$AI$29*M110+$AI$32*H110</f>
        <v/>
      </c>
      <c r="N111" s="16">
        <f>R111*$B$41</f>
        <v/>
      </c>
      <c r="O111" s="14">
        <f>K111/$B$30</f>
        <v/>
      </c>
      <c r="P111" s="14">
        <f>L111/$B$31</f>
        <v/>
      </c>
      <c r="Q111" s="14">
        <f>M111/$B$32</f>
        <v/>
      </c>
      <c r="R111" s="14">
        <f>R110*$AI$42+S110*$AI$43+T110*$AI$44+U110*$AI$45+$AI$47*H110</f>
        <v/>
      </c>
      <c r="S111" s="17">
        <f>$AI$33*K111+$AI$34*L111+$AI$35*M111</f>
        <v/>
      </c>
      <c r="T111" s="17">
        <f>$AI$36*K111+$AI$37*L111+$AI$38*M111</f>
        <v/>
      </c>
      <c r="U111" s="17">
        <f>$AI$39*K111+$AI$40*L111+$AI$41*M111</f>
        <v/>
      </c>
      <c r="V111" s="17">
        <f>R111*EXP(-$B$15*(($B$16+$AI$4)*0.1))+S111*$B$15/($B$15-$AI$12)*(EXP(-$AI$12*(($B$16+$AI$4)*0.1))-EXP(-$B$15*(($B$16+$AI$4)*0.1)))+T111*$B$15/($B$15-$AI$13)*(EXP(-$AI$13*(($B$16+$AI$4)*0.1))-EXP(-$B$15*(($B$16+$AI$4)*0.1)))+U111*$B$15/($B$15-$AI$14)*(EXP(-$AI$14*(($B$16+$AI$4)*0.1))-EXP(-$B$15*(($B$16+$AI$4)*0.1)))</f>
        <v/>
      </c>
      <c r="W111" s="17">
        <f>R111*EXP(-$B$15*(($B$16+$AI$4)*0.2))+S111*$B$15/($B$15-$AI$12)*(EXP(-$AI$12*(($B$16+$AI$4)*0.2))-EXP(-$B$15*(($B$16+$AI$4)*0.2)))+T111*$B$15/($B$15-$AI$13)*(EXP(-$AI$13*(($B$16+$AI$4)*0.2))-EXP(-$B$15*(($B$16+$AI$4)*0.2)))+U111*$B$15/($B$15-$AI$14)*(EXP(-$AI$14*(($B$16+$AI$4)*0.2))-EXP(-$B$15*(($B$16+$AI$4)*0.2)))</f>
        <v/>
      </c>
      <c r="X111" s="17">
        <f>R111*EXP(-$B$15*(($B$16+$AI$4)*0.3))+S111*$B$15/($B$15-$AI$12)*(EXP(-$AI$12*(($B$16+$AI$4)*0.3))-EXP(-$B$15*(($B$16+$AI$4)*0.3)))+T111*$B$15/($B$15-$AI$13)*(EXP(-$AI$13*(($B$16+$AI$4)*0.3))-EXP(-$B$15*(($B$16+$AI$4)*0.3)))+U111*$B$15/($B$15-$AI$14)*(EXP(-$AI$14*(($B$16+$AI$4)*0.3))-EXP(-$B$15*(($B$16+$AI$4)*0.3)))</f>
        <v/>
      </c>
      <c r="Y111" s="17">
        <f>R111*EXP(-$B$15*(($B$16+$AI$4)*0.4))+S111*$B$15/($B$15-$AI$12)*(EXP(-$AI$12*(($B$16+$AI$4)*0.4))-EXP(-$B$15*(($B$16+$AI$4)*0.4)))+T111*$B$15/($B$15-$AI$13)*(EXP(-$AI$13*(($B$16+$AI$4)*0.4))-EXP(-$B$15*(($B$16+$AI$4)*0.4)))+U111*$B$15/($B$15-$AI$14)*(EXP(-$AI$14*(($B$16+$AI$4)*0.4))-EXP(-$B$15*(($B$16+$AI$4)*0.4)))</f>
        <v/>
      </c>
      <c r="Z111" s="17">
        <f>R111*EXP(-$B$15*(($B$16+$AI$4)*0.5))+S111*$B$15/($B$15-$AI$12)*(EXP(-$AI$12*(($B$16+$AI$4)*0.5))-EXP(-$B$15*(($B$16+$AI$4)*0.5)))+T111*$B$15/($B$15-$AI$13)*(EXP(-$AI$13*(($B$16+$AI$4)*0.5))-EXP(-$B$15*(($B$16+$AI$4)*0.5)))+U111*$B$15/($B$15-$AI$14)*(EXP(-$AI$14*(($B$16+$AI$4)*0.5))-EXP(-$B$15*(($B$16+$AI$4)*0.5)))</f>
        <v/>
      </c>
      <c r="AA111" s="17">
        <f>R111*EXP(-$B$15*(($B$16+$AI$4)*0.6))+S111*$B$15/($B$15-$AI$12)*(EXP(-$AI$12*(($B$16+$AI$4)*0.6))-EXP(-$B$15*(($B$16+$AI$4)*0.6)))+T111*$B$15/($B$15-$AI$13)*(EXP(-$AI$13*(($B$16+$AI$4)*0.6))-EXP(-$B$15*(($B$16+$AI$4)*0.6)))+U111*$B$15/($B$15-$AI$14)*(EXP(-$AI$14*(($B$16+$AI$4)*0.6))-EXP(-$B$15*(($B$16+$AI$4)*0.6)))</f>
        <v/>
      </c>
      <c r="AB111" s="17">
        <f>R111*EXP(-$B$15*(($B$16+$AI$4)*0.7))+S111*$B$15/($B$15-$AI$12)*(EXP(-$AI$12*(($B$16+$AI$4)*0.7))-EXP(-$B$15*(($B$16+$AI$4)*0.7)))+T111*$B$15/($B$15-$AI$13)*(EXP(-$AI$13*(($B$16+$AI$4)*0.7))-EXP(-$B$15*(($B$16+$AI$4)*0.7)))+U111*$B$15/($B$15-$AI$14)*(EXP(-$AI$14*(($B$16+$AI$4)*0.7))-EXP(-$B$15*(($B$16+$AI$4)*0.7)))</f>
        <v/>
      </c>
      <c r="AC111" s="17">
        <f>R111*EXP(-$B$15*(($B$16+$AI$4)*0.8))+S111*$B$15/($B$15-$AI$12)*(EXP(-$AI$12*(($B$16+$AI$4)*0.8))-EXP(-$B$15*(($B$16+$AI$4)*0.8)))+T111*$B$15/($B$15-$AI$13)*(EXP(-$AI$13*(($B$16+$AI$4)*0.8))-EXP(-$B$15*(($B$16+$AI$4)*0.8)))+U111*$B$15/($B$15-$AI$14)*(EXP(-$AI$14*(($B$16+$AI$4)*0.8))-EXP(-$B$15*(($B$16+$AI$4)*0.8)))</f>
        <v/>
      </c>
      <c r="AD111" s="17">
        <f>R111*EXP(-$B$15*(($B$16+$AI$4)*0.9))+S111*$B$15/($B$15-$AI$12)*(EXP(-$AI$12*(($B$16+$AI$4)*0.9))-EXP(-$B$15*(($B$16+$AI$4)*0.9)))+T111*$B$15/($B$15-$AI$13)*(EXP(-$AI$13*(($B$16+$AI$4)*0.9))-EXP(-$B$15*(($B$16+$AI$4)*0.9)))+U111*$B$15/($B$15-$AI$14)*(EXP(-$AI$14*(($B$16+$AI$4)*0.9))-EXP(-$B$15*(($B$16+$AI$4)*0.9)))</f>
        <v/>
      </c>
      <c r="AE111" s="17">
        <f>R111*EXP(-$B$15*(($B$16+$AI$4)*1.0))+S111*$B$15/($B$15-$AI$12)*(EXP(-$AI$12*(($B$16+$AI$4)*1.0))-EXP(-$B$15*(($B$16+$AI$4)*1.0)))+T111*$B$15/($B$15-$AI$13)*(EXP(-$AI$13*(($B$16+$AI$4)*1.0))-EXP(-$B$15*(($B$16+$AI$4)*1.0)))+U111*$B$15/($B$15-$AI$14)*(EXP(-$AI$14*(($B$16+$AI$4)*1.0))-EXP(-$B$15*(($B$16+$AI$4)*1.0)))</f>
        <v/>
      </c>
      <c r="AF111" s="17">
        <f>MIN((G111-V111)/$AI$48,(G111-W111)/$AI$49,(G111-X111)/$AI$50,(G111-Y111)/$AI$51,(G111-Z111)/$AI$52,(G111-AA111)/$AI$53,(G111-AB111)/$AI$54,(G111-AC111)/$AI$55,(G111-AD111)/$AI$56,(G111-AE111)/$AI$57)</f>
        <v/>
      </c>
    </row>
    <row r="112">
      <c r="E112" s="12">
        <f>E111+$B$11</f>
        <v/>
      </c>
      <c r="F112" s="13">
        <f>E112/60</f>
        <v/>
      </c>
      <c r="G112" s="13">
        <f>IF(F112&gt;=$AI$66,$B$26,IF(F112&gt;=$AI$65,$B$25,IF(F112&gt;=$AI$64,$B$24,IF(F112&gt;=$AI$63,$B$23,IF(F112&gt;=$AI$62,$B$22,IF(F112&gt;=$AI$61,$B$21,$B$20))))))</f>
        <v/>
      </c>
      <c r="H112" s="14">
        <f>MAX(0,MIN($AI$59,IF($B$9="Plasma",(G112-(S112*$AI$18+T112*$AI$19+U112*$AI$20))/$AI$46,AF112)))</f>
        <v/>
      </c>
      <c r="I112" s="15">
        <f>H112/10*3600/$B$11</f>
        <v/>
      </c>
      <c r="J112" s="15">
        <f>J111+H112</f>
        <v/>
      </c>
      <c r="K112" s="14">
        <f>$AI$21*K111+$AI$22*L111+$AI$23*M111+$AI$30*H111</f>
        <v/>
      </c>
      <c r="L112" s="14">
        <f>$AI$24*K111+$AI$25*L111+$AI$26*M111+$AI$31*H111</f>
        <v/>
      </c>
      <c r="M112" s="14">
        <f>$AI$27*K111+$AI$28*L111+$AI$29*M111+$AI$32*H111</f>
        <v/>
      </c>
      <c r="N112" s="16">
        <f>R112*$B$41</f>
        <v/>
      </c>
      <c r="O112" s="14">
        <f>K112/$B$30</f>
        <v/>
      </c>
      <c r="P112" s="14">
        <f>L112/$B$31</f>
        <v/>
      </c>
      <c r="Q112" s="14">
        <f>M112/$B$32</f>
        <v/>
      </c>
      <c r="R112" s="14">
        <f>R111*$AI$42+S111*$AI$43+T111*$AI$44+U111*$AI$45+$AI$47*H111</f>
        <v/>
      </c>
      <c r="S112" s="17">
        <f>$AI$33*K112+$AI$34*L112+$AI$35*M112</f>
        <v/>
      </c>
      <c r="T112" s="17">
        <f>$AI$36*K112+$AI$37*L112+$AI$38*M112</f>
        <v/>
      </c>
      <c r="U112" s="17">
        <f>$AI$39*K112+$AI$40*L112+$AI$41*M112</f>
        <v/>
      </c>
      <c r="V112" s="17">
        <f>R112*EXP(-$B$15*(($B$16+$AI$4)*0.1))+S112*$B$15/($B$15-$AI$12)*(EXP(-$AI$12*(($B$16+$AI$4)*0.1))-EXP(-$B$15*(($B$16+$AI$4)*0.1)))+T112*$B$15/($B$15-$AI$13)*(EXP(-$AI$13*(($B$16+$AI$4)*0.1))-EXP(-$B$15*(($B$16+$AI$4)*0.1)))+U112*$B$15/($B$15-$AI$14)*(EXP(-$AI$14*(($B$16+$AI$4)*0.1))-EXP(-$B$15*(($B$16+$AI$4)*0.1)))</f>
        <v/>
      </c>
      <c r="W112" s="17">
        <f>R112*EXP(-$B$15*(($B$16+$AI$4)*0.2))+S112*$B$15/($B$15-$AI$12)*(EXP(-$AI$12*(($B$16+$AI$4)*0.2))-EXP(-$B$15*(($B$16+$AI$4)*0.2)))+T112*$B$15/($B$15-$AI$13)*(EXP(-$AI$13*(($B$16+$AI$4)*0.2))-EXP(-$B$15*(($B$16+$AI$4)*0.2)))+U112*$B$15/($B$15-$AI$14)*(EXP(-$AI$14*(($B$16+$AI$4)*0.2))-EXP(-$B$15*(($B$16+$AI$4)*0.2)))</f>
        <v/>
      </c>
      <c r="X112" s="17">
        <f>R112*EXP(-$B$15*(($B$16+$AI$4)*0.3))+S112*$B$15/($B$15-$AI$12)*(EXP(-$AI$12*(($B$16+$AI$4)*0.3))-EXP(-$B$15*(($B$16+$AI$4)*0.3)))+T112*$B$15/($B$15-$AI$13)*(EXP(-$AI$13*(($B$16+$AI$4)*0.3))-EXP(-$B$15*(($B$16+$AI$4)*0.3)))+U112*$B$15/($B$15-$AI$14)*(EXP(-$AI$14*(($B$16+$AI$4)*0.3))-EXP(-$B$15*(($B$16+$AI$4)*0.3)))</f>
        <v/>
      </c>
      <c r="Y112" s="17">
        <f>R112*EXP(-$B$15*(($B$16+$AI$4)*0.4))+S112*$B$15/($B$15-$AI$12)*(EXP(-$AI$12*(($B$16+$AI$4)*0.4))-EXP(-$B$15*(($B$16+$AI$4)*0.4)))+T112*$B$15/($B$15-$AI$13)*(EXP(-$AI$13*(($B$16+$AI$4)*0.4))-EXP(-$B$15*(($B$16+$AI$4)*0.4)))+U112*$B$15/($B$15-$AI$14)*(EXP(-$AI$14*(($B$16+$AI$4)*0.4))-EXP(-$B$15*(($B$16+$AI$4)*0.4)))</f>
        <v/>
      </c>
      <c r="Z112" s="17">
        <f>R112*EXP(-$B$15*(($B$16+$AI$4)*0.5))+S112*$B$15/($B$15-$AI$12)*(EXP(-$AI$12*(($B$16+$AI$4)*0.5))-EXP(-$B$15*(($B$16+$AI$4)*0.5)))+T112*$B$15/($B$15-$AI$13)*(EXP(-$AI$13*(($B$16+$AI$4)*0.5))-EXP(-$B$15*(($B$16+$AI$4)*0.5)))+U112*$B$15/($B$15-$AI$14)*(EXP(-$AI$14*(($B$16+$AI$4)*0.5))-EXP(-$B$15*(($B$16+$AI$4)*0.5)))</f>
        <v/>
      </c>
      <c r="AA112" s="17">
        <f>R112*EXP(-$B$15*(($B$16+$AI$4)*0.6))+S112*$B$15/($B$15-$AI$12)*(EXP(-$AI$12*(($B$16+$AI$4)*0.6))-EXP(-$B$15*(($B$16+$AI$4)*0.6)))+T112*$B$15/($B$15-$AI$13)*(EXP(-$AI$13*(($B$16+$AI$4)*0.6))-EXP(-$B$15*(($B$16+$AI$4)*0.6)))+U112*$B$15/($B$15-$AI$14)*(EXP(-$AI$14*(($B$16+$AI$4)*0.6))-EXP(-$B$15*(($B$16+$AI$4)*0.6)))</f>
        <v/>
      </c>
      <c r="AB112" s="17">
        <f>R112*EXP(-$B$15*(($B$16+$AI$4)*0.7))+S112*$B$15/($B$15-$AI$12)*(EXP(-$AI$12*(($B$16+$AI$4)*0.7))-EXP(-$B$15*(($B$16+$AI$4)*0.7)))+T112*$B$15/($B$15-$AI$13)*(EXP(-$AI$13*(($B$16+$AI$4)*0.7))-EXP(-$B$15*(($B$16+$AI$4)*0.7)))+U112*$B$15/($B$15-$AI$14)*(EXP(-$AI$14*(($B$16+$AI$4)*0.7))-EXP(-$B$15*(($B$16+$AI$4)*0.7)))</f>
        <v/>
      </c>
      <c r="AC112" s="17">
        <f>R112*EXP(-$B$15*(($B$16+$AI$4)*0.8))+S112*$B$15/($B$15-$AI$12)*(EXP(-$AI$12*(($B$16+$AI$4)*0.8))-EXP(-$B$15*(($B$16+$AI$4)*0.8)))+T112*$B$15/($B$15-$AI$13)*(EXP(-$AI$13*(($B$16+$AI$4)*0.8))-EXP(-$B$15*(($B$16+$AI$4)*0.8)))+U112*$B$15/($B$15-$AI$14)*(EXP(-$AI$14*(($B$16+$AI$4)*0.8))-EXP(-$B$15*(($B$16+$AI$4)*0.8)))</f>
        <v/>
      </c>
      <c r="AD112" s="17">
        <f>R112*EXP(-$B$15*(($B$16+$AI$4)*0.9))+S112*$B$15/($B$15-$AI$12)*(EXP(-$AI$12*(($B$16+$AI$4)*0.9))-EXP(-$B$15*(($B$16+$AI$4)*0.9)))+T112*$B$15/($B$15-$AI$13)*(EXP(-$AI$13*(($B$16+$AI$4)*0.9))-EXP(-$B$15*(($B$16+$AI$4)*0.9)))+U112*$B$15/($B$15-$AI$14)*(EXP(-$AI$14*(($B$16+$AI$4)*0.9))-EXP(-$B$15*(($B$16+$AI$4)*0.9)))</f>
        <v/>
      </c>
      <c r="AE112" s="17">
        <f>R112*EXP(-$B$15*(($B$16+$AI$4)*1.0))+S112*$B$15/($B$15-$AI$12)*(EXP(-$AI$12*(($B$16+$AI$4)*1.0))-EXP(-$B$15*(($B$16+$AI$4)*1.0)))+T112*$B$15/($B$15-$AI$13)*(EXP(-$AI$13*(($B$16+$AI$4)*1.0))-EXP(-$B$15*(($B$16+$AI$4)*1.0)))+U112*$B$15/($B$15-$AI$14)*(EXP(-$AI$14*(($B$16+$AI$4)*1.0))-EXP(-$B$15*(($B$16+$AI$4)*1.0)))</f>
        <v/>
      </c>
      <c r="AF112" s="17">
        <f>MIN((G112-V112)/$AI$48,(G112-W112)/$AI$49,(G112-X112)/$AI$50,(G112-Y112)/$AI$51,(G112-Z112)/$AI$52,(G112-AA112)/$AI$53,(G112-AB112)/$AI$54,(G112-AC112)/$AI$55,(G112-AD112)/$AI$56,(G112-AE112)/$AI$57)</f>
        <v/>
      </c>
    </row>
    <row r="113">
      <c r="E113" s="12">
        <f>E112+$B$11</f>
        <v/>
      </c>
      <c r="F113" s="13">
        <f>E113/60</f>
        <v/>
      </c>
      <c r="G113" s="13">
        <f>IF(F113&gt;=$AI$66,$B$26,IF(F113&gt;=$AI$65,$B$25,IF(F113&gt;=$AI$64,$B$24,IF(F113&gt;=$AI$63,$B$23,IF(F113&gt;=$AI$62,$B$22,IF(F113&gt;=$AI$61,$B$21,$B$20))))))</f>
        <v/>
      </c>
      <c r="H113" s="14">
        <f>MAX(0,MIN($AI$59,IF($B$9="Plasma",(G113-(S113*$AI$18+T113*$AI$19+U113*$AI$20))/$AI$46,AF113)))</f>
        <v/>
      </c>
      <c r="I113" s="15">
        <f>H113/10*3600/$B$11</f>
        <v/>
      </c>
      <c r="J113" s="15">
        <f>J112+H113</f>
        <v/>
      </c>
      <c r="K113" s="14">
        <f>$AI$21*K112+$AI$22*L112+$AI$23*M112+$AI$30*H112</f>
        <v/>
      </c>
      <c r="L113" s="14">
        <f>$AI$24*K112+$AI$25*L112+$AI$26*M112+$AI$31*H112</f>
        <v/>
      </c>
      <c r="M113" s="14">
        <f>$AI$27*K112+$AI$28*L112+$AI$29*M112+$AI$32*H112</f>
        <v/>
      </c>
      <c r="N113" s="16">
        <f>R113*$B$41</f>
        <v/>
      </c>
      <c r="O113" s="14">
        <f>K113/$B$30</f>
        <v/>
      </c>
      <c r="P113" s="14">
        <f>L113/$B$31</f>
        <v/>
      </c>
      <c r="Q113" s="14">
        <f>M113/$B$32</f>
        <v/>
      </c>
      <c r="R113" s="14">
        <f>R112*$AI$42+S112*$AI$43+T112*$AI$44+U112*$AI$45+$AI$47*H112</f>
        <v/>
      </c>
      <c r="S113" s="17">
        <f>$AI$33*K113+$AI$34*L113+$AI$35*M113</f>
        <v/>
      </c>
      <c r="T113" s="17">
        <f>$AI$36*K113+$AI$37*L113+$AI$38*M113</f>
        <v/>
      </c>
      <c r="U113" s="17">
        <f>$AI$39*K113+$AI$40*L113+$AI$41*M113</f>
        <v/>
      </c>
      <c r="V113" s="17">
        <f>R113*EXP(-$B$15*(($B$16+$AI$4)*0.1))+S113*$B$15/($B$15-$AI$12)*(EXP(-$AI$12*(($B$16+$AI$4)*0.1))-EXP(-$B$15*(($B$16+$AI$4)*0.1)))+T113*$B$15/($B$15-$AI$13)*(EXP(-$AI$13*(($B$16+$AI$4)*0.1))-EXP(-$B$15*(($B$16+$AI$4)*0.1)))+U113*$B$15/($B$15-$AI$14)*(EXP(-$AI$14*(($B$16+$AI$4)*0.1))-EXP(-$B$15*(($B$16+$AI$4)*0.1)))</f>
        <v/>
      </c>
      <c r="W113" s="17">
        <f>R113*EXP(-$B$15*(($B$16+$AI$4)*0.2))+S113*$B$15/($B$15-$AI$12)*(EXP(-$AI$12*(($B$16+$AI$4)*0.2))-EXP(-$B$15*(($B$16+$AI$4)*0.2)))+T113*$B$15/($B$15-$AI$13)*(EXP(-$AI$13*(($B$16+$AI$4)*0.2))-EXP(-$B$15*(($B$16+$AI$4)*0.2)))+U113*$B$15/($B$15-$AI$14)*(EXP(-$AI$14*(($B$16+$AI$4)*0.2))-EXP(-$B$15*(($B$16+$AI$4)*0.2)))</f>
        <v/>
      </c>
      <c r="X113" s="17">
        <f>R113*EXP(-$B$15*(($B$16+$AI$4)*0.3))+S113*$B$15/($B$15-$AI$12)*(EXP(-$AI$12*(($B$16+$AI$4)*0.3))-EXP(-$B$15*(($B$16+$AI$4)*0.3)))+T113*$B$15/($B$15-$AI$13)*(EXP(-$AI$13*(($B$16+$AI$4)*0.3))-EXP(-$B$15*(($B$16+$AI$4)*0.3)))+U113*$B$15/($B$15-$AI$14)*(EXP(-$AI$14*(($B$16+$AI$4)*0.3))-EXP(-$B$15*(($B$16+$AI$4)*0.3)))</f>
        <v/>
      </c>
      <c r="Y113" s="17">
        <f>R113*EXP(-$B$15*(($B$16+$AI$4)*0.4))+S113*$B$15/($B$15-$AI$12)*(EXP(-$AI$12*(($B$16+$AI$4)*0.4))-EXP(-$B$15*(($B$16+$AI$4)*0.4)))+T113*$B$15/($B$15-$AI$13)*(EXP(-$AI$13*(($B$16+$AI$4)*0.4))-EXP(-$B$15*(($B$16+$AI$4)*0.4)))+U113*$B$15/($B$15-$AI$14)*(EXP(-$AI$14*(($B$16+$AI$4)*0.4))-EXP(-$B$15*(($B$16+$AI$4)*0.4)))</f>
        <v/>
      </c>
      <c r="Z113" s="17">
        <f>R113*EXP(-$B$15*(($B$16+$AI$4)*0.5))+S113*$B$15/($B$15-$AI$12)*(EXP(-$AI$12*(($B$16+$AI$4)*0.5))-EXP(-$B$15*(($B$16+$AI$4)*0.5)))+T113*$B$15/($B$15-$AI$13)*(EXP(-$AI$13*(($B$16+$AI$4)*0.5))-EXP(-$B$15*(($B$16+$AI$4)*0.5)))+U113*$B$15/($B$15-$AI$14)*(EXP(-$AI$14*(($B$16+$AI$4)*0.5))-EXP(-$B$15*(($B$16+$AI$4)*0.5)))</f>
        <v/>
      </c>
      <c r="AA113" s="17">
        <f>R113*EXP(-$B$15*(($B$16+$AI$4)*0.6))+S113*$B$15/($B$15-$AI$12)*(EXP(-$AI$12*(($B$16+$AI$4)*0.6))-EXP(-$B$15*(($B$16+$AI$4)*0.6)))+T113*$B$15/($B$15-$AI$13)*(EXP(-$AI$13*(($B$16+$AI$4)*0.6))-EXP(-$B$15*(($B$16+$AI$4)*0.6)))+U113*$B$15/($B$15-$AI$14)*(EXP(-$AI$14*(($B$16+$AI$4)*0.6))-EXP(-$B$15*(($B$16+$AI$4)*0.6)))</f>
        <v/>
      </c>
      <c r="AB113" s="17">
        <f>R113*EXP(-$B$15*(($B$16+$AI$4)*0.7))+S113*$B$15/($B$15-$AI$12)*(EXP(-$AI$12*(($B$16+$AI$4)*0.7))-EXP(-$B$15*(($B$16+$AI$4)*0.7)))+T113*$B$15/($B$15-$AI$13)*(EXP(-$AI$13*(($B$16+$AI$4)*0.7))-EXP(-$B$15*(($B$16+$AI$4)*0.7)))+U113*$B$15/($B$15-$AI$14)*(EXP(-$AI$14*(($B$16+$AI$4)*0.7))-EXP(-$B$15*(($B$16+$AI$4)*0.7)))</f>
        <v/>
      </c>
      <c r="AC113" s="17">
        <f>R113*EXP(-$B$15*(($B$16+$AI$4)*0.8))+S113*$B$15/($B$15-$AI$12)*(EXP(-$AI$12*(($B$16+$AI$4)*0.8))-EXP(-$B$15*(($B$16+$AI$4)*0.8)))+T113*$B$15/($B$15-$AI$13)*(EXP(-$AI$13*(($B$16+$AI$4)*0.8))-EXP(-$B$15*(($B$16+$AI$4)*0.8)))+U113*$B$15/($B$15-$AI$14)*(EXP(-$AI$14*(($B$16+$AI$4)*0.8))-EXP(-$B$15*(($B$16+$AI$4)*0.8)))</f>
        <v/>
      </c>
      <c r="AD113" s="17">
        <f>R113*EXP(-$B$15*(($B$16+$AI$4)*0.9))+S113*$B$15/($B$15-$AI$12)*(EXP(-$AI$12*(($B$16+$AI$4)*0.9))-EXP(-$B$15*(($B$16+$AI$4)*0.9)))+T113*$B$15/($B$15-$AI$13)*(EXP(-$AI$13*(($B$16+$AI$4)*0.9))-EXP(-$B$15*(($B$16+$AI$4)*0.9)))+U113*$B$15/($B$15-$AI$14)*(EXP(-$AI$14*(($B$16+$AI$4)*0.9))-EXP(-$B$15*(($B$16+$AI$4)*0.9)))</f>
        <v/>
      </c>
      <c r="AE113" s="17">
        <f>R113*EXP(-$B$15*(($B$16+$AI$4)*1.0))+S113*$B$15/($B$15-$AI$12)*(EXP(-$AI$12*(($B$16+$AI$4)*1.0))-EXP(-$B$15*(($B$16+$AI$4)*1.0)))+T113*$B$15/($B$15-$AI$13)*(EXP(-$AI$13*(($B$16+$AI$4)*1.0))-EXP(-$B$15*(($B$16+$AI$4)*1.0)))+U113*$B$15/($B$15-$AI$14)*(EXP(-$AI$14*(($B$16+$AI$4)*1.0))-EXP(-$B$15*(($B$16+$AI$4)*1.0)))</f>
        <v/>
      </c>
      <c r="AF113" s="17">
        <f>MIN((G113-V113)/$AI$48,(G113-W113)/$AI$49,(G113-X113)/$AI$50,(G113-Y113)/$AI$51,(G113-Z113)/$AI$52,(G113-AA113)/$AI$53,(G113-AB113)/$AI$54,(G113-AC113)/$AI$55,(G113-AD113)/$AI$56,(G113-AE113)/$AI$57)</f>
        <v/>
      </c>
    </row>
    <row r="114">
      <c r="E114" s="12">
        <f>E113+$B$11</f>
        <v/>
      </c>
      <c r="F114" s="13">
        <f>E114/60</f>
        <v/>
      </c>
      <c r="G114" s="13">
        <f>IF(F114&gt;=$AI$66,$B$26,IF(F114&gt;=$AI$65,$B$25,IF(F114&gt;=$AI$64,$B$24,IF(F114&gt;=$AI$63,$B$23,IF(F114&gt;=$AI$62,$B$22,IF(F114&gt;=$AI$61,$B$21,$B$20))))))</f>
        <v/>
      </c>
      <c r="H114" s="14">
        <f>MAX(0,MIN($AI$59,IF($B$9="Plasma",(G114-(S114*$AI$18+T114*$AI$19+U114*$AI$20))/$AI$46,AF114)))</f>
        <v/>
      </c>
      <c r="I114" s="15">
        <f>H114/10*3600/$B$11</f>
        <v/>
      </c>
      <c r="J114" s="15">
        <f>J113+H114</f>
        <v/>
      </c>
      <c r="K114" s="14">
        <f>$AI$21*K113+$AI$22*L113+$AI$23*M113+$AI$30*H113</f>
        <v/>
      </c>
      <c r="L114" s="14">
        <f>$AI$24*K113+$AI$25*L113+$AI$26*M113+$AI$31*H113</f>
        <v/>
      </c>
      <c r="M114" s="14">
        <f>$AI$27*K113+$AI$28*L113+$AI$29*M113+$AI$32*H113</f>
        <v/>
      </c>
      <c r="N114" s="16">
        <f>R114*$B$41</f>
        <v/>
      </c>
      <c r="O114" s="14">
        <f>K114/$B$30</f>
        <v/>
      </c>
      <c r="P114" s="14">
        <f>L114/$B$31</f>
        <v/>
      </c>
      <c r="Q114" s="14">
        <f>M114/$B$32</f>
        <v/>
      </c>
      <c r="R114" s="14">
        <f>R113*$AI$42+S113*$AI$43+T113*$AI$44+U113*$AI$45+$AI$47*H113</f>
        <v/>
      </c>
      <c r="S114" s="17">
        <f>$AI$33*K114+$AI$34*L114+$AI$35*M114</f>
        <v/>
      </c>
      <c r="T114" s="17">
        <f>$AI$36*K114+$AI$37*L114+$AI$38*M114</f>
        <v/>
      </c>
      <c r="U114" s="17">
        <f>$AI$39*K114+$AI$40*L114+$AI$41*M114</f>
        <v/>
      </c>
      <c r="V114" s="17">
        <f>R114*EXP(-$B$15*(($B$16+$AI$4)*0.1))+S114*$B$15/($B$15-$AI$12)*(EXP(-$AI$12*(($B$16+$AI$4)*0.1))-EXP(-$B$15*(($B$16+$AI$4)*0.1)))+T114*$B$15/($B$15-$AI$13)*(EXP(-$AI$13*(($B$16+$AI$4)*0.1))-EXP(-$B$15*(($B$16+$AI$4)*0.1)))+U114*$B$15/($B$15-$AI$14)*(EXP(-$AI$14*(($B$16+$AI$4)*0.1))-EXP(-$B$15*(($B$16+$AI$4)*0.1)))</f>
        <v/>
      </c>
      <c r="W114" s="17">
        <f>R114*EXP(-$B$15*(($B$16+$AI$4)*0.2))+S114*$B$15/($B$15-$AI$12)*(EXP(-$AI$12*(($B$16+$AI$4)*0.2))-EXP(-$B$15*(($B$16+$AI$4)*0.2)))+T114*$B$15/($B$15-$AI$13)*(EXP(-$AI$13*(($B$16+$AI$4)*0.2))-EXP(-$B$15*(($B$16+$AI$4)*0.2)))+U114*$B$15/($B$15-$AI$14)*(EXP(-$AI$14*(($B$16+$AI$4)*0.2))-EXP(-$B$15*(($B$16+$AI$4)*0.2)))</f>
        <v/>
      </c>
      <c r="X114" s="17">
        <f>R114*EXP(-$B$15*(($B$16+$AI$4)*0.3))+S114*$B$15/($B$15-$AI$12)*(EXP(-$AI$12*(($B$16+$AI$4)*0.3))-EXP(-$B$15*(($B$16+$AI$4)*0.3)))+T114*$B$15/($B$15-$AI$13)*(EXP(-$AI$13*(($B$16+$AI$4)*0.3))-EXP(-$B$15*(($B$16+$AI$4)*0.3)))+U114*$B$15/($B$15-$AI$14)*(EXP(-$AI$14*(($B$16+$AI$4)*0.3))-EXP(-$B$15*(($B$16+$AI$4)*0.3)))</f>
        <v/>
      </c>
      <c r="Y114" s="17">
        <f>R114*EXP(-$B$15*(($B$16+$AI$4)*0.4))+S114*$B$15/($B$15-$AI$12)*(EXP(-$AI$12*(($B$16+$AI$4)*0.4))-EXP(-$B$15*(($B$16+$AI$4)*0.4)))+T114*$B$15/($B$15-$AI$13)*(EXP(-$AI$13*(($B$16+$AI$4)*0.4))-EXP(-$B$15*(($B$16+$AI$4)*0.4)))+U114*$B$15/($B$15-$AI$14)*(EXP(-$AI$14*(($B$16+$AI$4)*0.4))-EXP(-$B$15*(($B$16+$AI$4)*0.4)))</f>
        <v/>
      </c>
      <c r="Z114" s="17">
        <f>R114*EXP(-$B$15*(($B$16+$AI$4)*0.5))+S114*$B$15/($B$15-$AI$12)*(EXP(-$AI$12*(($B$16+$AI$4)*0.5))-EXP(-$B$15*(($B$16+$AI$4)*0.5)))+T114*$B$15/($B$15-$AI$13)*(EXP(-$AI$13*(($B$16+$AI$4)*0.5))-EXP(-$B$15*(($B$16+$AI$4)*0.5)))+U114*$B$15/($B$15-$AI$14)*(EXP(-$AI$14*(($B$16+$AI$4)*0.5))-EXP(-$B$15*(($B$16+$AI$4)*0.5)))</f>
        <v/>
      </c>
      <c r="AA114" s="17">
        <f>R114*EXP(-$B$15*(($B$16+$AI$4)*0.6))+S114*$B$15/($B$15-$AI$12)*(EXP(-$AI$12*(($B$16+$AI$4)*0.6))-EXP(-$B$15*(($B$16+$AI$4)*0.6)))+T114*$B$15/($B$15-$AI$13)*(EXP(-$AI$13*(($B$16+$AI$4)*0.6))-EXP(-$B$15*(($B$16+$AI$4)*0.6)))+U114*$B$15/($B$15-$AI$14)*(EXP(-$AI$14*(($B$16+$AI$4)*0.6))-EXP(-$B$15*(($B$16+$AI$4)*0.6)))</f>
        <v/>
      </c>
      <c r="AB114" s="17">
        <f>R114*EXP(-$B$15*(($B$16+$AI$4)*0.7))+S114*$B$15/($B$15-$AI$12)*(EXP(-$AI$12*(($B$16+$AI$4)*0.7))-EXP(-$B$15*(($B$16+$AI$4)*0.7)))+T114*$B$15/($B$15-$AI$13)*(EXP(-$AI$13*(($B$16+$AI$4)*0.7))-EXP(-$B$15*(($B$16+$AI$4)*0.7)))+U114*$B$15/($B$15-$AI$14)*(EXP(-$AI$14*(($B$16+$AI$4)*0.7))-EXP(-$B$15*(($B$16+$AI$4)*0.7)))</f>
        <v/>
      </c>
      <c r="AC114" s="17">
        <f>R114*EXP(-$B$15*(($B$16+$AI$4)*0.8))+S114*$B$15/($B$15-$AI$12)*(EXP(-$AI$12*(($B$16+$AI$4)*0.8))-EXP(-$B$15*(($B$16+$AI$4)*0.8)))+T114*$B$15/($B$15-$AI$13)*(EXP(-$AI$13*(($B$16+$AI$4)*0.8))-EXP(-$B$15*(($B$16+$AI$4)*0.8)))+U114*$B$15/($B$15-$AI$14)*(EXP(-$AI$14*(($B$16+$AI$4)*0.8))-EXP(-$B$15*(($B$16+$AI$4)*0.8)))</f>
        <v/>
      </c>
      <c r="AD114" s="17">
        <f>R114*EXP(-$B$15*(($B$16+$AI$4)*0.9))+S114*$B$15/($B$15-$AI$12)*(EXP(-$AI$12*(($B$16+$AI$4)*0.9))-EXP(-$B$15*(($B$16+$AI$4)*0.9)))+T114*$B$15/($B$15-$AI$13)*(EXP(-$AI$13*(($B$16+$AI$4)*0.9))-EXP(-$B$15*(($B$16+$AI$4)*0.9)))+U114*$B$15/($B$15-$AI$14)*(EXP(-$AI$14*(($B$16+$AI$4)*0.9))-EXP(-$B$15*(($B$16+$AI$4)*0.9)))</f>
        <v/>
      </c>
      <c r="AE114" s="17">
        <f>R114*EXP(-$B$15*(($B$16+$AI$4)*1.0))+S114*$B$15/($B$15-$AI$12)*(EXP(-$AI$12*(($B$16+$AI$4)*1.0))-EXP(-$B$15*(($B$16+$AI$4)*1.0)))+T114*$B$15/($B$15-$AI$13)*(EXP(-$AI$13*(($B$16+$AI$4)*1.0))-EXP(-$B$15*(($B$16+$AI$4)*1.0)))+U114*$B$15/($B$15-$AI$14)*(EXP(-$AI$14*(($B$16+$AI$4)*1.0))-EXP(-$B$15*(($B$16+$AI$4)*1.0)))</f>
        <v/>
      </c>
      <c r="AF114" s="17">
        <f>MIN((G114-V114)/$AI$48,(G114-W114)/$AI$49,(G114-X114)/$AI$50,(G114-Y114)/$AI$51,(G114-Z114)/$AI$52,(G114-AA114)/$AI$53,(G114-AB114)/$AI$54,(G114-AC114)/$AI$55,(G114-AD114)/$AI$56,(G114-AE114)/$AI$57)</f>
        <v/>
      </c>
    </row>
    <row r="115">
      <c r="E115" s="12">
        <f>E114+$B$11</f>
        <v/>
      </c>
      <c r="F115" s="13">
        <f>E115/60</f>
        <v/>
      </c>
      <c r="G115" s="13">
        <f>IF(F115&gt;=$AI$66,$B$26,IF(F115&gt;=$AI$65,$B$25,IF(F115&gt;=$AI$64,$B$24,IF(F115&gt;=$AI$63,$B$23,IF(F115&gt;=$AI$62,$B$22,IF(F115&gt;=$AI$61,$B$21,$B$20))))))</f>
        <v/>
      </c>
      <c r="H115" s="14">
        <f>MAX(0,MIN($AI$59,IF($B$9="Plasma",(G115-(S115*$AI$18+T115*$AI$19+U115*$AI$20))/$AI$46,AF115)))</f>
        <v/>
      </c>
      <c r="I115" s="15">
        <f>H115/10*3600/$B$11</f>
        <v/>
      </c>
      <c r="J115" s="15">
        <f>J114+H115</f>
        <v/>
      </c>
      <c r="K115" s="14">
        <f>$AI$21*K114+$AI$22*L114+$AI$23*M114+$AI$30*H114</f>
        <v/>
      </c>
      <c r="L115" s="14">
        <f>$AI$24*K114+$AI$25*L114+$AI$26*M114+$AI$31*H114</f>
        <v/>
      </c>
      <c r="M115" s="14">
        <f>$AI$27*K114+$AI$28*L114+$AI$29*M114+$AI$32*H114</f>
        <v/>
      </c>
      <c r="N115" s="16">
        <f>R115*$B$41</f>
        <v/>
      </c>
      <c r="O115" s="14">
        <f>K115/$B$30</f>
        <v/>
      </c>
      <c r="P115" s="14">
        <f>L115/$B$31</f>
        <v/>
      </c>
      <c r="Q115" s="14">
        <f>M115/$B$32</f>
        <v/>
      </c>
      <c r="R115" s="14">
        <f>R114*$AI$42+S114*$AI$43+T114*$AI$44+U114*$AI$45+$AI$47*H114</f>
        <v/>
      </c>
      <c r="S115" s="17">
        <f>$AI$33*K115+$AI$34*L115+$AI$35*M115</f>
        <v/>
      </c>
      <c r="T115" s="17">
        <f>$AI$36*K115+$AI$37*L115+$AI$38*M115</f>
        <v/>
      </c>
      <c r="U115" s="17">
        <f>$AI$39*K115+$AI$40*L115+$AI$41*M115</f>
        <v/>
      </c>
      <c r="V115" s="17">
        <f>R115*EXP(-$B$15*(($B$16+$AI$4)*0.1))+S115*$B$15/($B$15-$AI$12)*(EXP(-$AI$12*(($B$16+$AI$4)*0.1))-EXP(-$B$15*(($B$16+$AI$4)*0.1)))+T115*$B$15/($B$15-$AI$13)*(EXP(-$AI$13*(($B$16+$AI$4)*0.1))-EXP(-$B$15*(($B$16+$AI$4)*0.1)))+U115*$B$15/($B$15-$AI$14)*(EXP(-$AI$14*(($B$16+$AI$4)*0.1))-EXP(-$B$15*(($B$16+$AI$4)*0.1)))</f>
        <v/>
      </c>
      <c r="W115" s="17">
        <f>R115*EXP(-$B$15*(($B$16+$AI$4)*0.2))+S115*$B$15/($B$15-$AI$12)*(EXP(-$AI$12*(($B$16+$AI$4)*0.2))-EXP(-$B$15*(($B$16+$AI$4)*0.2)))+T115*$B$15/($B$15-$AI$13)*(EXP(-$AI$13*(($B$16+$AI$4)*0.2))-EXP(-$B$15*(($B$16+$AI$4)*0.2)))+U115*$B$15/($B$15-$AI$14)*(EXP(-$AI$14*(($B$16+$AI$4)*0.2))-EXP(-$B$15*(($B$16+$AI$4)*0.2)))</f>
        <v/>
      </c>
      <c r="X115" s="17">
        <f>R115*EXP(-$B$15*(($B$16+$AI$4)*0.3))+S115*$B$15/($B$15-$AI$12)*(EXP(-$AI$12*(($B$16+$AI$4)*0.3))-EXP(-$B$15*(($B$16+$AI$4)*0.3)))+T115*$B$15/($B$15-$AI$13)*(EXP(-$AI$13*(($B$16+$AI$4)*0.3))-EXP(-$B$15*(($B$16+$AI$4)*0.3)))+U115*$B$15/($B$15-$AI$14)*(EXP(-$AI$14*(($B$16+$AI$4)*0.3))-EXP(-$B$15*(($B$16+$AI$4)*0.3)))</f>
        <v/>
      </c>
      <c r="Y115" s="17">
        <f>R115*EXP(-$B$15*(($B$16+$AI$4)*0.4))+S115*$B$15/($B$15-$AI$12)*(EXP(-$AI$12*(($B$16+$AI$4)*0.4))-EXP(-$B$15*(($B$16+$AI$4)*0.4)))+T115*$B$15/($B$15-$AI$13)*(EXP(-$AI$13*(($B$16+$AI$4)*0.4))-EXP(-$B$15*(($B$16+$AI$4)*0.4)))+U115*$B$15/($B$15-$AI$14)*(EXP(-$AI$14*(($B$16+$AI$4)*0.4))-EXP(-$B$15*(($B$16+$AI$4)*0.4)))</f>
        <v/>
      </c>
      <c r="Z115" s="17">
        <f>R115*EXP(-$B$15*(($B$16+$AI$4)*0.5))+S115*$B$15/($B$15-$AI$12)*(EXP(-$AI$12*(($B$16+$AI$4)*0.5))-EXP(-$B$15*(($B$16+$AI$4)*0.5)))+T115*$B$15/($B$15-$AI$13)*(EXP(-$AI$13*(($B$16+$AI$4)*0.5))-EXP(-$B$15*(($B$16+$AI$4)*0.5)))+U115*$B$15/($B$15-$AI$14)*(EXP(-$AI$14*(($B$16+$AI$4)*0.5))-EXP(-$B$15*(($B$16+$AI$4)*0.5)))</f>
        <v/>
      </c>
      <c r="AA115" s="17">
        <f>R115*EXP(-$B$15*(($B$16+$AI$4)*0.6))+S115*$B$15/($B$15-$AI$12)*(EXP(-$AI$12*(($B$16+$AI$4)*0.6))-EXP(-$B$15*(($B$16+$AI$4)*0.6)))+T115*$B$15/($B$15-$AI$13)*(EXP(-$AI$13*(($B$16+$AI$4)*0.6))-EXP(-$B$15*(($B$16+$AI$4)*0.6)))+U115*$B$15/($B$15-$AI$14)*(EXP(-$AI$14*(($B$16+$AI$4)*0.6))-EXP(-$B$15*(($B$16+$AI$4)*0.6)))</f>
        <v/>
      </c>
      <c r="AB115" s="17">
        <f>R115*EXP(-$B$15*(($B$16+$AI$4)*0.7))+S115*$B$15/($B$15-$AI$12)*(EXP(-$AI$12*(($B$16+$AI$4)*0.7))-EXP(-$B$15*(($B$16+$AI$4)*0.7)))+T115*$B$15/($B$15-$AI$13)*(EXP(-$AI$13*(($B$16+$AI$4)*0.7))-EXP(-$B$15*(($B$16+$AI$4)*0.7)))+U115*$B$15/($B$15-$AI$14)*(EXP(-$AI$14*(($B$16+$AI$4)*0.7))-EXP(-$B$15*(($B$16+$AI$4)*0.7)))</f>
        <v/>
      </c>
      <c r="AC115" s="17">
        <f>R115*EXP(-$B$15*(($B$16+$AI$4)*0.8))+S115*$B$15/($B$15-$AI$12)*(EXP(-$AI$12*(($B$16+$AI$4)*0.8))-EXP(-$B$15*(($B$16+$AI$4)*0.8)))+T115*$B$15/($B$15-$AI$13)*(EXP(-$AI$13*(($B$16+$AI$4)*0.8))-EXP(-$B$15*(($B$16+$AI$4)*0.8)))+U115*$B$15/($B$15-$AI$14)*(EXP(-$AI$14*(($B$16+$AI$4)*0.8))-EXP(-$B$15*(($B$16+$AI$4)*0.8)))</f>
        <v/>
      </c>
      <c r="AD115" s="17">
        <f>R115*EXP(-$B$15*(($B$16+$AI$4)*0.9))+S115*$B$15/($B$15-$AI$12)*(EXP(-$AI$12*(($B$16+$AI$4)*0.9))-EXP(-$B$15*(($B$16+$AI$4)*0.9)))+T115*$B$15/($B$15-$AI$13)*(EXP(-$AI$13*(($B$16+$AI$4)*0.9))-EXP(-$B$15*(($B$16+$AI$4)*0.9)))+U115*$B$15/($B$15-$AI$14)*(EXP(-$AI$14*(($B$16+$AI$4)*0.9))-EXP(-$B$15*(($B$16+$AI$4)*0.9)))</f>
        <v/>
      </c>
      <c r="AE115" s="17">
        <f>R115*EXP(-$B$15*(($B$16+$AI$4)*1.0))+S115*$B$15/($B$15-$AI$12)*(EXP(-$AI$12*(($B$16+$AI$4)*1.0))-EXP(-$B$15*(($B$16+$AI$4)*1.0)))+T115*$B$15/($B$15-$AI$13)*(EXP(-$AI$13*(($B$16+$AI$4)*1.0))-EXP(-$B$15*(($B$16+$AI$4)*1.0)))+U115*$B$15/($B$15-$AI$14)*(EXP(-$AI$14*(($B$16+$AI$4)*1.0))-EXP(-$B$15*(($B$16+$AI$4)*1.0)))</f>
        <v/>
      </c>
      <c r="AF115" s="17">
        <f>MIN((G115-V115)/$AI$48,(G115-W115)/$AI$49,(G115-X115)/$AI$50,(G115-Y115)/$AI$51,(G115-Z115)/$AI$52,(G115-AA115)/$AI$53,(G115-AB115)/$AI$54,(G115-AC115)/$AI$55,(G115-AD115)/$AI$56,(G115-AE115)/$AI$57)</f>
        <v/>
      </c>
    </row>
    <row r="116">
      <c r="E116" s="12">
        <f>E115+$B$11</f>
        <v/>
      </c>
      <c r="F116" s="13">
        <f>E116/60</f>
        <v/>
      </c>
      <c r="G116" s="13">
        <f>IF(F116&gt;=$AI$66,$B$26,IF(F116&gt;=$AI$65,$B$25,IF(F116&gt;=$AI$64,$B$24,IF(F116&gt;=$AI$63,$B$23,IF(F116&gt;=$AI$62,$B$22,IF(F116&gt;=$AI$61,$B$21,$B$20))))))</f>
        <v/>
      </c>
      <c r="H116" s="14">
        <f>MAX(0,MIN($AI$59,IF($B$9="Plasma",(G116-(S116*$AI$18+T116*$AI$19+U116*$AI$20))/$AI$46,AF116)))</f>
        <v/>
      </c>
      <c r="I116" s="15">
        <f>H116/10*3600/$B$11</f>
        <v/>
      </c>
      <c r="J116" s="15">
        <f>J115+H116</f>
        <v/>
      </c>
      <c r="K116" s="14">
        <f>$AI$21*K115+$AI$22*L115+$AI$23*M115+$AI$30*H115</f>
        <v/>
      </c>
      <c r="L116" s="14">
        <f>$AI$24*K115+$AI$25*L115+$AI$26*M115+$AI$31*H115</f>
        <v/>
      </c>
      <c r="M116" s="14">
        <f>$AI$27*K115+$AI$28*L115+$AI$29*M115+$AI$32*H115</f>
        <v/>
      </c>
      <c r="N116" s="16">
        <f>R116*$B$41</f>
        <v/>
      </c>
      <c r="O116" s="14">
        <f>K116/$B$30</f>
        <v/>
      </c>
      <c r="P116" s="14">
        <f>L116/$B$31</f>
        <v/>
      </c>
      <c r="Q116" s="14">
        <f>M116/$B$32</f>
        <v/>
      </c>
      <c r="R116" s="14">
        <f>R115*$AI$42+S115*$AI$43+T115*$AI$44+U115*$AI$45+$AI$47*H115</f>
        <v/>
      </c>
      <c r="S116" s="17">
        <f>$AI$33*K116+$AI$34*L116+$AI$35*M116</f>
        <v/>
      </c>
      <c r="T116" s="17">
        <f>$AI$36*K116+$AI$37*L116+$AI$38*M116</f>
        <v/>
      </c>
      <c r="U116" s="17">
        <f>$AI$39*K116+$AI$40*L116+$AI$41*M116</f>
        <v/>
      </c>
      <c r="V116" s="17">
        <f>R116*EXP(-$B$15*(($B$16+$AI$4)*0.1))+S116*$B$15/($B$15-$AI$12)*(EXP(-$AI$12*(($B$16+$AI$4)*0.1))-EXP(-$B$15*(($B$16+$AI$4)*0.1)))+T116*$B$15/($B$15-$AI$13)*(EXP(-$AI$13*(($B$16+$AI$4)*0.1))-EXP(-$B$15*(($B$16+$AI$4)*0.1)))+U116*$B$15/($B$15-$AI$14)*(EXP(-$AI$14*(($B$16+$AI$4)*0.1))-EXP(-$B$15*(($B$16+$AI$4)*0.1)))</f>
        <v/>
      </c>
      <c r="W116" s="17">
        <f>R116*EXP(-$B$15*(($B$16+$AI$4)*0.2))+S116*$B$15/($B$15-$AI$12)*(EXP(-$AI$12*(($B$16+$AI$4)*0.2))-EXP(-$B$15*(($B$16+$AI$4)*0.2)))+T116*$B$15/($B$15-$AI$13)*(EXP(-$AI$13*(($B$16+$AI$4)*0.2))-EXP(-$B$15*(($B$16+$AI$4)*0.2)))+U116*$B$15/($B$15-$AI$14)*(EXP(-$AI$14*(($B$16+$AI$4)*0.2))-EXP(-$B$15*(($B$16+$AI$4)*0.2)))</f>
        <v/>
      </c>
      <c r="X116" s="17">
        <f>R116*EXP(-$B$15*(($B$16+$AI$4)*0.3))+S116*$B$15/($B$15-$AI$12)*(EXP(-$AI$12*(($B$16+$AI$4)*0.3))-EXP(-$B$15*(($B$16+$AI$4)*0.3)))+T116*$B$15/($B$15-$AI$13)*(EXP(-$AI$13*(($B$16+$AI$4)*0.3))-EXP(-$B$15*(($B$16+$AI$4)*0.3)))+U116*$B$15/($B$15-$AI$14)*(EXP(-$AI$14*(($B$16+$AI$4)*0.3))-EXP(-$B$15*(($B$16+$AI$4)*0.3)))</f>
        <v/>
      </c>
      <c r="Y116" s="17">
        <f>R116*EXP(-$B$15*(($B$16+$AI$4)*0.4))+S116*$B$15/($B$15-$AI$12)*(EXP(-$AI$12*(($B$16+$AI$4)*0.4))-EXP(-$B$15*(($B$16+$AI$4)*0.4)))+T116*$B$15/($B$15-$AI$13)*(EXP(-$AI$13*(($B$16+$AI$4)*0.4))-EXP(-$B$15*(($B$16+$AI$4)*0.4)))+U116*$B$15/($B$15-$AI$14)*(EXP(-$AI$14*(($B$16+$AI$4)*0.4))-EXP(-$B$15*(($B$16+$AI$4)*0.4)))</f>
        <v/>
      </c>
      <c r="Z116" s="17">
        <f>R116*EXP(-$B$15*(($B$16+$AI$4)*0.5))+S116*$B$15/($B$15-$AI$12)*(EXP(-$AI$12*(($B$16+$AI$4)*0.5))-EXP(-$B$15*(($B$16+$AI$4)*0.5)))+T116*$B$15/($B$15-$AI$13)*(EXP(-$AI$13*(($B$16+$AI$4)*0.5))-EXP(-$B$15*(($B$16+$AI$4)*0.5)))+U116*$B$15/($B$15-$AI$14)*(EXP(-$AI$14*(($B$16+$AI$4)*0.5))-EXP(-$B$15*(($B$16+$AI$4)*0.5)))</f>
        <v/>
      </c>
      <c r="AA116" s="17">
        <f>R116*EXP(-$B$15*(($B$16+$AI$4)*0.6))+S116*$B$15/($B$15-$AI$12)*(EXP(-$AI$12*(($B$16+$AI$4)*0.6))-EXP(-$B$15*(($B$16+$AI$4)*0.6)))+T116*$B$15/($B$15-$AI$13)*(EXP(-$AI$13*(($B$16+$AI$4)*0.6))-EXP(-$B$15*(($B$16+$AI$4)*0.6)))+U116*$B$15/($B$15-$AI$14)*(EXP(-$AI$14*(($B$16+$AI$4)*0.6))-EXP(-$B$15*(($B$16+$AI$4)*0.6)))</f>
        <v/>
      </c>
      <c r="AB116" s="17">
        <f>R116*EXP(-$B$15*(($B$16+$AI$4)*0.7))+S116*$B$15/($B$15-$AI$12)*(EXP(-$AI$12*(($B$16+$AI$4)*0.7))-EXP(-$B$15*(($B$16+$AI$4)*0.7)))+T116*$B$15/($B$15-$AI$13)*(EXP(-$AI$13*(($B$16+$AI$4)*0.7))-EXP(-$B$15*(($B$16+$AI$4)*0.7)))+U116*$B$15/($B$15-$AI$14)*(EXP(-$AI$14*(($B$16+$AI$4)*0.7))-EXP(-$B$15*(($B$16+$AI$4)*0.7)))</f>
        <v/>
      </c>
      <c r="AC116" s="17">
        <f>R116*EXP(-$B$15*(($B$16+$AI$4)*0.8))+S116*$B$15/($B$15-$AI$12)*(EXP(-$AI$12*(($B$16+$AI$4)*0.8))-EXP(-$B$15*(($B$16+$AI$4)*0.8)))+T116*$B$15/($B$15-$AI$13)*(EXP(-$AI$13*(($B$16+$AI$4)*0.8))-EXP(-$B$15*(($B$16+$AI$4)*0.8)))+U116*$B$15/($B$15-$AI$14)*(EXP(-$AI$14*(($B$16+$AI$4)*0.8))-EXP(-$B$15*(($B$16+$AI$4)*0.8)))</f>
        <v/>
      </c>
      <c r="AD116" s="17">
        <f>R116*EXP(-$B$15*(($B$16+$AI$4)*0.9))+S116*$B$15/($B$15-$AI$12)*(EXP(-$AI$12*(($B$16+$AI$4)*0.9))-EXP(-$B$15*(($B$16+$AI$4)*0.9)))+T116*$B$15/($B$15-$AI$13)*(EXP(-$AI$13*(($B$16+$AI$4)*0.9))-EXP(-$B$15*(($B$16+$AI$4)*0.9)))+U116*$B$15/($B$15-$AI$14)*(EXP(-$AI$14*(($B$16+$AI$4)*0.9))-EXP(-$B$15*(($B$16+$AI$4)*0.9)))</f>
        <v/>
      </c>
      <c r="AE116" s="17">
        <f>R116*EXP(-$B$15*(($B$16+$AI$4)*1.0))+S116*$B$15/($B$15-$AI$12)*(EXP(-$AI$12*(($B$16+$AI$4)*1.0))-EXP(-$B$15*(($B$16+$AI$4)*1.0)))+T116*$B$15/($B$15-$AI$13)*(EXP(-$AI$13*(($B$16+$AI$4)*1.0))-EXP(-$B$15*(($B$16+$AI$4)*1.0)))+U116*$B$15/($B$15-$AI$14)*(EXP(-$AI$14*(($B$16+$AI$4)*1.0))-EXP(-$B$15*(($B$16+$AI$4)*1.0)))</f>
        <v/>
      </c>
      <c r="AF116" s="17">
        <f>MIN((G116-V116)/$AI$48,(G116-W116)/$AI$49,(G116-X116)/$AI$50,(G116-Y116)/$AI$51,(G116-Z116)/$AI$52,(G116-AA116)/$AI$53,(G116-AB116)/$AI$54,(G116-AC116)/$AI$55,(G116-AD116)/$AI$56,(G116-AE116)/$AI$57)</f>
        <v/>
      </c>
    </row>
    <row r="117">
      <c r="E117" s="12">
        <f>E116+$B$11</f>
        <v/>
      </c>
      <c r="F117" s="13">
        <f>E117/60</f>
        <v/>
      </c>
      <c r="G117" s="13">
        <f>IF(F117&gt;=$AI$66,$B$26,IF(F117&gt;=$AI$65,$B$25,IF(F117&gt;=$AI$64,$B$24,IF(F117&gt;=$AI$63,$B$23,IF(F117&gt;=$AI$62,$B$22,IF(F117&gt;=$AI$61,$B$21,$B$20))))))</f>
        <v/>
      </c>
      <c r="H117" s="14">
        <f>MAX(0,MIN($AI$59,IF($B$9="Plasma",(G117-(S117*$AI$18+T117*$AI$19+U117*$AI$20))/$AI$46,AF117)))</f>
        <v/>
      </c>
      <c r="I117" s="15">
        <f>H117/10*3600/$B$11</f>
        <v/>
      </c>
      <c r="J117" s="15">
        <f>J116+H117</f>
        <v/>
      </c>
      <c r="K117" s="14">
        <f>$AI$21*K116+$AI$22*L116+$AI$23*M116+$AI$30*H116</f>
        <v/>
      </c>
      <c r="L117" s="14">
        <f>$AI$24*K116+$AI$25*L116+$AI$26*M116+$AI$31*H116</f>
        <v/>
      </c>
      <c r="M117" s="14">
        <f>$AI$27*K116+$AI$28*L116+$AI$29*M116+$AI$32*H116</f>
        <v/>
      </c>
      <c r="N117" s="16">
        <f>R117*$B$41</f>
        <v/>
      </c>
      <c r="O117" s="14">
        <f>K117/$B$30</f>
        <v/>
      </c>
      <c r="P117" s="14">
        <f>L117/$B$31</f>
        <v/>
      </c>
      <c r="Q117" s="14">
        <f>M117/$B$32</f>
        <v/>
      </c>
      <c r="R117" s="14">
        <f>R116*$AI$42+S116*$AI$43+T116*$AI$44+U116*$AI$45+$AI$47*H116</f>
        <v/>
      </c>
      <c r="S117" s="17">
        <f>$AI$33*K117+$AI$34*L117+$AI$35*M117</f>
        <v/>
      </c>
      <c r="T117" s="17">
        <f>$AI$36*K117+$AI$37*L117+$AI$38*M117</f>
        <v/>
      </c>
      <c r="U117" s="17">
        <f>$AI$39*K117+$AI$40*L117+$AI$41*M117</f>
        <v/>
      </c>
      <c r="V117" s="17">
        <f>R117*EXP(-$B$15*(($B$16+$AI$4)*0.1))+S117*$B$15/($B$15-$AI$12)*(EXP(-$AI$12*(($B$16+$AI$4)*0.1))-EXP(-$B$15*(($B$16+$AI$4)*0.1)))+T117*$B$15/($B$15-$AI$13)*(EXP(-$AI$13*(($B$16+$AI$4)*0.1))-EXP(-$B$15*(($B$16+$AI$4)*0.1)))+U117*$B$15/($B$15-$AI$14)*(EXP(-$AI$14*(($B$16+$AI$4)*0.1))-EXP(-$B$15*(($B$16+$AI$4)*0.1)))</f>
        <v/>
      </c>
      <c r="W117" s="17">
        <f>R117*EXP(-$B$15*(($B$16+$AI$4)*0.2))+S117*$B$15/($B$15-$AI$12)*(EXP(-$AI$12*(($B$16+$AI$4)*0.2))-EXP(-$B$15*(($B$16+$AI$4)*0.2)))+T117*$B$15/($B$15-$AI$13)*(EXP(-$AI$13*(($B$16+$AI$4)*0.2))-EXP(-$B$15*(($B$16+$AI$4)*0.2)))+U117*$B$15/($B$15-$AI$14)*(EXP(-$AI$14*(($B$16+$AI$4)*0.2))-EXP(-$B$15*(($B$16+$AI$4)*0.2)))</f>
        <v/>
      </c>
      <c r="X117" s="17">
        <f>R117*EXP(-$B$15*(($B$16+$AI$4)*0.3))+S117*$B$15/($B$15-$AI$12)*(EXP(-$AI$12*(($B$16+$AI$4)*0.3))-EXP(-$B$15*(($B$16+$AI$4)*0.3)))+T117*$B$15/($B$15-$AI$13)*(EXP(-$AI$13*(($B$16+$AI$4)*0.3))-EXP(-$B$15*(($B$16+$AI$4)*0.3)))+U117*$B$15/($B$15-$AI$14)*(EXP(-$AI$14*(($B$16+$AI$4)*0.3))-EXP(-$B$15*(($B$16+$AI$4)*0.3)))</f>
        <v/>
      </c>
      <c r="Y117" s="17">
        <f>R117*EXP(-$B$15*(($B$16+$AI$4)*0.4))+S117*$B$15/($B$15-$AI$12)*(EXP(-$AI$12*(($B$16+$AI$4)*0.4))-EXP(-$B$15*(($B$16+$AI$4)*0.4)))+T117*$B$15/($B$15-$AI$13)*(EXP(-$AI$13*(($B$16+$AI$4)*0.4))-EXP(-$B$15*(($B$16+$AI$4)*0.4)))+U117*$B$15/($B$15-$AI$14)*(EXP(-$AI$14*(($B$16+$AI$4)*0.4))-EXP(-$B$15*(($B$16+$AI$4)*0.4)))</f>
        <v/>
      </c>
      <c r="Z117" s="17">
        <f>R117*EXP(-$B$15*(($B$16+$AI$4)*0.5))+S117*$B$15/($B$15-$AI$12)*(EXP(-$AI$12*(($B$16+$AI$4)*0.5))-EXP(-$B$15*(($B$16+$AI$4)*0.5)))+T117*$B$15/($B$15-$AI$13)*(EXP(-$AI$13*(($B$16+$AI$4)*0.5))-EXP(-$B$15*(($B$16+$AI$4)*0.5)))+U117*$B$15/($B$15-$AI$14)*(EXP(-$AI$14*(($B$16+$AI$4)*0.5))-EXP(-$B$15*(($B$16+$AI$4)*0.5)))</f>
        <v/>
      </c>
      <c r="AA117" s="17">
        <f>R117*EXP(-$B$15*(($B$16+$AI$4)*0.6))+S117*$B$15/($B$15-$AI$12)*(EXP(-$AI$12*(($B$16+$AI$4)*0.6))-EXP(-$B$15*(($B$16+$AI$4)*0.6)))+T117*$B$15/($B$15-$AI$13)*(EXP(-$AI$13*(($B$16+$AI$4)*0.6))-EXP(-$B$15*(($B$16+$AI$4)*0.6)))+U117*$B$15/($B$15-$AI$14)*(EXP(-$AI$14*(($B$16+$AI$4)*0.6))-EXP(-$B$15*(($B$16+$AI$4)*0.6)))</f>
        <v/>
      </c>
      <c r="AB117" s="17">
        <f>R117*EXP(-$B$15*(($B$16+$AI$4)*0.7))+S117*$B$15/($B$15-$AI$12)*(EXP(-$AI$12*(($B$16+$AI$4)*0.7))-EXP(-$B$15*(($B$16+$AI$4)*0.7)))+T117*$B$15/($B$15-$AI$13)*(EXP(-$AI$13*(($B$16+$AI$4)*0.7))-EXP(-$B$15*(($B$16+$AI$4)*0.7)))+U117*$B$15/($B$15-$AI$14)*(EXP(-$AI$14*(($B$16+$AI$4)*0.7))-EXP(-$B$15*(($B$16+$AI$4)*0.7)))</f>
        <v/>
      </c>
      <c r="AC117" s="17">
        <f>R117*EXP(-$B$15*(($B$16+$AI$4)*0.8))+S117*$B$15/($B$15-$AI$12)*(EXP(-$AI$12*(($B$16+$AI$4)*0.8))-EXP(-$B$15*(($B$16+$AI$4)*0.8)))+T117*$B$15/($B$15-$AI$13)*(EXP(-$AI$13*(($B$16+$AI$4)*0.8))-EXP(-$B$15*(($B$16+$AI$4)*0.8)))+U117*$B$15/($B$15-$AI$14)*(EXP(-$AI$14*(($B$16+$AI$4)*0.8))-EXP(-$B$15*(($B$16+$AI$4)*0.8)))</f>
        <v/>
      </c>
      <c r="AD117" s="17">
        <f>R117*EXP(-$B$15*(($B$16+$AI$4)*0.9))+S117*$B$15/($B$15-$AI$12)*(EXP(-$AI$12*(($B$16+$AI$4)*0.9))-EXP(-$B$15*(($B$16+$AI$4)*0.9)))+T117*$B$15/($B$15-$AI$13)*(EXP(-$AI$13*(($B$16+$AI$4)*0.9))-EXP(-$B$15*(($B$16+$AI$4)*0.9)))+U117*$B$15/($B$15-$AI$14)*(EXP(-$AI$14*(($B$16+$AI$4)*0.9))-EXP(-$B$15*(($B$16+$AI$4)*0.9)))</f>
        <v/>
      </c>
      <c r="AE117" s="17">
        <f>R117*EXP(-$B$15*(($B$16+$AI$4)*1.0))+S117*$B$15/($B$15-$AI$12)*(EXP(-$AI$12*(($B$16+$AI$4)*1.0))-EXP(-$B$15*(($B$16+$AI$4)*1.0)))+T117*$B$15/($B$15-$AI$13)*(EXP(-$AI$13*(($B$16+$AI$4)*1.0))-EXP(-$B$15*(($B$16+$AI$4)*1.0)))+U117*$B$15/($B$15-$AI$14)*(EXP(-$AI$14*(($B$16+$AI$4)*1.0))-EXP(-$B$15*(($B$16+$AI$4)*1.0)))</f>
        <v/>
      </c>
      <c r="AF117" s="17">
        <f>MIN((G117-V117)/$AI$48,(G117-W117)/$AI$49,(G117-X117)/$AI$50,(G117-Y117)/$AI$51,(G117-Z117)/$AI$52,(G117-AA117)/$AI$53,(G117-AB117)/$AI$54,(G117-AC117)/$AI$55,(G117-AD117)/$AI$56,(G117-AE117)/$AI$57)</f>
        <v/>
      </c>
    </row>
    <row r="118">
      <c r="E118" s="12">
        <f>E117+$B$11</f>
        <v/>
      </c>
      <c r="F118" s="13">
        <f>E118/60</f>
        <v/>
      </c>
      <c r="G118" s="13">
        <f>IF(F118&gt;=$AI$66,$B$26,IF(F118&gt;=$AI$65,$B$25,IF(F118&gt;=$AI$64,$B$24,IF(F118&gt;=$AI$63,$B$23,IF(F118&gt;=$AI$62,$B$22,IF(F118&gt;=$AI$61,$B$21,$B$20))))))</f>
        <v/>
      </c>
      <c r="H118" s="14">
        <f>MAX(0,MIN($AI$59,IF($B$9="Plasma",(G118-(S118*$AI$18+T118*$AI$19+U118*$AI$20))/$AI$46,AF118)))</f>
        <v/>
      </c>
      <c r="I118" s="15">
        <f>H118/10*3600/$B$11</f>
        <v/>
      </c>
      <c r="J118" s="15">
        <f>J117+H118</f>
        <v/>
      </c>
      <c r="K118" s="14">
        <f>$AI$21*K117+$AI$22*L117+$AI$23*M117+$AI$30*H117</f>
        <v/>
      </c>
      <c r="L118" s="14">
        <f>$AI$24*K117+$AI$25*L117+$AI$26*M117+$AI$31*H117</f>
        <v/>
      </c>
      <c r="M118" s="14">
        <f>$AI$27*K117+$AI$28*L117+$AI$29*M117+$AI$32*H117</f>
        <v/>
      </c>
      <c r="N118" s="16">
        <f>R118*$B$41</f>
        <v/>
      </c>
      <c r="O118" s="14">
        <f>K118/$B$30</f>
        <v/>
      </c>
      <c r="P118" s="14">
        <f>L118/$B$31</f>
        <v/>
      </c>
      <c r="Q118" s="14">
        <f>M118/$B$32</f>
        <v/>
      </c>
      <c r="R118" s="14">
        <f>R117*$AI$42+S117*$AI$43+T117*$AI$44+U117*$AI$45+$AI$47*H117</f>
        <v/>
      </c>
      <c r="S118" s="17">
        <f>$AI$33*K118+$AI$34*L118+$AI$35*M118</f>
        <v/>
      </c>
      <c r="T118" s="17">
        <f>$AI$36*K118+$AI$37*L118+$AI$38*M118</f>
        <v/>
      </c>
      <c r="U118" s="17">
        <f>$AI$39*K118+$AI$40*L118+$AI$41*M118</f>
        <v/>
      </c>
      <c r="V118" s="17">
        <f>R118*EXP(-$B$15*(($B$16+$AI$4)*0.1))+S118*$B$15/($B$15-$AI$12)*(EXP(-$AI$12*(($B$16+$AI$4)*0.1))-EXP(-$B$15*(($B$16+$AI$4)*0.1)))+T118*$B$15/($B$15-$AI$13)*(EXP(-$AI$13*(($B$16+$AI$4)*0.1))-EXP(-$B$15*(($B$16+$AI$4)*0.1)))+U118*$B$15/($B$15-$AI$14)*(EXP(-$AI$14*(($B$16+$AI$4)*0.1))-EXP(-$B$15*(($B$16+$AI$4)*0.1)))</f>
        <v/>
      </c>
      <c r="W118" s="17">
        <f>R118*EXP(-$B$15*(($B$16+$AI$4)*0.2))+S118*$B$15/($B$15-$AI$12)*(EXP(-$AI$12*(($B$16+$AI$4)*0.2))-EXP(-$B$15*(($B$16+$AI$4)*0.2)))+T118*$B$15/($B$15-$AI$13)*(EXP(-$AI$13*(($B$16+$AI$4)*0.2))-EXP(-$B$15*(($B$16+$AI$4)*0.2)))+U118*$B$15/($B$15-$AI$14)*(EXP(-$AI$14*(($B$16+$AI$4)*0.2))-EXP(-$B$15*(($B$16+$AI$4)*0.2)))</f>
        <v/>
      </c>
      <c r="X118" s="17">
        <f>R118*EXP(-$B$15*(($B$16+$AI$4)*0.3))+S118*$B$15/($B$15-$AI$12)*(EXP(-$AI$12*(($B$16+$AI$4)*0.3))-EXP(-$B$15*(($B$16+$AI$4)*0.3)))+T118*$B$15/($B$15-$AI$13)*(EXP(-$AI$13*(($B$16+$AI$4)*0.3))-EXP(-$B$15*(($B$16+$AI$4)*0.3)))+U118*$B$15/($B$15-$AI$14)*(EXP(-$AI$14*(($B$16+$AI$4)*0.3))-EXP(-$B$15*(($B$16+$AI$4)*0.3)))</f>
        <v/>
      </c>
      <c r="Y118" s="17">
        <f>R118*EXP(-$B$15*(($B$16+$AI$4)*0.4))+S118*$B$15/($B$15-$AI$12)*(EXP(-$AI$12*(($B$16+$AI$4)*0.4))-EXP(-$B$15*(($B$16+$AI$4)*0.4)))+T118*$B$15/($B$15-$AI$13)*(EXP(-$AI$13*(($B$16+$AI$4)*0.4))-EXP(-$B$15*(($B$16+$AI$4)*0.4)))+U118*$B$15/($B$15-$AI$14)*(EXP(-$AI$14*(($B$16+$AI$4)*0.4))-EXP(-$B$15*(($B$16+$AI$4)*0.4)))</f>
        <v/>
      </c>
      <c r="Z118" s="17">
        <f>R118*EXP(-$B$15*(($B$16+$AI$4)*0.5))+S118*$B$15/($B$15-$AI$12)*(EXP(-$AI$12*(($B$16+$AI$4)*0.5))-EXP(-$B$15*(($B$16+$AI$4)*0.5)))+T118*$B$15/($B$15-$AI$13)*(EXP(-$AI$13*(($B$16+$AI$4)*0.5))-EXP(-$B$15*(($B$16+$AI$4)*0.5)))+U118*$B$15/($B$15-$AI$14)*(EXP(-$AI$14*(($B$16+$AI$4)*0.5))-EXP(-$B$15*(($B$16+$AI$4)*0.5)))</f>
        <v/>
      </c>
      <c r="AA118" s="17">
        <f>R118*EXP(-$B$15*(($B$16+$AI$4)*0.6))+S118*$B$15/($B$15-$AI$12)*(EXP(-$AI$12*(($B$16+$AI$4)*0.6))-EXP(-$B$15*(($B$16+$AI$4)*0.6)))+T118*$B$15/($B$15-$AI$13)*(EXP(-$AI$13*(($B$16+$AI$4)*0.6))-EXP(-$B$15*(($B$16+$AI$4)*0.6)))+U118*$B$15/($B$15-$AI$14)*(EXP(-$AI$14*(($B$16+$AI$4)*0.6))-EXP(-$B$15*(($B$16+$AI$4)*0.6)))</f>
        <v/>
      </c>
      <c r="AB118" s="17">
        <f>R118*EXP(-$B$15*(($B$16+$AI$4)*0.7))+S118*$B$15/($B$15-$AI$12)*(EXP(-$AI$12*(($B$16+$AI$4)*0.7))-EXP(-$B$15*(($B$16+$AI$4)*0.7)))+T118*$B$15/($B$15-$AI$13)*(EXP(-$AI$13*(($B$16+$AI$4)*0.7))-EXP(-$B$15*(($B$16+$AI$4)*0.7)))+U118*$B$15/($B$15-$AI$14)*(EXP(-$AI$14*(($B$16+$AI$4)*0.7))-EXP(-$B$15*(($B$16+$AI$4)*0.7)))</f>
        <v/>
      </c>
      <c r="AC118" s="17">
        <f>R118*EXP(-$B$15*(($B$16+$AI$4)*0.8))+S118*$B$15/($B$15-$AI$12)*(EXP(-$AI$12*(($B$16+$AI$4)*0.8))-EXP(-$B$15*(($B$16+$AI$4)*0.8)))+T118*$B$15/($B$15-$AI$13)*(EXP(-$AI$13*(($B$16+$AI$4)*0.8))-EXP(-$B$15*(($B$16+$AI$4)*0.8)))+U118*$B$15/($B$15-$AI$14)*(EXP(-$AI$14*(($B$16+$AI$4)*0.8))-EXP(-$B$15*(($B$16+$AI$4)*0.8)))</f>
        <v/>
      </c>
      <c r="AD118" s="17">
        <f>R118*EXP(-$B$15*(($B$16+$AI$4)*0.9))+S118*$B$15/($B$15-$AI$12)*(EXP(-$AI$12*(($B$16+$AI$4)*0.9))-EXP(-$B$15*(($B$16+$AI$4)*0.9)))+T118*$B$15/($B$15-$AI$13)*(EXP(-$AI$13*(($B$16+$AI$4)*0.9))-EXP(-$B$15*(($B$16+$AI$4)*0.9)))+U118*$B$15/($B$15-$AI$14)*(EXP(-$AI$14*(($B$16+$AI$4)*0.9))-EXP(-$B$15*(($B$16+$AI$4)*0.9)))</f>
        <v/>
      </c>
      <c r="AE118" s="17">
        <f>R118*EXP(-$B$15*(($B$16+$AI$4)*1.0))+S118*$B$15/($B$15-$AI$12)*(EXP(-$AI$12*(($B$16+$AI$4)*1.0))-EXP(-$B$15*(($B$16+$AI$4)*1.0)))+T118*$B$15/($B$15-$AI$13)*(EXP(-$AI$13*(($B$16+$AI$4)*1.0))-EXP(-$B$15*(($B$16+$AI$4)*1.0)))+U118*$B$15/($B$15-$AI$14)*(EXP(-$AI$14*(($B$16+$AI$4)*1.0))-EXP(-$B$15*(($B$16+$AI$4)*1.0)))</f>
        <v/>
      </c>
      <c r="AF118" s="17">
        <f>MIN((G118-V118)/$AI$48,(G118-W118)/$AI$49,(G118-X118)/$AI$50,(G118-Y118)/$AI$51,(G118-Z118)/$AI$52,(G118-AA118)/$AI$53,(G118-AB118)/$AI$54,(G118-AC118)/$AI$55,(G118-AD118)/$AI$56,(G118-AE118)/$AI$57)</f>
        <v/>
      </c>
    </row>
    <row r="119">
      <c r="E119" s="12">
        <f>E118+$B$11</f>
        <v/>
      </c>
      <c r="F119" s="13">
        <f>E119/60</f>
        <v/>
      </c>
      <c r="G119" s="13">
        <f>IF(F119&gt;=$AI$66,$B$26,IF(F119&gt;=$AI$65,$B$25,IF(F119&gt;=$AI$64,$B$24,IF(F119&gt;=$AI$63,$B$23,IF(F119&gt;=$AI$62,$B$22,IF(F119&gt;=$AI$61,$B$21,$B$20))))))</f>
        <v/>
      </c>
      <c r="H119" s="14">
        <f>MAX(0,MIN($AI$59,IF($B$9="Plasma",(G119-(S119*$AI$18+T119*$AI$19+U119*$AI$20))/$AI$46,AF119)))</f>
        <v/>
      </c>
      <c r="I119" s="15">
        <f>H119/10*3600/$B$11</f>
        <v/>
      </c>
      <c r="J119" s="15">
        <f>J118+H119</f>
        <v/>
      </c>
      <c r="K119" s="14">
        <f>$AI$21*K118+$AI$22*L118+$AI$23*M118+$AI$30*H118</f>
        <v/>
      </c>
      <c r="L119" s="14">
        <f>$AI$24*K118+$AI$25*L118+$AI$26*M118+$AI$31*H118</f>
        <v/>
      </c>
      <c r="M119" s="14">
        <f>$AI$27*K118+$AI$28*L118+$AI$29*M118+$AI$32*H118</f>
        <v/>
      </c>
      <c r="N119" s="16">
        <f>R119*$B$41</f>
        <v/>
      </c>
      <c r="O119" s="14">
        <f>K119/$B$30</f>
        <v/>
      </c>
      <c r="P119" s="14">
        <f>L119/$B$31</f>
        <v/>
      </c>
      <c r="Q119" s="14">
        <f>M119/$B$32</f>
        <v/>
      </c>
      <c r="R119" s="14">
        <f>R118*$AI$42+S118*$AI$43+T118*$AI$44+U118*$AI$45+$AI$47*H118</f>
        <v/>
      </c>
      <c r="S119" s="17">
        <f>$AI$33*K119+$AI$34*L119+$AI$35*M119</f>
        <v/>
      </c>
      <c r="T119" s="17">
        <f>$AI$36*K119+$AI$37*L119+$AI$38*M119</f>
        <v/>
      </c>
      <c r="U119" s="17">
        <f>$AI$39*K119+$AI$40*L119+$AI$41*M119</f>
        <v/>
      </c>
      <c r="V119" s="17">
        <f>R119*EXP(-$B$15*(($B$16+$AI$4)*0.1))+S119*$B$15/($B$15-$AI$12)*(EXP(-$AI$12*(($B$16+$AI$4)*0.1))-EXP(-$B$15*(($B$16+$AI$4)*0.1)))+T119*$B$15/($B$15-$AI$13)*(EXP(-$AI$13*(($B$16+$AI$4)*0.1))-EXP(-$B$15*(($B$16+$AI$4)*0.1)))+U119*$B$15/($B$15-$AI$14)*(EXP(-$AI$14*(($B$16+$AI$4)*0.1))-EXP(-$B$15*(($B$16+$AI$4)*0.1)))</f>
        <v/>
      </c>
      <c r="W119" s="17">
        <f>R119*EXP(-$B$15*(($B$16+$AI$4)*0.2))+S119*$B$15/($B$15-$AI$12)*(EXP(-$AI$12*(($B$16+$AI$4)*0.2))-EXP(-$B$15*(($B$16+$AI$4)*0.2)))+T119*$B$15/($B$15-$AI$13)*(EXP(-$AI$13*(($B$16+$AI$4)*0.2))-EXP(-$B$15*(($B$16+$AI$4)*0.2)))+U119*$B$15/($B$15-$AI$14)*(EXP(-$AI$14*(($B$16+$AI$4)*0.2))-EXP(-$B$15*(($B$16+$AI$4)*0.2)))</f>
        <v/>
      </c>
      <c r="X119" s="17">
        <f>R119*EXP(-$B$15*(($B$16+$AI$4)*0.3))+S119*$B$15/($B$15-$AI$12)*(EXP(-$AI$12*(($B$16+$AI$4)*0.3))-EXP(-$B$15*(($B$16+$AI$4)*0.3)))+T119*$B$15/($B$15-$AI$13)*(EXP(-$AI$13*(($B$16+$AI$4)*0.3))-EXP(-$B$15*(($B$16+$AI$4)*0.3)))+U119*$B$15/($B$15-$AI$14)*(EXP(-$AI$14*(($B$16+$AI$4)*0.3))-EXP(-$B$15*(($B$16+$AI$4)*0.3)))</f>
        <v/>
      </c>
      <c r="Y119" s="17">
        <f>R119*EXP(-$B$15*(($B$16+$AI$4)*0.4))+S119*$B$15/($B$15-$AI$12)*(EXP(-$AI$12*(($B$16+$AI$4)*0.4))-EXP(-$B$15*(($B$16+$AI$4)*0.4)))+T119*$B$15/($B$15-$AI$13)*(EXP(-$AI$13*(($B$16+$AI$4)*0.4))-EXP(-$B$15*(($B$16+$AI$4)*0.4)))+U119*$B$15/($B$15-$AI$14)*(EXP(-$AI$14*(($B$16+$AI$4)*0.4))-EXP(-$B$15*(($B$16+$AI$4)*0.4)))</f>
        <v/>
      </c>
      <c r="Z119" s="17">
        <f>R119*EXP(-$B$15*(($B$16+$AI$4)*0.5))+S119*$B$15/($B$15-$AI$12)*(EXP(-$AI$12*(($B$16+$AI$4)*0.5))-EXP(-$B$15*(($B$16+$AI$4)*0.5)))+T119*$B$15/($B$15-$AI$13)*(EXP(-$AI$13*(($B$16+$AI$4)*0.5))-EXP(-$B$15*(($B$16+$AI$4)*0.5)))+U119*$B$15/($B$15-$AI$14)*(EXP(-$AI$14*(($B$16+$AI$4)*0.5))-EXP(-$B$15*(($B$16+$AI$4)*0.5)))</f>
        <v/>
      </c>
      <c r="AA119" s="17">
        <f>R119*EXP(-$B$15*(($B$16+$AI$4)*0.6))+S119*$B$15/($B$15-$AI$12)*(EXP(-$AI$12*(($B$16+$AI$4)*0.6))-EXP(-$B$15*(($B$16+$AI$4)*0.6)))+T119*$B$15/($B$15-$AI$13)*(EXP(-$AI$13*(($B$16+$AI$4)*0.6))-EXP(-$B$15*(($B$16+$AI$4)*0.6)))+U119*$B$15/($B$15-$AI$14)*(EXP(-$AI$14*(($B$16+$AI$4)*0.6))-EXP(-$B$15*(($B$16+$AI$4)*0.6)))</f>
        <v/>
      </c>
      <c r="AB119" s="17">
        <f>R119*EXP(-$B$15*(($B$16+$AI$4)*0.7))+S119*$B$15/($B$15-$AI$12)*(EXP(-$AI$12*(($B$16+$AI$4)*0.7))-EXP(-$B$15*(($B$16+$AI$4)*0.7)))+T119*$B$15/($B$15-$AI$13)*(EXP(-$AI$13*(($B$16+$AI$4)*0.7))-EXP(-$B$15*(($B$16+$AI$4)*0.7)))+U119*$B$15/($B$15-$AI$14)*(EXP(-$AI$14*(($B$16+$AI$4)*0.7))-EXP(-$B$15*(($B$16+$AI$4)*0.7)))</f>
        <v/>
      </c>
      <c r="AC119" s="17">
        <f>R119*EXP(-$B$15*(($B$16+$AI$4)*0.8))+S119*$B$15/($B$15-$AI$12)*(EXP(-$AI$12*(($B$16+$AI$4)*0.8))-EXP(-$B$15*(($B$16+$AI$4)*0.8)))+T119*$B$15/($B$15-$AI$13)*(EXP(-$AI$13*(($B$16+$AI$4)*0.8))-EXP(-$B$15*(($B$16+$AI$4)*0.8)))+U119*$B$15/($B$15-$AI$14)*(EXP(-$AI$14*(($B$16+$AI$4)*0.8))-EXP(-$B$15*(($B$16+$AI$4)*0.8)))</f>
        <v/>
      </c>
      <c r="AD119" s="17">
        <f>R119*EXP(-$B$15*(($B$16+$AI$4)*0.9))+S119*$B$15/($B$15-$AI$12)*(EXP(-$AI$12*(($B$16+$AI$4)*0.9))-EXP(-$B$15*(($B$16+$AI$4)*0.9)))+T119*$B$15/($B$15-$AI$13)*(EXP(-$AI$13*(($B$16+$AI$4)*0.9))-EXP(-$B$15*(($B$16+$AI$4)*0.9)))+U119*$B$15/($B$15-$AI$14)*(EXP(-$AI$14*(($B$16+$AI$4)*0.9))-EXP(-$B$15*(($B$16+$AI$4)*0.9)))</f>
        <v/>
      </c>
      <c r="AE119" s="17">
        <f>R119*EXP(-$B$15*(($B$16+$AI$4)*1.0))+S119*$B$15/($B$15-$AI$12)*(EXP(-$AI$12*(($B$16+$AI$4)*1.0))-EXP(-$B$15*(($B$16+$AI$4)*1.0)))+T119*$B$15/($B$15-$AI$13)*(EXP(-$AI$13*(($B$16+$AI$4)*1.0))-EXP(-$B$15*(($B$16+$AI$4)*1.0)))+U119*$B$15/($B$15-$AI$14)*(EXP(-$AI$14*(($B$16+$AI$4)*1.0))-EXP(-$B$15*(($B$16+$AI$4)*1.0)))</f>
        <v/>
      </c>
      <c r="AF119" s="17">
        <f>MIN((G119-V119)/$AI$48,(G119-W119)/$AI$49,(G119-X119)/$AI$50,(G119-Y119)/$AI$51,(G119-Z119)/$AI$52,(G119-AA119)/$AI$53,(G119-AB119)/$AI$54,(G119-AC119)/$AI$55,(G119-AD119)/$AI$56,(G119-AE119)/$AI$57)</f>
        <v/>
      </c>
    </row>
    <row r="120">
      <c r="E120" s="12">
        <f>E119+$B$11</f>
        <v/>
      </c>
      <c r="F120" s="13">
        <f>E120/60</f>
        <v/>
      </c>
      <c r="G120" s="13">
        <f>IF(F120&gt;=$AI$66,$B$26,IF(F120&gt;=$AI$65,$B$25,IF(F120&gt;=$AI$64,$B$24,IF(F120&gt;=$AI$63,$B$23,IF(F120&gt;=$AI$62,$B$22,IF(F120&gt;=$AI$61,$B$21,$B$20))))))</f>
        <v/>
      </c>
      <c r="H120" s="14">
        <f>MAX(0,MIN($AI$59,IF($B$9="Plasma",(G120-(S120*$AI$18+T120*$AI$19+U120*$AI$20))/$AI$46,AF120)))</f>
        <v/>
      </c>
      <c r="I120" s="15">
        <f>H120/10*3600/$B$11</f>
        <v/>
      </c>
      <c r="J120" s="15">
        <f>J119+H120</f>
        <v/>
      </c>
      <c r="K120" s="14">
        <f>$AI$21*K119+$AI$22*L119+$AI$23*M119+$AI$30*H119</f>
        <v/>
      </c>
      <c r="L120" s="14">
        <f>$AI$24*K119+$AI$25*L119+$AI$26*M119+$AI$31*H119</f>
        <v/>
      </c>
      <c r="M120" s="14">
        <f>$AI$27*K119+$AI$28*L119+$AI$29*M119+$AI$32*H119</f>
        <v/>
      </c>
      <c r="N120" s="16">
        <f>R120*$B$41</f>
        <v/>
      </c>
      <c r="O120" s="14">
        <f>K120/$B$30</f>
        <v/>
      </c>
      <c r="P120" s="14">
        <f>L120/$B$31</f>
        <v/>
      </c>
      <c r="Q120" s="14">
        <f>M120/$B$32</f>
        <v/>
      </c>
      <c r="R120" s="14">
        <f>R119*$AI$42+S119*$AI$43+T119*$AI$44+U119*$AI$45+$AI$47*H119</f>
        <v/>
      </c>
      <c r="S120" s="17">
        <f>$AI$33*K120+$AI$34*L120+$AI$35*M120</f>
        <v/>
      </c>
      <c r="T120" s="17">
        <f>$AI$36*K120+$AI$37*L120+$AI$38*M120</f>
        <v/>
      </c>
      <c r="U120" s="17">
        <f>$AI$39*K120+$AI$40*L120+$AI$41*M120</f>
        <v/>
      </c>
      <c r="V120" s="17">
        <f>R120*EXP(-$B$15*(($B$16+$AI$4)*0.1))+S120*$B$15/($B$15-$AI$12)*(EXP(-$AI$12*(($B$16+$AI$4)*0.1))-EXP(-$B$15*(($B$16+$AI$4)*0.1)))+T120*$B$15/($B$15-$AI$13)*(EXP(-$AI$13*(($B$16+$AI$4)*0.1))-EXP(-$B$15*(($B$16+$AI$4)*0.1)))+U120*$B$15/($B$15-$AI$14)*(EXP(-$AI$14*(($B$16+$AI$4)*0.1))-EXP(-$B$15*(($B$16+$AI$4)*0.1)))</f>
        <v/>
      </c>
      <c r="W120" s="17">
        <f>R120*EXP(-$B$15*(($B$16+$AI$4)*0.2))+S120*$B$15/($B$15-$AI$12)*(EXP(-$AI$12*(($B$16+$AI$4)*0.2))-EXP(-$B$15*(($B$16+$AI$4)*0.2)))+T120*$B$15/($B$15-$AI$13)*(EXP(-$AI$13*(($B$16+$AI$4)*0.2))-EXP(-$B$15*(($B$16+$AI$4)*0.2)))+U120*$B$15/($B$15-$AI$14)*(EXP(-$AI$14*(($B$16+$AI$4)*0.2))-EXP(-$B$15*(($B$16+$AI$4)*0.2)))</f>
        <v/>
      </c>
      <c r="X120" s="17">
        <f>R120*EXP(-$B$15*(($B$16+$AI$4)*0.3))+S120*$B$15/($B$15-$AI$12)*(EXP(-$AI$12*(($B$16+$AI$4)*0.3))-EXP(-$B$15*(($B$16+$AI$4)*0.3)))+T120*$B$15/($B$15-$AI$13)*(EXP(-$AI$13*(($B$16+$AI$4)*0.3))-EXP(-$B$15*(($B$16+$AI$4)*0.3)))+U120*$B$15/($B$15-$AI$14)*(EXP(-$AI$14*(($B$16+$AI$4)*0.3))-EXP(-$B$15*(($B$16+$AI$4)*0.3)))</f>
        <v/>
      </c>
      <c r="Y120" s="17">
        <f>R120*EXP(-$B$15*(($B$16+$AI$4)*0.4))+S120*$B$15/($B$15-$AI$12)*(EXP(-$AI$12*(($B$16+$AI$4)*0.4))-EXP(-$B$15*(($B$16+$AI$4)*0.4)))+T120*$B$15/($B$15-$AI$13)*(EXP(-$AI$13*(($B$16+$AI$4)*0.4))-EXP(-$B$15*(($B$16+$AI$4)*0.4)))+U120*$B$15/($B$15-$AI$14)*(EXP(-$AI$14*(($B$16+$AI$4)*0.4))-EXP(-$B$15*(($B$16+$AI$4)*0.4)))</f>
        <v/>
      </c>
      <c r="Z120" s="17">
        <f>R120*EXP(-$B$15*(($B$16+$AI$4)*0.5))+S120*$B$15/($B$15-$AI$12)*(EXP(-$AI$12*(($B$16+$AI$4)*0.5))-EXP(-$B$15*(($B$16+$AI$4)*0.5)))+T120*$B$15/($B$15-$AI$13)*(EXP(-$AI$13*(($B$16+$AI$4)*0.5))-EXP(-$B$15*(($B$16+$AI$4)*0.5)))+U120*$B$15/($B$15-$AI$14)*(EXP(-$AI$14*(($B$16+$AI$4)*0.5))-EXP(-$B$15*(($B$16+$AI$4)*0.5)))</f>
        <v/>
      </c>
      <c r="AA120" s="17">
        <f>R120*EXP(-$B$15*(($B$16+$AI$4)*0.6))+S120*$B$15/($B$15-$AI$12)*(EXP(-$AI$12*(($B$16+$AI$4)*0.6))-EXP(-$B$15*(($B$16+$AI$4)*0.6)))+T120*$B$15/($B$15-$AI$13)*(EXP(-$AI$13*(($B$16+$AI$4)*0.6))-EXP(-$B$15*(($B$16+$AI$4)*0.6)))+U120*$B$15/($B$15-$AI$14)*(EXP(-$AI$14*(($B$16+$AI$4)*0.6))-EXP(-$B$15*(($B$16+$AI$4)*0.6)))</f>
        <v/>
      </c>
      <c r="AB120" s="17">
        <f>R120*EXP(-$B$15*(($B$16+$AI$4)*0.7))+S120*$B$15/($B$15-$AI$12)*(EXP(-$AI$12*(($B$16+$AI$4)*0.7))-EXP(-$B$15*(($B$16+$AI$4)*0.7)))+T120*$B$15/($B$15-$AI$13)*(EXP(-$AI$13*(($B$16+$AI$4)*0.7))-EXP(-$B$15*(($B$16+$AI$4)*0.7)))+U120*$B$15/($B$15-$AI$14)*(EXP(-$AI$14*(($B$16+$AI$4)*0.7))-EXP(-$B$15*(($B$16+$AI$4)*0.7)))</f>
        <v/>
      </c>
      <c r="AC120" s="17">
        <f>R120*EXP(-$B$15*(($B$16+$AI$4)*0.8))+S120*$B$15/($B$15-$AI$12)*(EXP(-$AI$12*(($B$16+$AI$4)*0.8))-EXP(-$B$15*(($B$16+$AI$4)*0.8)))+T120*$B$15/($B$15-$AI$13)*(EXP(-$AI$13*(($B$16+$AI$4)*0.8))-EXP(-$B$15*(($B$16+$AI$4)*0.8)))+U120*$B$15/($B$15-$AI$14)*(EXP(-$AI$14*(($B$16+$AI$4)*0.8))-EXP(-$B$15*(($B$16+$AI$4)*0.8)))</f>
        <v/>
      </c>
      <c r="AD120" s="17">
        <f>R120*EXP(-$B$15*(($B$16+$AI$4)*0.9))+S120*$B$15/($B$15-$AI$12)*(EXP(-$AI$12*(($B$16+$AI$4)*0.9))-EXP(-$B$15*(($B$16+$AI$4)*0.9)))+T120*$B$15/($B$15-$AI$13)*(EXP(-$AI$13*(($B$16+$AI$4)*0.9))-EXP(-$B$15*(($B$16+$AI$4)*0.9)))+U120*$B$15/($B$15-$AI$14)*(EXP(-$AI$14*(($B$16+$AI$4)*0.9))-EXP(-$B$15*(($B$16+$AI$4)*0.9)))</f>
        <v/>
      </c>
      <c r="AE120" s="17">
        <f>R120*EXP(-$B$15*(($B$16+$AI$4)*1.0))+S120*$B$15/($B$15-$AI$12)*(EXP(-$AI$12*(($B$16+$AI$4)*1.0))-EXP(-$B$15*(($B$16+$AI$4)*1.0)))+T120*$B$15/($B$15-$AI$13)*(EXP(-$AI$13*(($B$16+$AI$4)*1.0))-EXP(-$B$15*(($B$16+$AI$4)*1.0)))+U120*$B$15/($B$15-$AI$14)*(EXP(-$AI$14*(($B$16+$AI$4)*1.0))-EXP(-$B$15*(($B$16+$AI$4)*1.0)))</f>
        <v/>
      </c>
      <c r="AF120" s="17">
        <f>MIN((G120-V120)/$AI$48,(G120-W120)/$AI$49,(G120-X120)/$AI$50,(G120-Y120)/$AI$51,(G120-Z120)/$AI$52,(G120-AA120)/$AI$53,(G120-AB120)/$AI$54,(G120-AC120)/$AI$55,(G120-AD120)/$AI$56,(G120-AE120)/$AI$57)</f>
        <v/>
      </c>
    </row>
    <row r="121">
      <c r="E121" s="12">
        <f>E120+$B$11</f>
        <v/>
      </c>
      <c r="F121" s="13">
        <f>E121/60</f>
        <v/>
      </c>
      <c r="G121" s="13">
        <f>IF(F121&gt;=$AI$66,$B$26,IF(F121&gt;=$AI$65,$B$25,IF(F121&gt;=$AI$64,$B$24,IF(F121&gt;=$AI$63,$B$23,IF(F121&gt;=$AI$62,$B$22,IF(F121&gt;=$AI$61,$B$21,$B$20))))))</f>
        <v/>
      </c>
      <c r="H121" s="14">
        <f>MAX(0,MIN($AI$59,IF($B$9="Plasma",(G121-(S121*$AI$18+T121*$AI$19+U121*$AI$20))/$AI$46,AF121)))</f>
        <v/>
      </c>
      <c r="I121" s="15">
        <f>H121/10*3600/$B$11</f>
        <v/>
      </c>
      <c r="J121" s="15">
        <f>J120+H121</f>
        <v/>
      </c>
      <c r="K121" s="14">
        <f>$AI$21*K120+$AI$22*L120+$AI$23*M120+$AI$30*H120</f>
        <v/>
      </c>
      <c r="L121" s="14">
        <f>$AI$24*K120+$AI$25*L120+$AI$26*M120+$AI$31*H120</f>
        <v/>
      </c>
      <c r="M121" s="14">
        <f>$AI$27*K120+$AI$28*L120+$AI$29*M120+$AI$32*H120</f>
        <v/>
      </c>
      <c r="N121" s="16">
        <f>R121*$B$41</f>
        <v/>
      </c>
      <c r="O121" s="14">
        <f>K121/$B$30</f>
        <v/>
      </c>
      <c r="P121" s="14">
        <f>L121/$B$31</f>
        <v/>
      </c>
      <c r="Q121" s="14">
        <f>M121/$B$32</f>
        <v/>
      </c>
      <c r="R121" s="14">
        <f>R120*$AI$42+S120*$AI$43+T120*$AI$44+U120*$AI$45+$AI$47*H120</f>
        <v/>
      </c>
      <c r="S121" s="17">
        <f>$AI$33*K121+$AI$34*L121+$AI$35*M121</f>
        <v/>
      </c>
      <c r="T121" s="17">
        <f>$AI$36*K121+$AI$37*L121+$AI$38*M121</f>
        <v/>
      </c>
      <c r="U121" s="17">
        <f>$AI$39*K121+$AI$40*L121+$AI$41*M121</f>
        <v/>
      </c>
      <c r="V121" s="17">
        <f>R121*EXP(-$B$15*(($B$16+$AI$4)*0.1))+S121*$B$15/($B$15-$AI$12)*(EXP(-$AI$12*(($B$16+$AI$4)*0.1))-EXP(-$B$15*(($B$16+$AI$4)*0.1)))+T121*$B$15/($B$15-$AI$13)*(EXP(-$AI$13*(($B$16+$AI$4)*0.1))-EXP(-$B$15*(($B$16+$AI$4)*0.1)))+U121*$B$15/($B$15-$AI$14)*(EXP(-$AI$14*(($B$16+$AI$4)*0.1))-EXP(-$B$15*(($B$16+$AI$4)*0.1)))</f>
        <v/>
      </c>
      <c r="W121" s="17">
        <f>R121*EXP(-$B$15*(($B$16+$AI$4)*0.2))+S121*$B$15/($B$15-$AI$12)*(EXP(-$AI$12*(($B$16+$AI$4)*0.2))-EXP(-$B$15*(($B$16+$AI$4)*0.2)))+T121*$B$15/($B$15-$AI$13)*(EXP(-$AI$13*(($B$16+$AI$4)*0.2))-EXP(-$B$15*(($B$16+$AI$4)*0.2)))+U121*$B$15/($B$15-$AI$14)*(EXP(-$AI$14*(($B$16+$AI$4)*0.2))-EXP(-$B$15*(($B$16+$AI$4)*0.2)))</f>
        <v/>
      </c>
      <c r="X121" s="17">
        <f>R121*EXP(-$B$15*(($B$16+$AI$4)*0.3))+S121*$B$15/($B$15-$AI$12)*(EXP(-$AI$12*(($B$16+$AI$4)*0.3))-EXP(-$B$15*(($B$16+$AI$4)*0.3)))+T121*$B$15/($B$15-$AI$13)*(EXP(-$AI$13*(($B$16+$AI$4)*0.3))-EXP(-$B$15*(($B$16+$AI$4)*0.3)))+U121*$B$15/($B$15-$AI$14)*(EXP(-$AI$14*(($B$16+$AI$4)*0.3))-EXP(-$B$15*(($B$16+$AI$4)*0.3)))</f>
        <v/>
      </c>
      <c r="Y121" s="17">
        <f>R121*EXP(-$B$15*(($B$16+$AI$4)*0.4))+S121*$B$15/($B$15-$AI$12)*(EXP(-$AI$12*(($B$16+$AI$4)*0.4))-EXP(-$B$15*(($B$16+$AI$4)*0.4)))+T121*$B$15/($B$15-$AI$13)*(EXP(-$AI$13*(($B$16+$AI$4)*0.4))-EXP(-$B$15*(($B$16+$AI$4)*0.4)))+U121*$B$15/($B$15-$AI$14)*(EXP(-$AI$14*(($B$16+$AI$4)*0.4))-EXP(-$B$15*(($B$16+$AI$4)*0.4)))</f>
        <v/>
      </c>
      <c r="Z121" s="17">
        <f>R121*EXP(-$B$15*(($B$16+$AI$4)*0.5))+S121*$B$15/($B$15-$AI$12)*(EXP(-$AI$12*(($B$16+$AI$4)*0.5))-EXP(-$B$15*(($B$16+$AI$4)*0.5)))+T121*$B$15/($B$15-$AI$13)*(EXP(-$AI$13*(($B$16+$AI$4)*0.5))-EXP(-$B$15*(($B$16+$AI$4)*0.5)))+U121*$B$15/($B$15-$AI$14)*(EXP(-$AI$14*(($B$16+$AI$4)*0.5))-EXP(-$B$15*(($B$16+$AI$4)*0.5)))</f>
        <v/>
      </c>
      <c r="AA121" s="17">
        <f>R121*EXP(-$B$15*(($B$16+$AI$4)*0.6))+S121*$B$15/($B$15-$AI$12)*(EXP(-$AI$12*(($B$16+$AI$4)*0.6))-EXP(-$B$15*(($B$16+$AI$4)*0.6)))+T121*$B$15/($B$15-$AI$13)*(EXP(-$AI$13*(($B$16+$AI$4)*0.6))-EXP(-$B$15*(($B$16+$AI$4)*0.6)))+U121*$B$15/($B$15-$AI$14)*(EXP(-$AI$14*(($B$16+$AI$4)*0.6))-EXP(-$B$15*(($B$16+$AI$4)*0.6)))</f>
        <v/>
      </c>
      <c r="AB121" s="17">
        <f>R121*EXP(-$B$15*(($B$16+$AI$4)*0.7))+S121*$B$15/($B$15-$AI$12)*(EXP(-$AI$12*(($B$16+$AI$4)*0.7))-EXP(-$B$15*(($B$16+$AI$4)*0.7)))+T121*$B$15/($B$15-$AI$13)*(EXP(-$AI$13*(($B$16+$AI$4)*0.7))-EXP(-$B$15*(($B$16+$AI$4)*0.7)))+U121*$B$15/($B$15-$AI$14)*(EXP(-$AI$14*(($B$16+$AI$4)*0.7))-EXP(-$B$15*(($B$16+$AI$4)*0.7)))</f>
        <v/>
      </c>
      <c r="AC121" s="17">
        <f>R121*EXP(-$B$15*(($B$16+$AI$4)*0.8))+S121*$B$15/($B$15-$AI$12)*(EXP(-$AI$12*(($B$16+$AI$4)*0.8))-EXP(-$B$15*(($B$16+$AI$4)*0.8)))+T121*$B$15/($B$15-$AI$13)*(EXP(-$AI$13*(($B$16+$AI$4)*0.8))-EXP(-$B$15*(($B$16+$AI$4)*0.8)))+U121*$B$15/($B$15-$AI$14)*(EXP(-$AI$14*(($B$16+$AI$4)*0.8))-EXP(-$B$15*(($B$16+$AI$4)*0.8)))</f>
        <v/>
      </c>
      <c r="AD121" s="17">
        <f>R121*EXP(-$B$15*(($B$16+$AI$4)*0.9))+S121*$B$15/($B$15-$AI$12)*(EXP(-$AI$12*(($B$16+$AI$4)*0.9))-EXP(-$B$15*(($B$16+$AI$4)*0.9)))+T121*$B$15/($B$15-$AI$13)*(EXP(-$AI$13*(($B$16+$AI$4)*0.9))-EXP(-$B$15*(($B$16+$AI$4)*0.9)))+U121*$B$15/($B$15-$AI$14)*(EXP(-$AI$14*(($B$16+$AI$4)*0.9))-EXP(-$B$15*(($B$16+$AI$4)*0.9)))</f>
        <v/>
      </c>
      <c r="AE121" s="17">
        <f>R121*EXP(-$B$15*(($B$16+$AI$4)*1.0))+S121*$B$15/($B$15-$AI$12)*(EXP(-$AI$12*(($B$16+$AI$4)*1.0))-EXP(-$B$15*(($B$16+$AI$4)*1.0)))+T121*$B$15/($B$15-$AI$13)*(EXP(-$AI$13*(($B$16+$AI$4)*1.0))-EXP(-$B$15*(($B$16+$AI$4)*1.0)))+U121*$B$15/($B$15-$AI$14)*(EXP(-$AI$14*(($B$16+$AI$4)*1.0))-EXP(-$B$15*(($B$16+$AI$4)*1.0)))</f>
        <v/>
      </c>
      <c r="AF121" s="17">
        <f>MIN((G121-V121)/$AI$48,(G121-W121)/$AI$49,(G121-X121)/$AI$50,(G121-Y121)/$AI$51,(G121-Z121)/$AI$52,(G121-AA121)/$AI$53,(G121-AB121)/$AI$54,(G121-AC121)/$AI$55,(G121-AD121)/$AI$56,(G121-AE121)/$AI$57)</f>
        <v/>
      </c>
    </row>
    <row r="122">
      <c r="E122" s="12">
        <f>E121+$B$11</f>
        <v/>
      </c>
      <c r="F122" s="13">
        <f>E122/60</f>
        <v/>
      </c>
      <c r="G122" s="13">
        <f>IF(F122&gt;=$AI$66,$B$26,IF(F122&gt;=$AI$65,$B$25,IF(F122&gt;=$AI$64,$B$24,IF(F122&gt;=$AI$63,$B$23,IF(F122&gt;=$AI$62,$B$22,IF(F122&gt;=$AI$61,$B$21,$B$20))))))</f>
        <v/>
      </c>
      <c r="H122" s="14">
        <f>MAX(0,MIN($AI$59,IF($B$9="Plasma",(G122-(S122*$AI$18+T122*$AI$19+U122*$AI$20))/$AI$46,AF122)))</f>
        <v/>
      </c>
      <c r="I122" s="15">
        <f>H122/10*3600/$B$11</f>
        <v/>
      </c>
      <c r="J122" s="15">
        <f>J121+H122</f>
        <v/>
      </c>
      <c r="K122" s="14">
        <f>$AI$21*K121+$AI$22*L121+$AI$23*M121+$AI$30*H121</f>
        <v/>
      </c>
      <c r="L122" s="14">
        <f>$AI$24*K121+$AI$25*L121+$AI$26*M121+$AI$31*H121</f>
        <v/>
      </c>
      <c r="M122" s="14">
        <f>$AI$27*K121+$AI$28*L121+$AI$29*M121+$AI$32*H121</f>
        <v/>
      </c>
      <c r="N122" s="16">
        <f>R122*$B$41</f>
        <v/>
      </c>
      <c r="O122" s="14">
        <f>K122/$B$30</f>
        <v/>
      </c>
      <c r="P122" s="14">
        <f>L122/$B$31</f>
        <v/>
      </c>
      <c r="Q122" s="14">
        <f>M122/$B$32</f>
        <v/>
      </c>
      <c r="R122" s="14">
        <f>R121*$AI$42+S121*$AI$43+T121*$AI$44+U121*$AI$45+$AI$47*H121</f>
        <v/>
      </c>
      <c r="S122" s="17">
        <f>$AI$33*K122+$AI$34*L122+$AI$35*M122</f>
        <v/>
      </c>
      <c r="T122" s="17">
        <f>$AI$36*K122+$AI$37*L122+$AI$38*M122</f>
        <v/>
      </c>
      <c r="U122" s="17">
        <f>$AI$39*K122+$AI$40*L122+$AI$41*M122</f>
        <v/>
      </c>
      <c r="V122" s="17">
        <f>R122*EXP(-$B$15*(($B$16+$AI$4)*0.1))+S122*$B$15/($B$15-$AI$12)*(EXP(-$AI$12*(($B$16+$AI$4)*0.1))-EXP(-$B$15*(($B$16+$AI$4)*0.1)))+T122*$B$15/($B$15-$AI$13)*(EXP(-$AI$13*(($B$16+$AI$4)*0.1))-EXP(-$B$15*(($B$16+$AI$4)*0.1)))+U122*$B$15/($B$15-$AI$14)*(EXP(-$AI$14*(($B$16+$AI$4)*0.1))-EXP(-$B$15*(($B$16+$AI$4)*0.1)))</f>
        <v/>
      </c>
      <c r="W122" s="17">
        <f>R122*EXP(-$B$15*(($B$16+$AI$4)*0.2))+S122*$B$15/($B$15-$AI$12)*(EXP(-$AI$12*(($B$16+$AI$4)*0.2))-EXP(-$B$15*(($B$16+$AI$4)*0.2)))+T122*$B$15/($B$15-$AI$13)*(EXP(-$AI$13*(($B$16+$AI$4)*0.2))-EXP(-$B$15*(($B$16+$AI$4)*0.2)))+U122*$B$15/($B$15-$AI$14)*(EXP(-$AI$14*(($B$16+$AI$4)*0.2))-EXP(-$B$15*(($B$16+$AI$4)*0.2)))</f>
        <v/>
      </c>
      <c r="X122" s="17">
        <f>R122*EXP(-$B$15*(($B$16+$AI$4)*0.3))+S122*$B$15/($B$15-$AI$12)*(EXP(-$AI$12*(($B$16+$AI$4)*0.3))-EXP(-$B$15*(($B$16+$AI$4)*0.3)))+T122*$B$15/($B$15-$AI$13)*(EXP(-$AI$13*(($B$16+$AI$4)*0.3))-EXP(-$B$15*(($B$16+$AI$4)*0.3)))+U122*$B$15/($B$15-$AI$14)*(EXP(-$AI$14*(($B$16+$AI$4)*0.3))-EXP(-$B$15*(($B$16+$AI$4)*0.3)))</f>
        <v/>
      </c>
      <c r="Y122" s="17">
        <f>R122*EXP(-$B$15*(($B$16+$AI$4)*0.4))+S122*$B$15/($B$15-$AI$12)*(EXP(-$AI$12*(($B$16+$AI$4)*0.4))-EXP(-$B$15*(($B$16+$AI$4)*0.4)))+T122*$B$15/($B$15-$AI$13)*(EXP(-$AI$13*(($B$16+$AI$4)*0.4))-EXP(-$B$15*(($B$16+$AI$4)*0.4)))+U122*$B$15/($B$15-$AI$14)*(EXP(-$AI$14*(($B$16+$AI$4)*0.4))-EXP(-$B$15*(($B$16+$AI$4)*0.4)))</f>
        <v/>
      </c>
      <c r="Z122" s="17">
        <f>R122*EXP(-$B$15*(($B$16+$AI$4)*0.5))+S122*$B$15/($B$15-$AI$12)*(EXP(-$AI$12*(($B$16+$AI$4)*0.5))-EXP(-$B$15*(($B$16+$AI$4)*0.5)))+T122*$B$15/($B$15-$AI$13)*(EXP(-$AI$13*(($B$16+$AI$4)*0.5))-EXP(-$B$15*(($B$16+$AI$4)*0.5)))+U122*$B$15/($B$15-$AI$14)*(EXP(-$AI$14*(($B$16+$AI$4)*0.5))-EXP(-$B$15*(($B$16+$AI$4)*0.5)))</f>
        <v/>
      </c>
      <c r="AA122" s="17">
        <f>R122*EXP(-$B$15*(($B$16+$AI$4)*0.6))+S122*$B$15/($B$15-$AI$12)*(EXP(-$AI$12*(($B$16+$AI$4)*0.6))-EXP(-$B$15*(($B$16+$AI$4)*0.6)))+T122*$B$15/($B$15-$AI$13)*(EXP(-$AI$13*(($B$16+$AI$4)*0.6))-EXP(-$B$15*(($B$16+$AI$4)*0.6)))+U122*$B$15/($B$15-$AI$14)*(EXP(-$AI$14*(($B$16+$AI$4)*0.6))-EXP(-$B$15*(($B$16+$AI$4)*0.6)))</f>
        <v/>
      </c>
      <c r="AB122" s="17">
        <f>R122*EXP(-$B$15*(($B$16+$AI$4)*0.7))+S122*$B$15/($B$15-$AI$12)*(EXP(-$AI$12*(($B$16+$AI$4)*0.7))-EXP(-$B$15*(($B$16+$AI$4)*0.7)))+T122*$B$15/($B$15-$AI$13)*(EXP(-$AI$13*(($B$16+$AI$4)*0.7))-EXP(-$B$15*(($B$16+$AI$4)*0.7)))+U122*$B$15/($B$15-$AI$14)*(EXP(-$AI$14*(($B$16+$AI$4)*0.7))-EXP(-$B$15*(($B$16+$AI$4)*0.7)))</f>
        <v/>
      </c>
      <c r="AC122" s="17">
        <f>R122*EXP(-$B$15*(($B$16+$AI$4)*0.8))+S122*$B$15/($B$15-$AI$12)*(EXP(-$AI$12*(($B$16+$AI$4)*0.8))-EXP(-$B$15*(($B$16+$AI$4)*0.8)))+T122*$B$15/($B$15-$AI$13)*(EXP(-$AI$13*(($B$16+$AI$4)*0.8))-EXP(-$B$15*(($B$16+$AI$4)*0.8)))+U122*$B$15/($B$15-$AI$14)*(EXP(-$AI$14*(($B$16+$AI$4)*0.8))-EXP(-$B$15*(($B$16+$AI$4)*0.8)))</f>
        <v/>
      </c>
      <c r="AD122" s="17">
        <f>R122*EXP(-$B$15*(($B$16+$AI$4)*0.9))+S122*$B$15/($B$15-$AI$12)*(EXP(-$AI$12*(($B$16+$AI$4)*0.9))-EXP(-$B$15*(($B$16+$AI$4)*0.9)))+T122*$B$15/($B$15-$AI$13)*(EXP(-$AI$13*(($B$16+$AI$4)*0.9))-EXP(-$B$15*(($B$16+$AI$4)*0.9)))+U122*$B$15/($B$15-$AI$14)*(EXP(-$AI$14*(($B$16+$AI$4)*0.9))-EXP(-$B$15*(($B$16+$AI$4)*0.9)))</f>
        <v/>
      </c>
      <c r="AE122" s="17">
        <f>R122*EXP(-$B$15*(($B$16+$AI$4)*1.0))+S122*$B$15/($B$15-$AI$12)*(EXP(-$AI$12*(($B$16+$AI$4)*1.0))-EXP(-$B$15*(($B$16+$AI$4)*1.0)))+T122*$B$15/($B$15-$AI$13)*(EXP(-$AI$13*(($B$16+$AI$4)*1.0))-EXP(-$B$15*(($B$16+$AI$4)*1.0)))+U122*$B$15/($B$15-$AI$14)*(EXP(-$AI$14*(($B$16+$AI$4)*1.0))-EXP(-$B$15*(($B$16+$AI$4)*1.0)))</f>
        <v/>
      </c>
      <c r="AF122" s="17">
        <f>MIN((G122-V122)/$AI$48,(G122-W122)/$AI$49,(G122-X122)/$AI$50,(G122-Y122)/$AI$51,(G122-Z122)/$AI$52,(G122-AA122)/$AI$53,(G122-AB122)/$AI$54,(G122-AC122)/$AI$55,(G122-AD122)/$AI$56,(G122-AE122)/$AI$57)</f>
        <v/>
      </c>
    </row>
    <row r="123">
      <c r="E123" s="12">
        <f>E122+$B$11</f>
        <v/>
      </c>
      <c r="F123" s="13">
        <f>E123/60</f>
        <v/>
      </c>
      <c r="G123" s="13">
        <f>IF(F123&gt;=$AI$66,$B$26,IF(F123&gt;=$AI$65,$B$25,IF(F123&gt;=$AI$64,$B$24,IF(F123&gt;=$AI$63,$B$23,IF(F123&gt;=$AI$62,$B$22,IF(F123&gt;=$AI$61,$B$21,$B$20))))))</f>
        <v/>
      </c>
      <c r="H123" s="14">
        <f>MAX(0,MIN($AI$59,IF($B$9="Plasma",(G123-(S123*$AI$18+T123*$AI$19+U123*$AI$20))/$AI$46,AF123)))</f>
        <v/>
      </c>
      <c r="I123" s="15">
        <f>H123/10*3600/$B$11</f>
        <v/>
      </c>
      <c r="J123" s="15">
        <f>J122+H123</f>
        <v/>
      </c>
      <c r="K123" s="14">
        <f>$AI$21*K122+$AI$22*L122+$AI$23*M122+$AI$30*H122</f>
        <v/>
      </c>
      <c r="L123" s="14">
        <f>$AI$24*K122+$AI$25*L122+$AI$26*M122+$AI$31*H122</f>
        <v/>
      </c>
      <c r="M123" s="14">
        <f>$AI$27*K122+$AI$28*L122+$AI$29*M122+$AI$32*H122</f>
        <v/>
      </c>
      <c r="N123" s="16">
        <f>R123*$B$41</f>
        <v/>
      </c>
      <c r="O123" s="14">
        <f>K123/$B$30</f>
        <v/>
      </c>
      <c r="P123" s="14">
        <f>L123/$B$31</f>
        <v/>
      </c>
      <c r="Q123" s="14">
        <f>M123/$B$32</f>
        <v/>
      </c>
      <c r="R123" s="14">
        <f>R122*$AI$42+S122*$AI$43+T122*$AI$44+U122*$AI$45+$AI$47*H122</f>
        <v/>
      </c>
      <c r="S123" s="17">
        <f>$AI$33*K123+$AI$34*L123+$AI$35*M123</f>
        <v/>
      </c>
      <c r="T123" s="17">
        <f>$AI$36*K123+$AI$37*L123+$AI$38*M123</f>
        <v/>
      </c>
      <c r="U123" s="17">
        <f>$AI$39*K123+$AI$40*L123+$AI$41*M123</f>
        <v/>
      </c>
      <c r="V123" s="17">
        <f>R123*EXP(-$B$15*(($B$16+$AI$4)*0.1))+S123*$B$15/($B$15-$AI$12)*(EXP(-$AI$12*(($B$16+$AI$4)*0.1))-EXP(-$B$15*(($B$16+$AI$4)*0.1)))+T123*$B$15/($B$15-$AI$13)*(EXP(-$AI$13*(($B$16+$AI$4)*0.1))-EXP(-$B$15*(($B$16+$AI$4)*0.1)))+U123*$B$15/($B$15-$AI$14)*(EXP(-$AI$14*(($B$16+$AI$4)*0.1))-EXP(-$B$15*(($B$16+$AI$4)*0.1)))</f>
        <v/>
      </c>
      <c r="W123" s="17">
        <f>R123*EXP(-$B$15*(($B$16+$AI$4)*0.2))+S123*$B$15/($B$15-$AI$12)*(EXP(-$AI$12*(($B$16+$AI$4)*0.2))-EXP(-$B$15*(($B$16+$AI$4)*0.2)))+T123*$B$15/($B$15-$AI$13)*(EXP(-$AI$13*(($B$16+$AI$4)*0.2))-EXP(-$B$15*(($B$16+$AI$4)*0.2)))+U123*$B$15/($B$15-$AI$14)*(EXP(-$AI$14*(($B$16+$AI$4)*0.2))-EXP(-$B$15*(($B$16+$AI$4)*0.2)))</f>
        <v/>
      </c>
      <c r="X123" s="17">
        <f>R123*EXP(-$B$15*(($B$16+$AI$4)*0.3))+S123*$B$15/($B$15-$AI$12)*(EXP(-$AI$12*(($B$16+$AI$4)*0.3))-EXP(-$B$15*(($B$16+$AI$4)*0.3)))+T123*$B$15/($B$15-$AI$13)*(EXP(-$AI$13*(($B$16+$AI$4)*0.3))-EXP(-$B$15*(($B$16+$AI$4)*0.3)))+U123*$B$15/($B$15-$AI$14)*(EXP(-$AI$14*(($B$16+$AI$4)*0.3))-EXP(-$B$15*(($B$16+$AI$4)*0.3)))</f>
        <v/>
      </c>
      <c r="Y123" s="17">
        <f>R123*EXP(-$B$15*(($B$16+$AI$4)*0.4))+S123*$B$15/($B$15-$AI$12)*(EXP(-$AI$12*(($B$16+$AI$4)*0.4))-EXP(-$B$15*(($B$16+$AI$4)*0.4)))+T123*$B$15/($B$15-$AI$13)*(EXP(-$AI$13*(($B$16+$AI$4)*0.4))-EXP(-$B$15*(($B$16+$AI$4)*0.4)))+U123*$B$15/($B$15-$AI$14)*(EXP(-$AI$14*(($B$16+$AI$4)*0.4))-EXP(-$B$15*(($B$16+$AI$4)*0.4)))</f>
        <v/>
      </c>
      <c r="Z123" s="17">
        <f>R123*EXP(-$B$15*(($B$16+$AI$4)*0.5))+S123*$B$15/($B$15-$AI$12)*(EXP(-$AI$12*(($B$16+$AI$4)*0.5))-EXP(-$B$15*(($B$16+$AI$4)*0.5)))+T123*$B$15/($B$15-$AI$13)*(EXP(-$AI$13*(($B$16+$AI$4)*0.5))-EXP(-$B$15*(($B$16+$AI$4)*0.5)))+U123*$B$15/($B$15-$AI$14)*(EXP(-$AI$14*(($B$16+$AI$4)*0.5))-EXP(-$B$15*(($B$16+$AI$4)*0.5)))</f>
        <v/>
      </c>
      <c r="AA123" s="17">
        <f>R123*EXP(-$B$15*(($B$16+$AI$4)*0.6))+S123*$B$15/($B$15-$AI$12)*(EXP(-$AI$12*(($B$16+$AI$4)*0.6))-EXP(-$B$15*(($B$16+$AI$4)*0.6)))+T123*$B$15/($B$15-$AI$13)*(EXP(-$AI$13*(($B$16+$AI$4)*0.6))-EXP(-$B$15*(($B$16+$AI$4)*0.6)))+U123*$B$15/($B$15-$AI$14)*(EXP(-$AI$14*(($B$16+$AI$4)*0.6))-EXP(-$B$15*(($B$16+$AI$4)*0.6)))</f>
        <v/>
      </c>
      <c r="AB123" s="17">
        <f>R123*EXP(-$B$15*(($B$16+$AI$4)*0.7))+S123*$B$15/($B$15-$AI$12)*(EXP(-$AI$12*(($B$16+$AI$4)*0.7))-EXP(-$B$15*(($B$16+$AI$4)*0.7)))+T123*$B$15/($B$15-$AI$13)*(EXP(-$AI$13*(($B$16+$AI$4)*0.7))-EXP(-$B$15*(($B$16+$AI$4)*0.7)))+U123*$B$15/($B$15-$AI$14)*(EXP(-$AI$14*(($B$16+$AI$4)*0.7))-EXP(-$B$15*(($B$16+$AI$4)*0.7)))</f>
        <v/>
      </c>
      <c r="AC123" s="17">
        <f>R123*EXP(-$B$15*(($B$16+$AI$4)*0.8))+S123*$B$15/($B$15-$AI$12)*(EXP(-$AI$12*(($B$16+$AI$4)*0.8))-EXP(-$B$15*(($B$16+$AI$4)*0.8)))+T123*$B$15/($B$15-$AI$13)*(EXP(-$AI$13*(($B$16+$AI$4)*0.8))-EXP(-$B$15*(($B$16+$AI$4)*0.8)))+U123*$B$15/($B$15-$AI$14)*(EXP(-$AI$14*(($B$16+$AI$4)*0.8))-EXP(-$B$15*(($B$16+$AI$4)*0.8)))</f>
        <v/>
      </c>
      <c r="AD123" s="17">
        <f>R123*EXP(-$B$15*(($B$16+$AI$4)*0.9))+S123*$B$15/($B$15-$AI$12)*(EXP(-$AI$12*(($B$16+$AI$4)*0.9))-EXP(-$B$15*(($B$16+$AI$4)*0.9)))+T123*$B$15/($B$15-$AI$13)*(EXP(-$AI$13*(($B$16+$AI$4)*0.9))-EXP(-$B$15*(($B$16+$AI$4)*0.9)))+U123*$B$15/($B$15-$AI$14)*(EXP(-$AI$14*(($B$16+$AI$4)*0.9))-EXP(-$B$15*(($B$16+$AI$4)*0.9)))</f>
        <v/>
      </c>
      <c r="AE123" s="17">
        <f>R123*EXP(-$B$15*(($B$16+$AI$4)*1.0))+S123*$B$15/($B$15-$AI$12)*(EXP(-$AI$12*(($B$16+$AI$4)*1.0))-EXP(-$B$15*(($B$16+$AI$4)*1.0)))+T123*$B$15/($B$15-$AI$13)*(EXP(-$AI$13*(($B$16+$AI$4)*1.0))-EXP(-$B$15*(($B$16+$AI$4)*1.0)))+U123*$B$15/($B$15-$AI$14)*(EXP(-$AI$14*(($B$16+$AI$4)*1.0))-EXP(-$B$15*(($B$16+$AI$4)*1.0)))</f>
        <v/>
      </c>
      <c r="AF123" s="17">
        <f>MIN((G123-V123)/$AI$48,(G123-W123)/$AI$49,(G123-X123)/$AI$50,(G123-Y123)/$AI$51,(G123-Z123)/$AI$52,(G123-AA123)/$AI$53,(G123-AB123)/$AI$54,(G123-AC123)/$AI$55,(G123-AD123)/$AI$56,(G123-AE123)/$AI$57)</f>
        <v/>
      </c>
    </row>
    <row r="124">
      <c r="E124" s="12">
        <f>E123+$B$11</f>
        <v/>
      </c>
      <c r="F124" s="13">
        <f>E124/60</f>
        <v/>
      </c>
      <c r="G124" s="13">
        <f>IF(F124&gt;=$AI$66,$B$26,IF(F124&gt;=$AI$65,$B$25,IF(F124&gt;=$AI$64,$B$24,IF(F124&gt;=$AI$63,$B$23,IF(F124&gt;=$AI$62,$B$22,IF(F124&gt;=$AI$61,$B$21,$B$20))))))</f>
        <v/>
      </c>
      <c r="H124" s="14">
        <f>MAX(0,MIN($AI$59,IF($B$9="Plasma",(G124-(S124*$AI$18+T124*$AI$19+U124*$AI$20))/$AI$46,AF124)))</f>
        <v/>
      </c>
      <c r="I124" s="15">
        <f>H124/10*3600/$B$11</f>
        <v/>
      </c>
      <c r="J124" s="15">
        <f>J123+H124</f>
        <v/>
      </c>
      <c r="K124" s="14">
        <f>$AI$21*K123+$AI$22*L123+$AI$23*M123+$AI$30*H123</f>
        <v/>
      </c>
      <c r="L124" s="14">
        <f>$AI$24*K123+$AI$25*L123+$AI$26*M123+$AI$31*H123</f>
        <v/>
      </c>
      <c r="M124" s="14">
        <f>$AI$27*K123+$AI$28*L123+$AI$29*M123+$AI$32*H123</f>
        <v/>
      </c>
      <c r="N124" s="16">
        <f>R124*$B$41</f>
        <v/>
      </c>
      <c r="O124" s="14">
        <f>K124/$B$30</f>
        <v/>
      </c>
      <c r="P124" s="14">
        <f>L124/$B$31</f>
        <v/>
      </c>
      <c r="Q124" s="14">
        <f>M124/$B$32</f>
        <v/>
      </c>
      <c r="R124" s="14">
        <f>R123*$AI$42+S123*$AI$43+T123*$AI$44+U123*$AI$45+$AI$47*H123</f>
        <v/>
      </c>
      <c r="S124" s="17">
        <f>$AI$33*K124+$AI$34*L124+$AI$35*M124</f>
        <v/>
      </c>
      <c r="T124" s="17">
        <f>$AI$36*K124+$AI$37*L124+$AI$38*M124</f>
        <v/>
      </c>
      <c r="U124" s="17">
        <f>$AI$39*K124+$AI$40*L124+$AI$41*M124</f>
        <v/>
      </c>
      <c r="V124" s="17">
        <f>R124*EXP(-$B$15*(($B$16+$AI$4)*0.1))+S124*$B$15/($B$15-$AI$12)*(EXP(-$AI$12*(($B$16+$AI$4)*0.1))-EXP(-$B$15*(($B$16+$AI$4)*0.1)))+T124*$B$15/($B$15-$AI$13)*(EXP(-$AI$13*(($B$16+$AI$4)*0.1))-EXP(-$B$15*(($B$16+$AI$4)*0.1)))+U124*$B$15/($B$15-$AI$14)*(EXP(-$AI$14*(($B$16+$AI$4)*0.1))-EXP(-$B$15*(($B$16+$AI$4)*0.1)))</f>
        <v/>
      </c>
      <c r="W124" s="17">
        <f>R124*EXP(-$B$15*(($B$16+$AI$4)*0.2))+S124*$B$15/($B$15-$AI$12)*(EXP(-$AI$12*(($B$16+$AI$4)*0.2))-EXP(-$B$15*(($B$16+$AI$4)*0.2)))+T124*$B$15/($B$15-$AI$13)*(EXP(-$AI$13*(($B$16+$AI$4)*0.2))-EXP(-$B$15*(($B$16+$AI$4)*0.2)))+U124*$B$15/($B$15-$AI$14)*(EXP(-$AI$14*(($B$16+$AI$4)*0.2))-EXP(-$B$15*(($B$16+$AI$4)*0.2)))</f>
        <v/>
      </c>
      <c r="X124" s="17">
        <f>R124*EXP(-$B$15*(($B$16+$AI$4)*0.3))+S124*$B$15/($B$15-$AI$12)*(EXP(-$AI$12*(($B$16+$AI$4)*0.3))-EXP(-$B$15*(($B$16+$AI$4)*0.3)))+T124*$B$15/($B$15-$AI$13)*(EXP(-$AI$13*(($B$16+$AI$4)*0.3))-EXP(-$B$15*(($B$16+$AI$4)*0.3)))+U124*$B$15/($B$15-$AI$14)*(EXP(-$AI$14*(($B$16+$AI$4)*0.3))-EXP(-$B$15*(($B$16+$AI$4)*0.3)))</f>
        <v/>
      </c>
      <c r="Y124" s="17">
        <f>R124*EXP(-$B$15*(($B$16+$AI$4)*0.4))+S124*$B$15/($B$15-$AI$12)*(EXP(-$AI$12*(($B$16+$AI$4)*0.4))-EXP(-$B$15*(($B$16+$AI$4)*0.4)))+T124*$B$15/($B$15-$AI$13)*(EXP(-$AI$13*(($B$16+$AI$4)*0.4))-EXP(-$B$15*(($B$16+$AI$4)*0.4)))+U124*$B$15/($B$15-$AI$14)*(EXP(-$AI$14*(($B$16+$AI$4)*0.4))-EXP(-$B$15*(($B$16+$AI$4)*0.4)))</f>
        <v/>
      </c>
      <c r="Z124" s="17">
        <f>R124*EXP(-$B$15*(($B$16+$AI$4)*0.5))+S124*$B$15/($B$15-$AI$12)*(EXP(-$AI$12*(($B$16+$AI$4)*0.5))-EXP(-$B$15*(($B$16+$AI$4)*0.5)))+T124*$B$15/($B$15-$AI$13)*(EXP(-$AI$13*(($B$16+$AI$4)*0.5))-EXP(-$B$15*(($B$16+$AI$4)*0.5)))+U124*$B$15/($B$15-$AI$14)*(EXP(-$AI$14*(($B$16+$AI$4)*0.5))-EXP(-$B$15*(($B$16+$AI$4)*0.5)))</f>
        <v/>
      </c>
      <c r="AA124" s="17">
        <f>R124*EXP(-$B$15*(($B$16+$AI$4)*0.6))+S124*$B$15/($B$15-$AI$12)*(EXP(-$AI$12*(($B$16+$AI$4)*0.6))-EXP(-$B$15*(($B$16+$AI$4)*0.6)))+T124*$B$15/($B$15-$AI$13)*(EXP(-$AI$13*(($B$16+$AI$4)*0.6))-EXP(-$B$15*(($B$16+$AI$4)*0.6)))+U124*$B$15/($B$15-$AI$14)*(EXP(-$AI$14*(($B$16+$AI$4)*0.6))-EXP(-$B$15*(($B$16+$AI$4)*0.6)))</f>
        <v/>
      </c>
      <c r="AB124" s="17">
        <f>R124*EXP(-$B$15*(($B$16+$AI$4)*0.7))+S124*$B$15/($B$15-$AI$12)*(EXP(-$AI$12*(($B$16+$AI$4)*0.7))-EXP(-$B$15*(($B$16+$AI$4)*0.7)))+T124*$B$15/($B$15-$AI$13)*(EXP(-$AI$13*(($B$16+$AI$4)*0.7))-EXP(-$B$15*(($B$16+$AI$4)*0.7)))+U124*$B$15/($B$15-$AI$14)*(EXP(-$AI$14*(($B$16+$AI$4)*0.7))-EXP(-$B$15*(($B$16+$AI$4)*0.7)))</f>
        <v/>
      </c>
      <c r="AC124" s="17">
        <f>R124*EXP(-$B$15*(($B$16+$AI$4)*0.8))+S124*$B$15/($B$15-$AI$12)*(EXP(-$AI$12*(($B$16+$AI$4)*0.8))-EXP(-$B$15*(($B$16+$AI$4)*0.8)))+T124*$B$15/($B$15-$AI$13)*(EXP(-$AI$13*(($B$16+$AI$4)*0.8))-EXP(-$B$15*(($B$16+$AI$4)*0.8)))+U124*$B$15/($B$15-$AI$14)*(EXP(-$AI$14*(($B$16+$AI$4)*0.8))-EXP(-$B$15*(($B$16+$AI$4)*0.8)))</f>
        <v/>
      </c>
      <c r="AD124" s="17">
        <f>R124*EXP(-$B$15*(($B$16+$AI$4)*0.9))+S124*$B$15/($B$15-$AI$12)*(EXP(-$AI$12*(($B$16+$AI$4)*0.9))-EXP(-$B$15*(($B$16+$AI$4)*0.9)))+T124*$B$15/($B$15-$AI$13)*(EXP(-$AI$13*(($B$16+$AI$4)*0.9))-EXP(-$B$15*(($B$16+$AI$4)*0.9)))+U124*$B$15/($B$15-$AI$14)*(EXP(-$AI$14*(($B$16+$AI$4)*0.9))-EXP(-$B$15*(($B$16+$AI$4)*0.9)))</f>
        <v/>
      </c>
      <c r="AE124" s="17">
        <f>R124*EXP(-$B$15*(($B$16+$AI$4)*1.0))+S124*$B$15/($B$15-$AI$12)*(EXP(-$AI$12*(($B$16+$AI$4)*1.0))-EXP(-$B$15*(($B$16+$AI$4)*1.0)))+T124*$B$15/($B$15-$AI$13)*(EXP(-$AI$13*(($B$16+$AI$4)*1.0))-EXP(-$B$15*(($B$16+$AI$4)*1.0)))+U124*$B$15/($B$15-$AI$14)*(EXP(-$AI$14*(($B$16+$AI$4)*1.0))-EXP(-$B$15*(($B$16+$AI$4)*1.0)))</f>
        <v/>
      </c>
      <c r="AF124" s="17">
        <f>MIN((G124-V124)/$AI$48,(G124-W124)/$AI$49,(G124-X124)/$AI$50,(G124-Y124)/$AI$51,(G124-Z124)/$AI$52,(G124-AA124)/$AI$53,(G124-AB124)/$AI$54,(G124-AC124)/$AI$55,(G124-AD124)/$AI$56,(G124-AE124)/$AI$57)</f>
        <v/>
      </c>
    </row>
    <row r="125">
      <c r="E125" s="12">
        <f>E124+$B$11</f>
        <v/>
      </c>
      <c r="F125" s="13">
        <f>E125/60</f>
        <v/>
      </c>
      <c r="G125" s="13">
        <f>IF(F125&gt;=$AI$66,$B$26,IF(F125&gt;=$AI$65,$B$25,IF(F125&gt;=$AI$64,$B$24,IF(F125&gt;=$AI$63,$B$23,IF(F125&gt;=$AI$62,$B$22,IF(F125&gt;=$AI$61,$B$21,$B$20))))))</f>
        <v/>
      </c>
      <c r="H125" s="14">
        <f>MAX(0,MIN($AI$59,IF($B$9="Plasma",(G125-(S125*$AI$18+T125*$AI$19+U125*$AI$20))/$AI$46,AF125)))</f>
        <v/>
      </c>
      <c r="I125" s="15">
        <f>H125/10*3600/$B$11</f>
        <v/>
      </c>
      <c r="J125" s="15">
        <f>J124+H125</f>
        <v/>
      </c>
      <c r="K125" s="14">
        <f>$AI$21*K124+$AI$22*L124+$AI$23*M124+$AI$30*H124</f>
        <v/>
      </c>
      <c r="L125" s="14">
        <f>$AI$24*K124+$AI$25*L124+$AI$26*M124+$AI$31*H124</f>
        <v/>
      </c>
      <c r="M125" s="14">
        <f>$AI$27*K124+$AI$28*L124+$AI$29*M124+$AI$32*H124</f>
        <v/>
      </c>
      <c r="N125" s="16">
        <f>R125*$B$41</f>
        <v/>
      </c>
      <c r="O125" s="14">
        <f>K125/$B$30</f>
        <v/>
      </c>
      <c r="P125" s="14">
        <f>L125/$B$31</f>
        <v/>
      </c>
      <c r="Q125" s="14">
        <f>M125/$B$32</f>
        <v/>
      </c>
      <c r="R125" s="14">
        <f>R124*$AI$42+S124*$AI$43+T124*$AI$44+U124*$AI$45+$AI$47*H124</f>
        <v/>
      </c>
      <c r="S125" s="17">
        <f>$AI$33*K125+$AI$34*L125+$AI$35*M125</f>
        <v/>
      </c>
      <c r="T125" s="17">
        <f>$AI$36*K125+$AI$37*L125+$AI$38*M125</f>
        <v/>
      </c>
      <c r="U125" s="17">
        <f>$AI$39*K125+$AI$40*L125+$AI$41*M125</f>
        <v/>
      </c>
      <c r="V125" s="17">
        <f>R125*EXP(-$B$15*(($B$16+$AI$4)*0.1))+S125*$B$15/($B$15-$AI$12)*(EXP(-$AI$12*(($B$16+$AI$4)*0.1))-EXP(-$B$15*(($B$16+$AI$4)*0.1)))+T125*$B$15/($B$15-$AI$13)*(EXP(-$AI$13*(($B$16+$AI$4)*0.1))-EXP(-$B$15*(($B$16+$AI$4)*0.1)))+U125*$B$15/($B$15-$AI$14)*(EXP(-$AI$14*(($B$16+$AI$4)*0.1))-EXP(-$B$15*(($B$16+$AI$4)*0.1)))</f>
        <v/>
      </c>
      <c r="W125" s="17">
        <f>R125*EXP(-$B$15*(($B$16+$AI$4)*0.2))+S125*$B$15/($B$15-$AI$12)*(EXP(-$AI$12*(($B$16+$AI$4)*0.2))-EXP(-$B$15*(($B$16+$AI$4)*0.2)))+T125*$B$15/($B$15-$AI$13)*(EXP(-$AI$13*(($B$16+$AI$4)*0.2))-EXP(-$B$15*(($B$16+$AI$4)*0.2)))+U125*$B$15/($B$15-$AI$14)*(EXP(-$AI$14*(($B$16+$AI$4)*0.2))-EXP(-$B$15*(($B$16+$AI$4)*0.2)))</f>
        <v/>
      </c>
      <c r="X125" s="17">
        <f>R125*EXP(-$B$15*(($B$16+$AI$4)*0.3))+S125*$B$15/($B$15-$AI$12)*(EXP(-$AI$12*(($B$16+$AI$4)*0.3))-EXP(-$B$15*(($B$16+$AI$4)*0.3)))+T125*$B$15/($B$15-$AI$13)*(EXP(-$AI$13*(($B$16+$AI$4)*0.3))-EXP(-$B$15*(($B$16+$AI$4)*0.3)))+U125*$B$15/($B$15-$AI$14)*(EXP(-$AI$14*(($B$16+$AI$4)*0.3))-EXP(-$B$15*(($B$16+$AI$4)*0.3)))</f>
        <v/>
      </c>
      <c r="Y125" s="17">
        <f>R125*EXP(-$B$15*(($B$16+$AI$4)*0.4))+S125*$B$15/($B$15-$AI$12)*(EXP(-$AI$12*(($B$16+$AI$4)*0.4))-EXP(-$B$15*(($B$16+$AI$4)*0.4)))+T125*$B$15/($B$15-$AI$13)*(EXP(-$AI$13*(($B$16+$AI$4)*0.4))-EXP(-$B$15*(($B$16+$AI$4)*0.4)))+U125*$B$15/($B$15-$AI$14)*(EXP(-$AI$14*(($B$16+$AI$4)*0.4))-EXP(-$B$15*(($B$16+$AI$4)*0.4)))</f>
        <v/>
      </c>
      <c r="Z125" s="17">
        <f>R125*EXP(-$B$15*(($B$16+$AI$4)*0.5))+S125*$B$15/($B$15-$AI$12)*(EXP(-$AI$12*(($B$16+$AI$4)*0.5))-EXP(-$B$15*(($B$16+$AI$4)*0.5)))+T125*$B$15/($B$15-$AI$13)*(EXP(-$AI$13*(($B$16+$AI$4)*0.5))-EXP(-$B$15*(($B$16+$AI$4)*0.5)))+U125*$B$15/($B$15-$AI$14)*(EXP(-$AI$14*(($B$16+$AI$4)*0.5))-EXP(-$B$15*(($B$16+$AI$4)*0.5)))</f>
        <v/>
      </c>
      <c r="AA125" s="17">
        <f>R125*EXP(-$B$15*(($B$16+$AI$4)*0.6))+S125*$B$15/($B$15-$AI$12)*(EXP(-$AI$12*(($B$16+$AI$4)*0.6))-EXP(-$B$15*(($B$16+$AI$4)*0.6)))+T125*$B$15/($B$15-$AI$13)*(EXP(-$AI$13*(($B$16+$AI$4)*0.6))-EXP(-$B$15*(($B$16+$AI$4)*0.6)))+U125*$B$15/($B$15-$AI$14)*(EXP(-$AI$14*(($B$16+$AI$4)*0.6))-EXP(-$B$15*(($B$16+$AI$4)*0.6)))</f>
        <v/>
      </c>
      <c r="AB125" s="17">
        <f>R125*EXP(-$B$15*(($B$16+$AI$4)*0.7))+S125*$B$15/($B$15-$AI$12)*(EXP(-$AI$12*(($B$16+$AI$4)*0.7))-EXP(-$B$15*(($B$16+$AI$4)*0.7)))+T125*$B$15/($B$15-$AI$13)*(EXP(-$AI$13*(($B$16+$AI$4)*0.7))-EXP(-$B$15*(($B$16+$AI$4)*0.7)))+U125*$B$15/($B$15-$AI$14)*(EXP(-$AI$14*(($B$16+$AI$4)*0.7))-EXP(-$B$15*(($B$16+$AI$4)*0.7)))</f>
        <v/>
      </c>
      <c r="AC125" s="17">
        <f>R125*EXP(-$B$15*(($B$16+$AI$4)*0.8))+S125*$B$15/($B$15-$AI$12)*(EXP(-$AI$12*(($B$16+$AI$4)*0.8))-EXP(-$B$15*(($B$16+$AI$4)*0.8)))+T125*$B$15/($B$15-$AI$13)*(EXP(-$AI$13*(($B$16+$AI$4)*0.8))-EXP(-$B$15*(($B$16+$AI$4)*0.8)))+U125*$B$15/($B$15-$AI$14)*(EXP(-$AI$14*(($B$16+$AI$4)*0.8))-EXP(-$B$15*(($B$16+$AI$4)*0.8)))</f>
        <v/>
      </c>
      <c r="AD125" s="17">
        <f>R125*EXP(-$B$15*(($B$16+$AI$4)*0.9))+S125*$B$15/($B$15-$AI$12)*(EXP(-$AI$12*(($B$16+$AI$4)*0.9))-EXP(-$B$15*(($B$16+$AI$4)*0.9)))+T125*$B$15/($B$15-$AI$13)*(EXP(-$AI$13*(($B$16+$AI$4)*0.9))-EXP(-$B$15*(($B$16+$AI$4)*0.9)))+U125*$B$15/($B$15-$AI$14)*(EXP(-$AI$14*(($B$16+$AI$4)*0.9))-EXP(-$B$15*(($B$16+$AI$4)*0.9)))</f>
        <v/>
      </c>
      <c r="AE125" s="17">
        <f>R125*EXP(-$B$15*(($B$16+$AI$4)*1.0))+S125*$B$15/($B$15-$AI$12)*(EXP(-$AI$12*(($B$16+$AI$4)*1.0))-EXP(-$B$15*(($B$16+$AI$4)*1.0)))+T125*$B$15/($B$15-$AI$13)*(EXP(-$AI$13*(($B$16+$AI$4)*1.0))-EXP(-$B$15*(($B$16+$AI$4)*1.0)))+U125*$B$15/($B$15-$AI$14)*(EXP(-$AI$14*(($B$16+$AI$4)*1.0))-EXP(-$B$15*(($B$16+$AI$4)*1.0)))</f>
        <v/>
      </c>
      <c r="AF125" s="17">
        <f>MIN((G125-V125)/$AI$48,(G125-W125)/$AI$49,(G125-X125)/$AI$50,(G125-Y125)/$AI$51,(G125-Z125)/$AI$52,(G125-AA125)/$AI$53,(G125-AB125)/$AI$54,(G125-AC125)/$AI$55,(G125-AD125)/$AI$56,(G125-AE125)/$AI$57)</f>
        <v/>
      </c>
    </row>
    <row r="126">
      <c r="E126" s="12">
        <f>E125+$B$11</f>
        <v/>
      </c>
      <c r="F126" s="13">
        <f>E126/60</f>
        <v/>
      </c>
      <c r="G126" s="13">
        <f>IF(F126&gt;=$AI$66,$B$26,IF(F126&gt;=$AI$65,$B$25,IF(F126&gt;=$AI$64,$B$24,IF(F126&gt;=$AI$63,$B$23,IF(F126&gt;=$AI$62,$B$22,IF(F126&gt;=$AI$61,$B$21,$B$20))))))</f>
        <v/>
      </c>
      <c r="H126" s="14">
        <f>MAX(0,MIN($AI$59,IF($B$9="Plasma",(G126-(S126*$AI$18+T126*$AI$19+U126*$AI$20))/$AI$46,AF126)))</f>
        <v/>
      </c>
      <c r="I126" s="15">
        <f>H126/10*3600/$B$11</f>
        <v/>
      </c>
      <c r="J126" s="15">
        <f>J125+H126</f>
        <v/>
      </c>
      <c r="K126" s="14">
        <f>$AI$21*K125+$AI$22*L125+$AI$23*M125+$AI$30*H125</f>
        <v/>
      </c>
      <c r="L126" s="14">
        <f>$AI$24*K125+$AI$25*L125+$AI$26*M125+$AI$31*H125</f>
        <v/>
      </c>
      <c r="M126" s="14">
        <f>$AI$27*K125+$AI$28*L125+$AI$29*M125+$AI$32*H125</f>
        <v/>
      </c>
      <c r="N126" s="16">
        <f>R126*$B$41</f>
        <v/>
      </c>
      <c r="O126" s="14">
        <f>K126/$B$30</f>
        <v/>
      </c>
      <c r="P126" s="14">
        <f>L126/$B$31</f>
        <v/>
      </c>
      <c r="Q126" s="14">
        <f>M126/$B$32</f>
        <v/>
      </c>
      <c r="R126" s="14">
        <f>R125*$AI$42+S125*$AI$43+T125*$AI$44+U125*$AI$45+$AI$47*H125</f>
        <v/>
      </c>
      <c r="S126" s="17">
        <f>$AI$33*K126+$AI$34*L126+$AI$35*M126</f>
        <v/>
      </c>
      <c r="T126" s="17">
        <f>$AI$36*K126+$AI$37*L126+$AI$38*M126</f>
        <v/>
      </c>
      <c r="U126" s="17">
        <f>$AI$39*K126+$AI$40*L126+$AI$41*M126</f>
        <v/>
      </c>
      <c r="V126" s="17">
        <f>R126*EXP(-$B$15*(($B$16+$AI$4)*0.1))+S126*$B$15/($B$15-$AI$12)*(EXP(-$AI$12*(($B$16+$AI$4)*0.1))-EXP(-$B$15*(($B$16+$AI$4)*0.1)))+T126*$B$15/($B$15-$AI$13)*(EXP(-$AI$13*(($B$16+$AI$4)*0.1))-EXP(-$B$15*(($B$16+$AI$4)*0.1)))+U126*$B$15/($B$15-$AI$14)*(EXP(-$AI$14*(($B$16+$AI$4)*0.1))-EXP(-$B$15*(($B$16+$AI$4)*0.1)))</f>
        <v/>
      </c>
      <c r="W126" s="17">
        <f>R126*EXP(-$B$15*(($B$16+$AI$4)*0.2))+S126*$B$15/($B$15-$AI$12)*(EXP(-$AI$12*(($B$16+$AI$4)*0.2))-EXP(-$B$15*(($B$16+$AI$4)*0.2)))+T126*$B$15/($B$15-$AI$13)*(EXP(-$AI$13*(($B$16+$AI$4)*0.2))-EXP(-$B$15*(($B$16+$AI$4)*0.2)))+U126*$B$15/($B$15-$AI$14)*(EXP(-$AI$14*(($B$16+$AI$4)*0.2))-EXP(-$B$15*(($B$16+$AI$4)*0.2)))</f>
        <v/>
      </c>
      <c r="X126" s="17">
        <f>R126*EXP(-$B$15*(($B$16+$AI$4)*0.3))+S126*$B$15/($B$15-$AI$12)*(EXP(-$AI$12*(($B$16+$AI$4)*0.3))-EXP(-$B$15*(($B$16+$AI$4)*0.3)))+T126*$B$15/($B$15-$AI$13)*(EXP(-$AI$13*(($B$16+$AI$4)*0.3))-EXP(-$B$15*(($B$16+$AI$4)*0.3)))+U126*$B$15/($B$15-$AI$14)*(EXP(-$AI$14*(($B$16+$AI$4)*0.3))-EXP(-$B$15*(($B$16+$AI$4)*0.3)))</f>
        <v/>
      </c>
      <c r="Y126" s="17">
        <f>R126*EXP(-$B$15*(($B$16+$AI$4)*0.4))+S126*$B$15/($B$15-$AI$12)*(EXP(-$AI$12*(($B$16+$AI$4)*0.4))-EXP(-$B$15*(($B$16+$AI$4)*0.4)))+T126*$B$15/($B$15-$AI$13)*(EXP(-$AI$13*(($B$16+$AI$4)*0.4))-EXP(-$B$15*(($B$16+$AI$4)*0.4)))+U126*$B$15/($B$15-$AI$14)*(EXP(-$AI$14*(($B$16+$AI$4)*0.4))-EXP(-$B$15*(($B$16+$AI$4)*0.4)))</f>
        <v/>
      </c>
      <c r="Z126" s="17">
        <f>R126*EXP(-$B$15*(($B$16+$AI$4)*0.5))+S126*$B$15/($B$15-$AI$12)*(EXP(-$AI$12*(($B$16+$AI$4)*0.5))-EXP(-$B$15*(($B$16+$AI$4)*0.5)))+T126*$B$15/($B$15-$AI$13)*(EXP(-$AI$13*(($B$16+$AI$4)*0.5))-EXP(-$B$15*(($B$16+$AI$4)*0.5)))+U126*$B$15/($B$15-$AI$14)*(EXP(-$AI$14*(($B$16+$AI$4)*0.5))-EXP(-$B$15*(($B$16+$AI$4)*0.5)))</f>
        <v/>
      </c>
      <c r="AA126" s="17">
        <f>R126*EXP(-$B$15*(($B$16+$AI$4)*0.6))+S126*$B$15/($B$15-$AI$12)*(EXP(-$AI$12*(($B$16+$AI$4)*0.6))-EXP(-$B$15*(($B$16+$AI$4)*0.6)))+T126*$B$15/($B$15-$AI$13)*(EXP(-$AI$13*(($B$16+$AI$4)*0.6))-EXP(-$B$15*(($B$16+$AI$4)*0.6)))+U126*$B$15/($B$15-$AI$14)*(EXP(-$AI$14*(($B$16+$AI$4)*0.6))-EXP(-$B$15*(($B$16+$AI$4)*0.6)))</f>
        <v/>
      </c>
      <c r="AB126" s="17">
        <f>R126*EXP(-$B$15*(($B$16+$AI$4)*0.7))+S126*$B$15/($B$15-$AI$12)*(EXP(-$AI$12*(($B$16+$AI$4)*0.7))-EXP(-$B$15*(($B$16+$AI$4)*0.7)))+T126*$B$15/($B$15-$AI$13)*(EXP(-$AI$13*(($B$16+$AI$4)*0.7))-EXP(-$B$15*(($B$16+$AI$4)*0.7)))+U126*$B$15/($B$15-$AI$14)*(EXP(-$AI$14*(($B$16+$AI$4)*0.7))-EXP(-$B$15*(($B$16+$AI$4)*0.7)))</f>
        <v/>
      </c>
      <c r="AC126" s="17">
        <f>R126*EXP(-$B$15*(($B$16+$AI$4)*0.8))+S126*$B$15/($B$15-$AI$12)*(EXP(-$AI$12*(($B$16+$AI$4)*0.8))-EXP(-$B$15*(($B$16+$AI$4)*0.8)))+T126*$B$15/($B$15-$AI$13)*(EXP(-$AI$13*(($B$16+$AI$4)*0.8))-EXP(-$B$15*(($B$16+$AI$4)*0.8)))+U126*$B$15/($B$15-$AI$14)*(EXP(-$AI$14*(($B$16+$AI$4)*0.8))-EXP(-$B$15*(($B$16+$AI$4)*0.8)))</f>
        <v/>
      </c>
      <c r="AD126" s="17">
        <f>R126*EXP(-$B$15*(($B$16+$AI$4)*0.9))+S126*$B$15/($B$15-$AI$12)*(EXP(-$AI$12*(($B$16+$AI$4)*0.9))-EXP(-$B$15*(($B$16+$AI$4)*0.9)))+T126*$B$15/($B$15-$AI$13)*(EXP(-$AI$13*(($B$16+$AI$4)*0.9))-EXP(-$B$15*(($B$16+$AI$4)*0.9)))+U126*$B$15/($B$15-$AI$14)*(EXP(-$AI$14*(($B$16+$AI$4)*0.9))-EXP(-$B$15*(($B$16+$AI$4)*0.9)))</f>
        <v/>
      </c>
      <c r="AE126" s="17">
        <f>R126*EXP(-$B$15*(($B$16+$AI$4)*1.0))+S126*$B$15/($B$15-$AI$12)*(EXP(-$AI$12*(($B$16+$AI$4)*1.0))-EXP(-$B$15*(($B$16+$AI$4)*1.0)))+T126*$B$15/($B$15-$AI$13)*(EXP(-$AI$13*(($B$16+$AI$4)*1.0))-EXP(-$B$15*(($B$16+$AI$4)*1.0)))+U126*$B$15/($B$15-$AI$14)*(EXP(-$AI$14*(($B$16+$AI$4)*1.0))-EXP(-$B$15*(($B$16+$AI$4)*1.0)))</f>
        <v/>
      </c>
      <c r="AF126" s="17">
        <f>MIN((G126-V126)/$AI$48,(G126-W126)/$AI$49,(G126-X126)/$AI$50,(G126-Y126)/$AI$51,(G126-Z126)/$AI$52,(G126-AA126)/$AI$53,(G126-AB126)/$AI$54,(G126-AC126)/$AI$55,(G126-AD126)/$AI$56,(G126-AE126)/$AI$57)</f>
        <v/>
      </c>
    </row>
    <row r="127">
      <c r="E127" s="12">
        <f>E126+$B$11</f>
        <v/>
      </c>
      <c r="F127" s="13">
        <f>E127/60</f>
        <v/>
      </c>
      <c r="G127" s="13">
        <f>IF(F127&gt;=$AI$66,$B$26,IF(F127&gt;=$AI$65,$B$25,IF(F127&gt;=$AI$64,$B$24,IF(F127&gt;=$AI$63,$B$23,IF(F127&gt;=$AI$62,$B$22,IF(F127&gt;=$AI$61,$B$21,$B$20))))))</f>
        <v/>
      </c>
      <c r="H127" s="14">
        <f>MAX(0,MIN($AI$59,IF($B$9="Plasma",(G127-(S127*$AI$18+T127*$AI$19+U127*$AI$20))/$AI$46,AF127)))</f>
        <v/>
      </c>
      <c r="I127" s="15">
        <f>H127/10*3600/$B$11</f>
        <v/>
      </c>
      <c r="J127" s="15">
        <f>J126+H127</f>
        <v/>
      </c>
      <c r="K127" s="14">
        <f>$AI$21*K126+$AI$22*L126+$AI$23*M126+$AI$30*H126</f>
        <v/>
      </c>
      <c r="L127" s="14">
        <f>$AI$24*K126+$AI$25*L126+$AI$26*M126+$AI$31*H126</f>
        <v/>
      </c>
      <c r="M127" s="14">
        <f>$AI$27*K126+$AI$28*L126+$AI$29*M126+$AI$32*H126</f>
        <v/>
      </c>
      <c r="N127" s="16">
        <f>R127*$B$41</f>
        <v/>
      </c>
      <c r="O127" s="14">
        <f>K127/$B$30</f>
        <v/>
      </c>
      <c r="P127" s="14">
        <f>L127/$B$31</f>
        <v/>
      </c>
      <c r="Q127" s="14">
        <f>M127/$B$32</f>
        <v/>
      </c>
      <c r="R127" s="14">
        <f>R126*$AI$42+S126*$AI$43+T126*$AI$44+U126*$AI$45+$AI$47*H126</f>
        <v/>
      </c>
      <c r="S127" s="17">
        <f>$AI$33*K127+$AI$34*L127+$AI$35*M127</f>
        <v/>
      </c>
      <c r="T127" s="17">
        <f>$AI$36*K127+$AI$37*L127+$AI$38*M127</f>
        <v/>
      </c>
      <c r="U127" s="17">
        <f>$AI$39*K127+$AI$40*L127+$AI$41*M127</f>
        <v/>
      </c>
      <c r="V127" s="17">
        <f>R127*EXP(-$B$15*(($B$16+$AI$4)*0.1))+S127*$B$15/($B$15-$AI$12)*(EXP(-$AI$12*(($B$16+$AI$4)*0.1))-EXP(-$B$15*(($B$16+$AI$4)*0.1)))+T127*$B$15/($B$15-$AI$13)*(EXP(-$AI$13*(($B$16+$AI$4)*0.1))-EXP(-$B$15*(($B$16+$AI$4)*0.1)))+U127*$B$15/($B$15-$AI$14)*(EXP(-$AI$14*(($B$16+$AI$4)*0.1))-EXP(-$B$15*(($B$16+$AI$4)*0.1)))</f>
        <v/>
      </c>
      <c r="W127" s="17">
        <f>R127*EXP(-$B$15*(($B$16+$AI$4)*0.2))+S127*$B$15/($B$15-$AI$12)*(EXP(-$AI$12*(($B$16+$AI$4)*0.2))-EXP(-$B$15*(($B$16+$AI$4)*0.2)))+T127*$B$15/($B$15-$AI$13)*(EXP(-$AI$13*(($B$16+$AI$4)*0.2))-EXP(-$B$15*(($B$16+$AI$4)*0.2)))+U127*$B$15/($B$15-$AI$14)*(EXP(-$AI$14*(($B$16+$AI$4)*0.2))-EXP(-$B$15*(($B$16+$AI$4)*0.2)))</f>
        <v/>
      </c>
      <c r="X127" s="17">
        <f>R127*EXP(-$B$15*(($B$16+$AI$4)*0.3))+S127*$B$15/($B$15-$AI$12)*(EXP(-$AI$12*(($B$16+$AI$4)*0.3))-EXP(-$B$15*(($B$16+$AI$4)*0.3)))+T127*$B$15/($B$15-$AI$13)*(EXP(-$AI$13*(($B$16+$AI$4)*0.3))-EXP(-$B$15*(($B$16+$AI$4)*0.3)))+U127*$B$15/($B$15-$AI$14)*(EXP(-$AI$14*(($B$16+$AI$4)*0.3))-EXP(-$B$15*(($B$16+$AI$4)*0.3)))</f>
        <v/>
      </c>
      <c r="Y127" s="17">
        <f>R127*EXP(-$B$15*(($B$16+$AI$4)*0.4))+S127*$B$15/($B$15-$AI$12)*(EXP(-$AI$12*(($B$16+$AI$4)*0.4))-EXP(-$B$15*(($B$16+$AI$4)*0.4)))+T127*$B$15/($B$15-$AI$13)*(EXP(-$AI$13*(($B$16+$AI$4)*0.4))-EXP(-$B$15*(($B$16+$AI$4)*0.4)))+U127*$B$15/($B$15-$AI$14)*(EXP(-$AI$14*(($B$16+$AI$4)*0.4))-EXP(-$B$15*(($B$16+$AI$4)*0.4)))</f>
        <v/>
      </c>
      <c r="Z127" s="17">
        <f>R127*EXP(-$B$15*(($B$16+$AI$4)*0.5))+S127*$B$15/($B$15-$AI$12)*(EXP(-$AI$12*(($B$16+$AI$4)*0.5))-EXP(-$B$15*(($B$16+$AI$4)*0.5)))+T127*$B$15/($B$15-$AI$13)*(EXP(-$AI$13*(($B$16+$AI$4)*0.5))-EXP(-$B$15*(($B$16+$AI$4)*0.5)))+U127*$B$15/($B$15-$AI$14)*(EXP(-$AI$14*(($B$16+$AI$4)*0.5))-EXP(-$B$15*(($B$16+$AI$4)*0.5)))</f>
        <v/>
      </c>
      <c r="AA127" s="17">
        <f>R127*EXP(-$B$15*(($B$16+$AI$4)*0.6))+S127*$B$15/($B$15-$AI$12)*(EXP(-$AI$12*(($B$16+$AI$4)*0.6))-EXP(-$B$15*(($B$16+$AI$4)*0.6)))+T127*$B$15/($B$15-$AI$13)*(EXP(-$AI$13*(($B$16+$AI$4)*0.6))-EXP(-$B$15*(($B$16+$AI$4)*0.6)))+U127*$B$15/($B$15-$AI$14)*(EXP(-$AI$14*(($B$16+$AI$4)*0.6))-EXP(-$B$15*(($B$16+$AI$4)*0.6)))</f>
        <v/>
      </c>
      <c r="AB127" s="17">
        <f>R127*EXP(-$B$15*(($B$16+$AI$4)*0.7))+S127*$B$15/($B$15-$AI$12)*(EXP(-$AI$12*(($B$16+$AI$4)*0.7))-EXP(-$B$15*(($B$16+$AI$4)*0.7)))+T127*$B$15/($B$15-$AI$13)*(EXP(-$AI$13*(($B$16+$AI$4)*0.7))-EXP(-$B$15*(($B$16+$AI$4)*0.7)))+U127*$B$15/($B$15-$AI$14)*(EXP(-$AI$14*(($B$16+$AI$4)*0.7))-EXP(-$B$15*(($B$16+$AI$4)*0.7)))</f>
        <v/>
      </c>
      <c r="AC127" s="17">
        <f>R127*EXP(-$B$15*(($B$16+$AI$4)*0.8))+S127*$B$15/($B$15-$AI$12)*(EXP(-$AI$12*(($B$16+$AI$4)*0.8))-EXP(-$B$15*(($B$16+$AI$4)*0.8)))+T127*$B$15/($B$15-$AI$13)*(EXP(-$AI$13*(($B$16+$AI$4)*0.8))-EXP(-$B$15*(($B$16+$AI$4)*0.8)))+U127*$B$15/($B$15-$AI$14)*(EXP(-$AI$14*(($B$16+$AI$4)*0.8))-EXP(-$B$15*(($B$16+$AI$4)*0.8)))</f>
        <v/>
      </c>
      <c r="AD127" s="17">
        <f>R127*EXP(-$B$15*(($B$16+$AI$4)*0.9))+S127*$B$15/($B$15-$AI$12)*(EXP(-$AI$12*(($B$16+$AI$4)*0.9))-EXP(-$B$15*(($B$16+$AI$4)*0.9)))+T127*$B$15/($B$15-$AI$13)*(EXP(-$AI$13*(($B$16+$AI$4)*0.9))-EXP(-$B$15*(($B$16+$AI$4)*0.9)))+U127*$B$15/($B$15-$AI$14)*(EXP(-$AI$14*(($B$16+$AI$4)*0.9))-EXP(-$B$15*(($B$16+$AI$4)*0.9)))</f>
        <v/>
      </c>
      <c r="AE127" s="17">
        <f>R127*EXP(-$B$15*(($B$16+$AI$4)*1.0))+S127*$B$15/($B$15-$AI$12)*(EXP(-$AI$12*(($B$16+$AI$4)*1.0))-EXP(-$B$15*(($B$16+$AI$4)*1.0)))+T127*$B$15/($B$15-$AI$13)*(EXP(-$AI$13*(($B$16+$AI$4)*1.0))-EXP(-$B$15*(($B$16+$AI$4)*1.0)))+U127*$B$15/($B$15-$AI$14)*(EXP(-$AI$14*(($B$16+$AI$4)*1.0))-EXP(-$B$15*(($B$16+$AI$4)*1.0)))</f>
        <v/>
      </c>
      <c r="AF127" s="17">
        <f>MIN((G127-V127)/$AI$48,(G127-W127)/$AI$49,(G127-X127)/$AI$50,(G127-Y127)/$AI$51,(G127-Z127)/$AI$52,(G127-AA127)/$AI$53,(G127-AB127)/$AI$54,(G127-AC127)/$AI$55,(G127-AD127)/$AI$56,(G127-AE127)/$AI$57)</f>
        <v/>
      </c>
    </row>
    <row r="128">
      <c r="E128" s="12">
        <f>E127+$B$11</f>
        <v/>
      </c>
      <c r="F128" s="13">
        <f>E128/60</f>
        <v/>
      </c>
      <c r="G128" s="13">
        <f>IF(F128&gt;=$AI$66,$B$26,IF(F128&gt;=$AI$65,$B$25,IF(F128&gt;=$AI$64,$B$24,IF(F128&gt;=$AI$63,$B$23,IF(F128&gt;=$AI$62,$B$22,IF(F128&gt;=$AI$61,$B$21,$B$20))))))</f>
        <v/>
      </c>
      <c r="H128" s="14">
        <f>MAX(0,MIN($AI$59,IF($B$9="Plasma",(G128-(S128*$AI$18+T128*$AI$19+U128*$AI$20))/$AI$46,AF128)))</f>
        <v/>
      </c>
      <c r="I128" s="15">
        <f>H128/10*3600/$B$11</f>
        <v/>
      </c>
      <c r="J128" s="15">
        <f>J127+H128</f>
        <v/>
      </c>
      <c r="K128" s="14">
        <f>$AI$21*K127+$AI$22*L127+$AI$23*M127+$AI$30*H127</f>
        <v/>
      </c>
      <c r="L128" s="14">
        <f>$AI$24*K127+$AI$25*L127+$AI$26*M127+$AI$31*H127</f>
        <v/>
      </c>
      <c r="M128" s="14">
        <f>$AI$27*K127+$AI$28*L127+$AI$29*M127+$AI$32*H127</f>
        <v/>
      </c>
      <c r="N128" s="16">
        <f>R128*$B$41</f>
        <v/>
      </c>
      <c r="O128" s="14">
        <f>K128/$B$30</f>
        <v/>
      </c>
      <c r="P128" s="14">
        <f>L128/$B$31</f>
        <v/>
      </c>
      <c r="Q128" s="14">
        <f>M128/$B$32</f>
        <v/>
      </c>
      <c r="R128" s="14">
        <f>R127*$AI$42+S127*$AI$43+T127*$AI$44+U127*$AI$45+$AI$47*H127</f>
        <v/>
      </c>
      <c r="S128" s="17">
        <f>$AI$33*K128+$AI$34*L128+$AI$35*M128</f>
        <v/>
      </c>
      <c r="T128" s="17">
        <f>$AI$36*K128+$AI$37*L128+$AI$38*M128</f>
        <v/>
      </c>
      <c r="U128" s="17">
        <f>$AI$39*K128+$AI$40*L128+$AI$41*M128</f>
        <v/>
      </c>
      <c r="V128" s="17">
        <f>R128*EXP(-$B$15*(($B$16+$AI$4)*0.1))+S128*$B$15/($B$15-$AI$12)*(EXP(-$AI$12*(($B$16+$AI$4)*0.1))-EXP(-$B$15*(($B$16+$AI$4)*0.1)))+T128*$B$15/($B$15-$AI$13)*(EXP(-$AI$13*(($B$16+$AI$4)*0.1))-EXP(-$B$15*(($B$16+$AI$4)*0.1)))+U128*$B$15/($B$15-$AI$14)*(EXP(-$AI$14*(($B$16+$AI$4)*0.1))-EXP(-$B$15*(($B$16+$AI$4)*0.1)))</f>
        <v/>
      </c>
      <c r="W128" s="17">
        <f>R128*EXP(-$B$15*(($B$16+$AI$4)*0.2))+S128*$B$15/($B$15-$AI$12)*(EXP(-$AI$12*(($B$16+$AI$4)*0.2))-EXP(-$B$15*(($B$16+$AI$4)*0.2)))+T128*$B$15/($B$15-$AI$13)*(EXP(-$AI$13*(($B$16+$AI$4)*0.2))-EXP(-$B$15*(($B$16+$AI$4)*0.2)))+U128*$B$15/($B$15-$AI$14)*(EXP(-$AI$14*(($B$16+$AI$4)*0.2))-EXP(-$B$15*(($B$16+$AI$4)*0.2)))</f>
        <v/>
      </c>
      <c r="X128" s="17">
        <f>R128*EXP(-$B$15*(($B$16+$AI$4)*0.3))+S128*$B$15/($B$15-$AI$12)*(EXP(-$AI$12*(($B$16+$AI$4)*0.3))-EXP(-$B$15*(($B$16+$AI$4)*0.3)))+T128*$B$15/($B$15-$AI$13)*(EXP(-$AI$13*(($B$16+$AI$4)*0.3))-EXP(-$B$15*(($B$16+$AI$4)*0.3)))+U128*$B$15/($B$15-$AI$14)*(EXP(-$AI$14*(($B$16+$AI$4)*0.3))-EXP(-$B$15*(($B$16+$AI$4)*0.3)))</f>
        <v/>
      </c>
      <c r="Y128" s="17">
        <f>R128*EXP(-$B$15*(($B$16+$AI$4)*0.4))+S128*$B$15/($B$15-$AI$12)*(EXP(-$AI$12*(($B$16+$AI$4)*0.4))-EXP(-$B$15*(($B$16+$AI$4)*0.4)))+T128*$B$15/($B$15-$AI$13)*(EXP(-$AI$13*(($B$16+$AI$4)*0.4))-EXP(-$B$15*(($B$16+$AI$4)*0.4)))+U128*$B$15/($B$15-$AI$14)*(EXP(-$AI$14*(($B$16+$AI$4)*0.4))-EXP(-$B$15*(($B$16+$AI$4)*0.4)))</f>
        <v/>
      </c>
      <c r="Z128" s="17">
        <f>R128*EXP(-$B$15*(($B$16+$AI$4)*0.5))+S128*$B$15/($B$15-$AI$12)*(EXP(-$AI$12*(($B$16+$AI$4)*0.5))-EXP(-$B$15*(($B$16+$AI$4)*0.5)))+T128*$B$15/($B$15-$AI$13)*(EXP(-$AI$13*(($B$16+$AI$4)*0.5))-EXP(-$B$15*(($B$16+$AI$4)*0.5)))+U128*$B$15/($B$15-$AI$14)*(EXP(-$AI$14*(($B$16+$AI$4)*0.5))-EXP(-$B$15*(($B$16+$AI$4)*0.5)))</f>
        <v/>
      </c>
      <c r="AA128" s="17">
        <f>R128*EXP(-$B$15*(($B$16+$AI$4)*0.6))+S128*$B$15/($B$15-$AI$12)*(EXP(-$AI$12*(($B$16+$AI$4)*0.6))-EXP(-$B$15*(($B$16+$AI$4)*0.6)))+T128*$B$15/($B$15-$AI$13)*(EXP(-$AI$13*(($B$16+$AI$4)*0.6))-EXP(-$B$15*(($B$16+$AI$4)*0.6)))+U128*$B$15/($B$15-$AI$14)*(EXP(-$AI$14*(($B$16+$AI$4)*0.6))-EXP(-$B$15*(($B$16+$AI$4)*0.6)))</f>
        <v/>
      </c>
      <c r="AB128" s="17">
        <f>R128*EXP(-$B$15*(($B$16+$AI$4)*0.7))+S128*$B$15/($B$15-$AI$12)*(EXP(-$AI$12*(($B$16+$AI$4)*0.7))-EXP(-$B$15*(($B$16+$AI$4)*0.7)))+T128*$B$15/($B$15-$AI$13)*(EXP(-$AI$13*(($B$16+$AI$4)*0.7))-EXP(-$B$15*(($B$16+$AI$4)*0.7)))+U128*$B$15/($B$15-$AI$14)*(EXP(-$AI$14*(($B$16+$AI$4)*0.7))-EXP(-$B$15*(($B$16+$AI$4)*0.7)))</f>
        <v/>
      </c>
      <c r="AC128" s="17">
        <f>R128*EXP(-$B$15*(($B$16+$AI$4)*0.8))+S128*$B$15/($B$15-$AI$12)*(EXP(-$AI$12*(($B$16+$AI$4)*0.8))-EXP(-$B$15*(($B$16+$AI$4)*0.8)))+T128*$B$15/($B$15-$AI$13)*(EXP(-$AI$13*(($B$16+$AI$4)*0.8))-EXP(-$B$15*(($B$16+$AI$4)*0.8)))+U128*$B$15/($B$15-$AI$14)*(EXP(-$AI$14*(($B$16+$AI$4)*0.8))-EXP(-$B$15*(($B$16+$AI$4)*0.8)))</f>
        <v/>
      </c>
      <c r="AD128" s="17">
        <f>R128*EXP(-$B$15*(($B$16+$AI$4)*0.9))+S128*$B$15/($B$15-$AI$12)*(EXP(-$AI$12*(($B$16+$AI$4)*0.9))-EXP(-$B$15*(($B$16+$AI$4)*0.9)))+T128*$B$15/($B$15-$AI$13)*(EXP(-$AI$13*(($B$16+$AI$4)*0.9))-EXP(-$B$15*(($B$16+$AI$4)*0.9)))+U128*$B$15/($B$15-$AI$14)*(EXP(-$AI$14*(($B$16+$AI$4)*0.9))-EXP(-$B$15*(($B$16+$AI$4)*0.9)))</f>
        <v/>
      </c>
      <c r="AE128" s="17">
        <f>R128*EXP(-$B$15*(($B$16+$AI$4)*1.0))+S128*$B$15/($B$15-$AI$12)*(EXP(-$AI$12*(($B$16+$AI$4)*1.0))-EXP(-$B$15*(($B$16+$AI$4)*1.0)))+T128*$B$15/($B$15-$AI$13)*(EXP(-$AI$13*(($B$16+$AI$4)*1.0))-EXP(-$B$15*(($B$16+$AI$4)*1.0)))+U128*$B$15/($B$15-$AI$14)*(EXP(-$AI$14*(($B$16+$AI$4)*1.0))-EXP(-$B$15*(($B$16+$AI$4)*1.0)))</f>
        <v/>
      </c>
      <c r="AF128" s="17">
        <f>MIN((G128-V128)/$AI$48,(G128-W128)/$AI$49,(G128-X128)/$AI$50,(G128-Y128)/$AI$51,(G128-Z128)/$AI$52,(G128-AA128)/$AI$53,(G128-AB128)/$AI$54,(G128-AC128)/$AI$55,(G128-AD128)/$AI$56,(G128-AE128)/$AI$57)</f>
        <v/>
      </c>
    </row>
    <row r="129">
      <c r="E129" s="12">
        <f>E128+$B$11</f>
        <v/>
      </c>
      <c r="F129" s="13">
        <f>E129/60</f>
        <v/>
      </c>
      <c r="G129" s="13">
        <f>IF(F129&gt;=$AI$66,$B$26,IF(F129&gt;=$AI$65,$B$25,IF(F129&gt;=$AI$64,$B$24,IF(F129&gt;=$AI$63,$B$23,IF(F129&gt;=$AI$62,$B$22,IF(F129&gt;=$AI$61,$B$21,$B$20))))))</f>
        <v/>
      </c>
      <c r="H129" s="14">
        <f>MAX(0,MIN($AI$59,IF($B$9="Plasma",(G129-(S129*$AI$18+T129*$AI$19+U129*$AI$20))/$AI$46,AF129)))</f>
        <v/>
      </c>
      <c r="I129" s="15">
        <f>H129/10*3600/$B$11</f>
        <v/>
      </c>
      <c r="J129" s="15">
        <f>J128+H129</f>
        <v/>
      </c>
      <c r="K129" s="14">
        <f>$AI$21*K128+$AI$22*L128+$AI$23*M128+$AI$30*H128</f>
        <v/>
      </c>
      <c r="L129" s="14">
        <f>$AI$24*K128+$AI$25*L128+$AI$26*M128+$AI$31*H128</f>
        <v/>
      </c>
      <c r="M129" s="14">
        <f>$AI$27*K128+$AI$28*L128+$AI$29*M128+$AI$32*H128</f>
        <v/>
      </c>
      <c r="N129" s="16">
        <f>R129*$B$41</f>
        <v/>
      </c>
      <c r="O129" s="14">
        <f>K129/$B$30</f>
        <v/>
      </c>
      <c r="P129" s="14">
        <f>L129/$B$31</f>
        <v/>
      </c>
      <c r="Q129" s="14">
        <f>M129/$B$32</f>
        <v/>
      </c>
      <c r="R129" s="14">
        <f>R128*$AI$42+S128*$AI$43+T128*$AI$44+U128*$AI$45+$AI$47*H128</f>
        <v/>
      </c>
      <c r="S129" s="17">
        <f>$AI$33*K129+$AI$34*L129+$AI$35*M129</f>
        <v/>
      </c>
      <c r="T129" s="17">
        <f>$AI$36*K129+$AI$37*L129+$AI$38*M129</f>
        <v/>
      </c>
      <c r="U129" s="17">
        <f>$AI$39*K129+$AI$40*L129+$AI$41*M129</f>
        <v/>
      </c>
      <c r="V129" s="17">
        <f>R129*EXP(-$B$15*(($B$16+$AI$4)*0.1))+S129*$B$15/($B$15-$AI$12)*(EXP(-$AI$12*(($B$16+$AI$4)*0.1))-EXP(-$B$15*(($B$16+$AI$4)*0.1)))+T129*$B$15/($B$15-$AI$13)*(EXP(-$AI$13*(($B$16+$AI$4)*0.1))-EXP(-$B$15*(($B$16+$AI$4)*0.1)))+U129*$B$15/($B$15-$AI$14)*(EXP(-$AI$14*(($B$16+$AI$4)*0.1))-EXP(-$B$15*(($B$16+$AI$4)*0.1)))</f>
        <v/>
      </c>
      <c r="W129" s="17">
        <f>R129*EXP(-$B$15*(($B$16+$AI$4)*0.2))+S129*$B$15/($B$15-$AI$12)*(EXP(-$AI$12*(($B$16+$AI$4)*0.2))-EXP(-$B$15*(($B$16+$AI$4)*0.2)))+T129*$B$15/($B$15-$AI$13)*(EXP(-$AI$13*(($B$16+$AI$4)*0.2))-EXP(-$B$15*(($B$16+$AI$4)*0.2)))+U129*$B$15/($B$15-$AI$14)*(EXP(-$AI$14*(($B$16+$AI$4)*0.2))-EXP(-$B$15*(($B$16+$AI$4)*0.2)))</f>
        <v/>
      </c>
      <c r="X129" s="17">
        <f>R129*EXP(-$B$15*(($B$16+$AI$4)*0.3))+S129*$B$15/($B$15-$AI$12)*(EXP(-$AI$12*(($B$16+$AI$4)*0.3))-EXP(-$B$15*(($B$16+$AI$4)*0.3)))+T129*$B$15/($B$15-$AI$13)*(EXP(-$AI$13*(($B$16+$AI$4)*0.3))-EXP(-$B$15*(($B$16+$AI$4)*0.3)))+U129*$B$15/($B$15-$AI$14)*(EXP(-$AI$14*(($B$16+$AI$4)*0.3))-EXP(-$B$15*(($B$16+$AI$4)*0.3)))</f>
        <v/>
      </c>
      <c r="Y129" s="17">
        <f>R129*EXP(-$B$15*(($B$16+$AI$4)*0.4))+S129*$B$15/($B$15-$AI$12)*(EXP(-$AI$12*(($B$16+$AI$4)*0.4))-EXP(-$B$15*(($B$16+$AI$4)*0.4)))+T129*$B$15/($B$15-$AI$13)*(EXP(-$AI$13*(($B$16+$AI$4)*0.4))-EXP(-$B$15*(($B$16+$AI$4)*0.4)))+U129*$B$15/($B$15-$AI$14)*(EXP(-$AI$14*(($B$16+$AI$4)*0.4))-EXP(-$B$15*(($B$16+$AI$4)*0.4)))</f>
        <v/>
      </c>
      <c r="Z129" s="17">
        <f>R129*EXP(-$B$15*(($B$16+$AI$4)*0.5))+S129*$B$15/($B$15-$AI$12)*(EXP(-$AI$12*(($B$16+$AI$4)*0.5))-EXP(-$B$15*(($B$16+$AI$4)*0.5)))+T129*$B$15/($B$15-$AI$13)*(EXP(-$AI$13*(($B$16+$AI$4)*0.5))-EXP(-$B$15*(($B$16+$AI$4)*0.5)))+U129*$B$15/($B$15-$AI$14)*(EXP(-$AI$14*(($B$16+$AI$4)*0.5))-EXP(-$B$15*(($B$16+$AI$4)*0.5)))</f>
        <v/>
      </c>
      <c r="AA129" s="17">
        <f>R129*EXP(-$B$15*(($B$16+$AI$4)*0.6))+S129*$B$15/($B$15-$AI$12)*(EXP(-$AI$12*(($B$16+$AI$4)*0.6))-EXP(-$B$15*(($B$16+$AI$4)*0.6)))+T129*$B$15/($B$15-$AI$13)*(EXP(-$AI$13*(($B$16+$AI$4)*0.6))-EXP(-$B$15*(($B$16+$AI$4)*0.6)))+U129*$B$15/($B$15-$AI$14)*(EXP(-$AI$14*(($B$16+$AI$4)*0.6))-EXP(-$B$15*(($B$16+$AI$4)*0.6)))</f>
        <v/>
      </c>
      <c r="AB129" s="17">
        <f>R129*EXP(-$B$15*(($B$16+$AI$4)*0.7))+S129*$B$15/($B$15-$AI$12)*(EXP(-$AI$12*(($B$16+$AI$4)*0.7))-EXP(-$B$15*(($B$16+$AI$4)*0.7)))+T129*$B$15/($B$15-$AI$13)*(EXP(-$AI$13*(($B$16+$AI$4)*0.7))-EXP(-$B$15*(($B$16+$AI$4)*0.7)))+U129*$B$15/($B$15-$AI$14)*(EXP(-$AI$14*(($B$16+$AI$4)*0.7))-EXP(-$B$15*(($B$16+$AI$4)*0.7)))</f>
        <v/>
      </c>
      <c r="AC129" s="17">
        <f>R129*EXP(-$B$15*(($B$16+$AI$4)*0.8))+S129*$B$15/($B$15-$AI$12)*(EXP(-$AI$12*(($B$16+$AI$4)*0.8))-EXP(-$B$15*(($B$16+$AI$4)*0.8)))+T129*$B$15/($B$15-$AI$13)*(EXP(-$AI$13*(($B$16+$AI$4)*0.8))-EXP(-$B$15*(($B$16+$AI$4)*0.8)))+U129*$B$15/($B$15-$AI$14)*(EXP(-$AI$14*(($B$16+$AI$4)*0.8))-EXP(-$B$15*(($B$16+$AI$4)*0.8)))</f>
        <v/>
      </c>
      <c r="AD129" s="17">
        <f>R129*EXP(-$B$15*(($B$16+$AI$4)*0.9))+S129*$B$15/($B$15-$AI$12)*(EXP(-$AI$12*(($B$16+$AI$4)*0.9))-EXP(-$B$15*(($B$16+$AI$4)*0.9)))+T129*$B$15/($B$15-$AI$13)*(EXP(-$AI$13*(($B$16+$AI$4)*0.9))-EXP(-$B$15*(($B$16+$AI$4)*0.9)))+U129*$B$15/($B$15-$AI$14)*(EXP(-$AI$14*(($B$16+$AI$4)*0.9))-EXP(-$B$15*(($B$16+$AI$4)*0.9)))</f>
        <v/>
      </c>
      <c r="AE129" s="17">
        <f>R129*EXP(-$B$15*(($B$16+$AI$4)*1.0))+S129*$B$15/($B$15-$AI$12)*(EXP(-$AI$12*(($B$16+$AI$4)*1.0))-EXP(-$B$15*(($B$16+$AI$4)*1.0)))+T129*$B$15/($B$15-$AI$13)*(EXP(-$AI$13*(($B$16+$AI$4)*1.0))-EXP(-$B$15*(($B$16+$AI$4)*1.0)))+U129*$B$15/($B$15-$AI$14)*(EXP(-$AI$14*(($B$16+$AI$4)*1.0))-EXP(-$B$15*(($B$16+$AI$4)*1.0)))</f>
        <v/>
      </c>
      <c r="AF129" s="17">
        <f>MIN((G129-V129)/$AI$48,(G129-W129)/$AI$49,(G129-X129)/$AI$50,(G129-Y129)/$AI$51,(G129-Z129)/$AI$52,(G129-AA129)/$AI$53,(G129-AB129)/$AI$54,(G129-AC129)/$AI$55,(G129-AD129)/$AI$56,(G129-AE129)/$AI$57)</f>
        <v/>
      </c>
    </row>
    <row r="130">
      <c r="E130" s="12">
        <f>E129+$B$11</f>
        <v/>
      </c>
      <c r="F130" s="13">
        <f>E130/60</f>
        <v/>
      </c>
      <c r="G130" s="13">
        <f>IF(F130&gt;=$AI$66,$B$26,IF(F130&gt;=$AI$65,$B$25,IF(F130&gt;=$AI$64,$B$24,IF(F130&gt;=$AI$63,$B$23,IF(F130&gt;=$AI$62,$B$22,IF(F130&gt;=$AI$61,$B$21,$B$20))))))</f>
        <v/>
      </c>
      <c r="H130" s="14">
        <f>MAX(0,MIN($AI$59,IF($B$9="Plasma",(G130-(S130*$AI$18+T130*$AI$19+U130*$AI$20))/$AI$46,AF130)))</f>
        <v/>
      </c>
      <c r="I130" s="15">
        <f>H130/10*3600/$B$11</f>
        <v/>
      </c>
      <c r="J130" s="15">
        <f>J129+H130</f>
        <v/>
      </c>
      <c r="K130" s="14">
        <f>$AI$21*K129+$AI$22*L129+$AI$23*M129+$AI$30*H129</f>
        <v/>
      </c>
      <c r="L130" s="14">
        <f>$AI$24*K129+$AI$25*L129+$AI$26*M129+$AI$31*H129</f>
        <v/>
      </c>
      <c r="M130" s="14">
        <f>$AI$27*K129+$AI$28*L129+$AI$29*M129+$AI$32*H129</f>
        <v/>
      </c>
      <c r="N130" s="16">
        <f>R130*$B$41</f>
        <v/>
      </c>
      <c r="O130" s="14">
        <f>K130/$B$30</f>
        <v/>
      </c>
      <c r="P130" s="14">
        <f>L130/$B$31</f>
        <v/>
      </c>
      <c r="Q130" s="14">
        <f>M130/$B$32</f>
        <v/>
      </c>
      <c r="R130" s="14">
        <f>R129*$AI$42+S129*$AI$43+T129*$AI$44+U129*$AI$45+$AI$47*H129</f>
        <v/>
      </c>
      <c r="S130" s="17">
        <f>$AI$33*K130+$AI$34*L130+$AI$35*M130</f>
        <v/>
      </c>
      <c r="T130" s="17">
        <f>$AI$36*K130+$AI$37*L130+$AI$38*M130</f>
        <v/>
      </c>
      <c r="U130" s="17">
        <f>$AI$39*K130+$AI$40*L130+$AI$41*M130</f>
        <v/>
      </c>
      <c r="V130" s="17">
        <f>R130*EXP(-$B$15*(($B$16+$AI$4)*0.1))+S130*$B$15/($B$15-$AI$12)*(EXP(-$AI$12*(($B$16+$AI$4)*0.1))-EXP(-$B$15*(($B$16+$AI$4)*0.1)))+T130*$B$15/($B$15-$AI$13)*(EXP(-$AI$13*(($B$16+$AI$4)*0.1))-EXP(-$B$15*(($B$16+$AI$4)*0.1)))+U130*$B$15/($B$15-$AI$14)*(EXP(-$AI$14*(($B$16+$AI$4)*0.1))-EXP(-$B$15*(($B$16+$AI$4)*0.1)))</f>
        <v/>
      </c>
      <c r="W130" s="17">
        <f>R130*EXP(-$B$15*(($B$16+$AI$4)*0.2))+S130*$B$15/($B$15-$AI$12)*(EXP(-$AI$12*(($B$16+$AI$4)*0.2))-EXP(-$B$15*(($B$16+$AI$4)*0.2)))+T130*$B$15/($B$15-$AI$13)*(EXP(-$AI$13*(($B$16+$AI$4)*0.2))-EXP(-$B$15*(($B$16+$AI$4)*0.2)))+U130*$B$15/($B$15-$AI$14)*(EXP(-$AI$14*(($B$16+$AI$4)*0.2))-EXP(-$B$15*(($B$16+$AI$4)*0.2)))</f>
        <v/>
      </c>
      <c r="X130" s="17">
        <f>R130*EXP(-$B$15*(($B$16+$AI$4)*0.3))+S130*$B$15/($B$15-$AI$12)*(EXP(-$AI$12*(($B$16+$AI$4)*0.3))-EXP(-$B$15*(($B$16+$AI$4)*0.3)))+T130*$B$15/($B$15-$AI$13)*(EXP(-$AI$13*(($B$16+$AI$4)*0.3))-EXP(-$B$15*(($B$16+$AI$4)*0.3)))+U130*$B$15/($B$15-$AI$14)*(EXP(-$AI$14*(($B$16+$AI$4)*0.3))-EXP(-$B$15*(($B$16+$AI$4)*0.3)))</f>
        <v/>
      </c>
      <c r="Y130" s="17">
        <f>R130*EXP(-$B$15*(($B$16+$AI$4)*0.4))+S130*$B$15/($B$15-$AI$12)*(EXP(-$AI$12*(($B$16+$AI$4)*0.4))-EXP(-$B$15*(($B$16+$AI$4)*0.4)))+T130*$B$15/($B$15-$AI$13)*(EXP(-$AI$13*(($B$16+$AI$4)*0.4))-EXP(-$B$15*(($B$16+$AI$4)*0.4)))+U130*$B$15/($B$15-$AI$14)*(EXP(-$AI$14*(($B$16+$AI$4)*0.4))-EXP(-$B$15*(($B$16+$AI$4)*0.4)))</f>
        <v/>
      </c>
      <c r="Z130" s="17">
        <f>R130*EXP(-$B$15*(($B$16+$AI$4)*0.5))+S130*$B$15/($B$15-$AI$12)*(EXP(-$AI$12*(($B$16+$AI$4)*0.5))-EXP(-$B$15*(($B$16+$AI$4)*0.5)))+T130*$B$15/($B$15-$AI$13)*(EXP(-$AI$13*(($B$16+$AI$4)*0.5))-EXP(-$B$15*(($B$16+$AI$4)*0.5)))+U130*$B$15/($B$15-$AI$14)*(EXP(-$AI$14*(($B$16+$AI$4)*0.5))-EXP(-$B$15*(($B$16+$AI$4)*0.5)))</f>
        <v/>
      </c>
      <c r="AA130" s="17">
        <f>R130*EXP(-$B$15*(($B$16+$AI$4)*0.6))+S130*$B$15/($B$15-$AI$12)*(EXP(-$AI$12*(($B$16+$AI$4)*0.6))-EXP(-$B$15*(($B$16+$AI$4)*0.6)))+T130*$B$15/($B$15-$AI$13)*(EXP(-$AI$13*(($B$16+$AI$4)*0.6))-EXP(-$B$15*(($B$16+$AI$4)*0.6)))+U130*$B$15/($B$15-$AI$14)*(EXP(-$AI$14*(($B$16+$AI$4)*0.6))-EXP(-$B$15*(($B$16+$AI$4)*0.6)))</f>
        <v/>
      </c>
      <c r="AB130" s="17">
        <f>R130*EXP(-$B$15*(($B$16+$AI$4)*0.7))+S130*$B$15/($B$15-$AI$12)*(EXP(-$AI$12*(($B$16+$AI$4)*0.7))-EXP(-$B$15*(($B$16+$AI$4)*0.7)))+T130*$B$15/($B$15-$AI$13)*(EXP(-$AI$13*(($B$16+$AI$4)*0.7))-EXP(-$B$15*(($B$16+$AI$4)*0.7)))+U130*$B$15/($B$15-$AI$14)*(EXP(-$AI$14*(($B$16+$AI$4)*0.7))-EXP(-$B$15*(($B$16+$AI$4)*0.7)))</f>
        <v/>
      </c>
      <c r="AC130" s="17">
        <f>R130*EXP(-$B$15*(($B$16+$AI$4)*0.8))+S130*$B$15/($B$15-$AI$12)*(EXP(-$AI$12*(($B$16+$AI$4)*0.8))-EXP(-$B$15*(($B$16+$AI$4)*0.8)))+T130*$B$15/($B$15-$AI$13)*(EXP(-$AI$13*(($B$16+$AI$4)*0.8))-EXP(-$B$15*(($B$16+$AI$4)*0.8)))+U130*$B$15/($B$15-$AI$14)*(EXP(-$AI$14*(($B$16+$AI$4)*0.8))-EXP(-$B$15*(($B$16+$AI$4)*0.8)))</f>
        <v/>
      </c>
      <c r="AD130" s="17">
        <f>R130*EXP(-$B$15*(($B$16+$AI$4)*0.9))+S130*$B$15/($B$15-$AI$12)*(EXP(-$AI$12*(($B$16+$AI$4)*0.9))-EXP(-$B$15*(($B$16+$AI$4)*0.9)))+T130*$B$15/($B$15-$AI$13)*(EXP(-$AI$13*(($B$16+$AI$4)*0.9))-EXP(-$B$15*(($B$16+$AI$4)*0.9)))+U130*$B$15/($B$15-$AI$14)*(EXP(-$AI$14*(($B$16+$AI$4)*0.9))-EXP(-$B$15*(($B$16+$AI$4)*0.9)))</f>
        <v/>
      </c>
      <c r="AE130" s="17">
        <f>R130*EXP(-$B$15*(($B$16+$AI$4)*1.0))+S130*$B$15/($B$15-$AI$12)*(EXP(-$AI$12*(($B$16+$AI$4)*1.0))-EXP(-$B$15*(($B$16+$AI$4)*1.0)))+T130*$B$15/($B$15-$AI$13)*(EXP(-$AI$13*(($B$16+$AI$4)*1.0))-EXP(-$B$15*(($B$16+$AI$4)*1.0)))+U130*$B$15/($B$15-$AI$14)*(EXP(-$AI$14*(($B$16+$AI$4)*1.0))-EXP(-$B$15*(($B$16+$AI$4)*1.0)))</f>
        <v/>
      </c>
      <c r="AF130" s="17">
        <f>MIN((G130-V130)/$AI$48,(G130-W130)/$AI$49,(G130-X130)/$AI$50,(G130-Y130)/$AI$51,(G130-Z130)/$AI$52,(G130-AA130)/$AI$53,(G130-AB130)/$AI$54,(G130-AC130)/$AI$55,(G130-AD130)/$AI$56,(G130-AE130)/$AI$57)</f>
        <v/>
      </c>
    </row>
    <row r="131">
      <c r="E131" s="12">
        <f>E130+$B$11</f>
        <v/>
      </c>
      <c r="F131" s="13">
        <f>E131/60</f>
        <v/>
      </c>
      <c r="G131" s="13">
        <f>IF(F131&gt;=$AI$66,$B$26,IF(F131&gt;=$AI$65,$B$25,IF(F131&gt;=$AI$64,$B$24,IF(F131&gt;=$AI$63,$B$23,IF(F131&gt;=$AI$62,$B$22,IF(F131&gt;=$AI$61,$B$21,$B$20))))))</f>
        <v/>
      </c>
      <c r="H131" s="14">
        <f>MAX(0,MIN($AI$59,IF($B$9="Plasma",(G131-(S131*$AI$18+T131*$AI$19+U131*$AI$20))/$AI$46,AF131)))</f>
        <v/>
      </c>
      <c r="I131" s="15">
        <f>H131/10*3600/$B$11</f>
        <v/>
      </c>
      <c r="J131" s="15">
        <f>J130+H131</f>
        <v/>
      </c>
      <c r="K131" s="14">
        <f>$AI$21*K130+$AI$22*L130+$AI$23*M130+$AI$30*H130</f>
        <v/>
      </c>
      <c r="L131" s="14">
        <f>$AI$24*K130+$AI$25*L130+$AI$26*M130+$AI$31*H130</f>
        <v/>
      </c>
      <c r="M131" s="14">
        <f>$AI$27*K130+$AI$28*L130+$AI$29*M130+$AI$32*H130</f>
        <v/>
      </c>
      <c r="N131" s="16">
        <f>R131*$B$41</f>
        <v/>
      </c>
      <c r="O131" s="14">
        <f>K131/$B$30</f>
        <v/>
      </c>
      <c r="P131" s="14">
        <f>L131/$B$31</f>
        <v/>
      </c>
      <c r="Q131" s="14">
        <f>M131/$B$32</f>
        <v/>
      </c>
      <c r="R131" s="14">
        <f>R130*$AI$42+S130*$AI$43+T130*$AI$44+U130*$AI$45+$AI$47*H130</f>
        <v/>
      </c>
      <c r="S131" s="17">
        <f>$AI$33*K131+$AI$34*L131+$AI$35*M131</f>
        <v/>
      </c>
      <c r="T131" s="17">
        <f>$AI$36*K131+$AI$37*L131+$AI$38*M131</f>
        <v/>
      </c>
      <c r="U131" s="17">
        <f>$AI$39*K131+$AI$40*L131+$AI$41*M131</f>
        <v/>
      </c>
      <c r="V131" s="17">
        <f>R131*EXP(-$B$15*(($B$16+$AI$4)*0.1))+S131*$B$15/($B$15-$AI$12)*(EXP(-$AI$12*(($B$16+$AI$4)*0.1))-EXP(-$B$15*(($B$16+$AI$4)*0.1)))+T131*$B$15/($B$15-$AI$13)*(EXP(-$AI$13*(($B$16+$AI$4)*0.1))-EXP(-$B$15*(($B$16+$AI$4)*0.1)))+U131*$B$15/($B$15-$AI$14)*(EXP(-$AI$14*(($B$16+$AI$4)*0.1))-EXP(-$B$15*(($B$16+$AI$4)*0.1)))</f>
        <v/>
      </c>
      <c r="W131" s="17">
        <f>R131*EXP(-$B$15*(($B$16+$AI$4)*0.2))+S131*$B$15/($B$15-$AI$12)*(EXP(-$AI$12*(($B$16+$AI$4)*0.2))-EXP(-$B$15*(($B$16+$AI$4)*0.2)))+T131*$B$15/($B$15-$AI$13)*(EXP(-$AI$13*(($B$16+$AI$4)*0.2))-EXP(-$B$15*(($B$16+$AI$4)*0.2)))+U131*$B$15/($B$15-$AI$14)*(EXP(-$AI$14*(($B$16+$AI$4)*0.2))-EXP(-$B$15*(($B$16+$AI$4)*0.2)))</f>
        <v/>
      </c>
      <c r="X131" s="17">
        <f>R131*EXP(-$B$15*(($B$16+$AI$4)*0.3))+S131*$B$15/($B$15-$AI$12)*(EXP(-$AI$12*(($B$16+$AI$4)*0.3))-EXP(-$B$15*(($B$16+$AI$4)*0.3)))+T131*$B$15/($B$15-$AI$13)*(EXP(-$AI$13*(($B$16+$AI$4)*0.3))-EXP(-$B$15*(($B$16+$AI$4)*0.3)))+U131*$B$15/($B$15-$AI$14)*(EXP(-$AI$14*(($B$16+$AI$4)*0.3))-EXP(-$B$15*(($B$16+$AI$4)*0.3)))</f>
        <v/>
      </c>
      <c r="Y131" s="17">
        <f>R131*EXP(-$B$15*(($B$16+$AI$4)*0.4))+S131*$B$15/($B$15-$AI$12)*(EXP(-$AI$12*(($B$16+$AI$4)*0.4))-EXP(-$B$15*(($B$16+$AI$4)*0.4)))+T131*$B$15/($B$15-$AI$13)*(EXP(-$AI$13*(($B$16+$AI$4)*0.4))-EXP(-$B$15*(($B$16+$AI$4)*0.4)))+U131*$B$15/($B$15-$AI$14)*(EXP(-$AI$14*(($B$16+$AI$4)*0.4))-EXP(-$B$15*(($B$16+$AI$4)*0.4)))</f>
        <v/>
      </c>
      <c r="Z131" s="17">
        <f>R131*EXP(-$B$15*(($B$16+$AI$4)*0.5))+S131*$B$15/($B$15-$AI$12)*(EXP(-$AI$12*(($B$16+$AI$4)*0.5))-EXP(-$B$15*(($B$16+$AI$4)*0.5)))+T131*$B$15/($B$15-$AI$13)*(EXP(-$AI$13*(($B$16+$AI$4)*0.5))-EXP(-$B$15*(($B$16+$AI$4)*0.5)))+U131*$B$15/($B$15-$AI$14)*(EXP(-$AI$14*(($B$16+$AI$4)*0.5))-EXP(-$B$15*(($B$16+$AI$4)*0.5)))</f>
        <v/>
      </c>
      <c r="AA131" s="17">
        <f>R131*EXP(-$B$15*(($B$16+$AI$4)*0.6))+S131*$B$15/($B$15-$AI$12)*(EXP(-$AI$12*(($B$16+$AI$4)*0.6))-EXP(-$B$15*(($B$16+$AI$4)*0.6)))+T131*$B$15/($B$15-$AI$13)*(EXP(-$AI$13*(($B$16+$AI$4)*0.6))-EXP(-$B$15*(($B$16+$AI$4)*0.6)))+U131*$B$15/($B$15-$AI$14)*(EXP(-$AI$14*(($B$16+$AI$4)*0.6))-EXP(-$B$15*(($B$16+$AI$4)*0.6)))</f>
        <v/>
      </c>
      <c r="AB131" s="17">
        <f>R131*EXP(-$B$15*(($B$16+$AI$4)*0.7))+S131*$B$15/($B$15-$AI$12)*(EXP(-$AI$12*(($B$16+$AI$4)*0.7))-EXP(-$B$15*(($B$16+$AI$4)*0.7)))+T131*$B$15/($B$15-$AI$13)*(EXP(-$AI$13*(($B$16+$AI$4)*0.7))-EXP(-$B$15*(($B$16+$AI$4)*0.7)))+U131*$B$15/($B$15-$AI$14)*(EXP(-$AI$14*(($B$16+$AI$4)*0.7))-EXP(-$B$15*(($B$16+$AI$4)*0.7)))</f>
        <v/>
      </c>
      <c r="AC131" s="17">
        <f>R131*EXP(-$B$15*(($B$16+$AI$4)*0.8))+S131*$B$15/($B$15-$AI$12)*(EXP(-$AI$12*(($B$16+$AI$4)*0.8))-EXP(-$B$15*(($B$16+$AI$4)*0.8)))+T131*$B$15/($B$15-$AI$13)*(EXP(-$AI$13*(($B$16+$AI$4)*0.8))-EXP(-$B$15*(($B$16+$AI$4)*0.8)))+U131*$B$15/($B$15-$AI$14)*(EXP(-$AI$14*(($B$16+$AI$4)*0.8))-EXP(-$B$15*(($B$16+$AI$4)*0.8)))</f>
        <v/>
      </c>
      <c r="AD131" s="17">
        <f>R131*EXP(-$B$15*(($B$16+$AI$4)*0.9))+S131*$B$15/($B$15-$AI$12)*(EXP(-$AI$12*(($B$16+$AI$4)*0.9))-EXP(-$B$15*(($B$16+$AI$4)*0.9)))+T131*$B$15/($B$15-$AI$13)*(EXP(-$AI$13*(($B$16+$AI$4)*0.9))-EXP(-$B$15*(($B$16+$AI$4)*0.9)))+U131*$B$15/($B$15-$AI$14)*(EXP(-$AI$14*(($B$16+$AI$4)*0.9))-EXP(-$B$15*(($B$16+$AI$4)*0.9)))</f>
        <v/>
      </c>
      <c r="AE131" s="17">
        <f>R131*EXP(-$B$15*(($B$16+$AI$4)*1.0))+S131*$B$15/($B$15-$AI$12)*(EXP(-$AI$12*(($B$16+$AI$4)*1.0))-EXP(-$B$15*(($B$16+$AI$4)*1.0)))+T131*$B$15/($B$15-$AI$13)*(EXP(-$AI$13*(($B$16+$AI$4)*1.0))-EXP(-$B$15*(($B$16+$AI$4)*1.0)))+U131*$B$15/($B$15-$AI$14)*(EXP(-$AI$14*(($B$16+$AI$4)*1.0))-EXP(-$B$15*(($B$16+$AI$4)*1.0)))</f>
        <v/>
      </c>
      <c r="AF131" s="17">
        <f>MIN((G131-V131)/$AI$48,(G131-W131)/$AI$49,(G131-X131)/$AI$50,(G131-Y131)/$AI$51,(G131-Z131)/$AI$52,(G131-AA131)/$AI$53,(G131-AB131)/$AI$54,(G131-AC131)/$AI$55,(G131-AD131)/$AI$56,(G131-AE131)/$AI$57)</f>
        <v/>
      </c>
    </row>
    <row r="132">
      <c r="E132" s="12">
        <f>E131+$B$11</f>
        <v/>
      </c>
      <c r="F132" s="13">
        <f>E132/60</f>
        <v/>
      </c>
      <c r="G132" s="13">
        <f>IF(F132&gt;=$AI$66,$B$26,IF(F132&gt;=$AI$65,$B$25,IF(F132&gt;=$AI$64,$B$24,IF(F132&gt;=$AI$63,$B$23,IF(F132&gt;=$AI$62,$B$22,IF(F132&gt;=$AI$61,$B$21,$B$20))))))</f>
        <v/>
      </c>
      <c r="H132" s="14">
        <f>MAX(0,MIN($AI$59,IF($B$9="Plasma",(G132-(S132*$AI$18+T132*$AI$19+U132*$AI$20))/$AI$46,AF132)))</f>
        <v/>
      </c>
      <c r="I132" s="15">
        <f>H132/10*3600/$B$11</f>
        <v/>
      </c>
      <c r="J132" s="15">
        <f>J131+H132</f>
        <v/>
      </c>
      <c r="K132" s="14">
        <f>$AI$21*K131+$AI$22*L131+$AI$23*M131+$AI$30*H131</f>
        <v/>
      </c>
      <c r="L132" s="14">
        <f>$AI$24*K131+$AI$25*L131+$AI$26*M131+$AI$31*H131</f>
        <v/>
      </c>
      <c r="M132" s="14">
        <f>$AI$27*K131+$AI$28*L131+$AI$29*M131+$AI$32*H131</f>
        <v/>
      </c>
      <c r="N132" s="16">
        <f>R132*$B$41</f>
        <v/>
      </c>
      <c r="O132" s="14">
        <f>K132/$B$30</f>
        <v/>
      </c>
      <c r="P132" s="14">
        <f>L132/$B$31</f>
        <v/>
      </c>
      <c r="Q132" s="14">
        <f>M132/$B$32</f>
        <v/>
      </c>
      <c r="R132" s="14">
        <f>R131*$AI$42+S131*$AI$43+T131*$AI$44+U131*$AI$45+$AI$47*H131</f>
        <v/>
      </c>
      <c r="S132" s="17">
        <f>$AI$33*K132+$AI$34*L132+$AI$35*M132</f>
        <v/>
      </c>
      <c r="T132" s="17">
        <f>$AI$36*K132+$AI$37*L132+$AI$38*M132</f>
        <v/>
      </c>
      <c r="U132" s="17">
        <f>$AI$39*K132+$AI$40*L132+$AI$41*M132</f>
        <v/>
      </c>
      <c r="V132" s="17">
        <f>R132*EXP(-$B$15*(($B$16+$AI$4)*0.1))+S132*$B$15/($B$15-$AI$12)*(EXP(-$AI$12*(($B$16+$AI$4)*0.1))-EXP(-$B$15*(($B$16+$AI$4)*0.1)))+T132*$B$15/($B$15-$AI$13)*(EXP(-$AI$13*(($B$16+$AI$4)*0.1))-EXP(-$B$15*(($B$16+$AI$4)*0.1)))+U132*$B$15/($B$15-$AI$14)*(EXP(-$AI$14*(($B$16+$AI$4)*0.1))-EXP(-$B$15*(($B$16+$AI$4)*0.1)))</f>
        <v/>
      </c>
      <c r="W132" s="17">
        <f>R132*EXP(-$B$15*(($B$16+$AI$4)*0.2))+S132*$B$15/($B$15-$AI$12)*(EXP(-$AI$12*(($B$16+$AI$4)*0.2))-EXP(-$B$15*(($B$16+$AI$4)*0.2)))+T132*$B$15/($B$15-$AI$13)*(EXP(-$AI$13*(($B$16+$AI$4)*0.2))-EXP(-$B$15*(($B$16+$AI$4)*0.2)))+U132*$B$15/($B$15-$AI$14)*(EXP(-$AI$14*(($B$16+$AI$4)*0.2))-EXP(-$B$15*(($B$16+$AI$4)*0.2)))</f>
        <v/>
      </c>
      <c r="X132" s="17">
        <f>R132*EXP(-$B$15*(($B$16+$AI$4)*0.3))+S132*$B$15/($B$15-$AI$12)*(EXP(-$AI$12*(($B$16+$AI$4)*0.3))-EXP(-$B$15*(($B$16+$AI$4)*0.3)))+T132*$B$15/($B$15-$AI$13)*(EXP(-$AI$13*(($B$16+$AI$4)*0.3))-EXP(-$B$15*(($B$16+$AI$4)*0.3)))+U132*$B$15/($B$15-$AI$14)*(EXP(-$AI$14*(($B$16+$AI$4)*0.3))-EXP(-$B$15*(($B$16+$AI$4)*0.3)))</f>
        <v/>
      </c>
      <c r="Y132" s="17">
        <f>R132*EXP(-$B$15*(($B$16+$AI$4)*0.4))+S132*$B$15/($B$15-$AI$12)*(EXP(-$AI$12*(($B$16+$AI$4)*0.4))-EXP(-$B$15*(($B$16+$AI$4)*0.4)))+T132*$B$15/($B$15-$AI$13)*(EXP(-$AI$13*(($B$16+$AI$4)*0.4))-EXP(-$B$15*(($B$16+$AI$4)*0.4)))+U132*$B$15/($B$15-$AI$14)*(EXP(-$AI$14*(($B$16+$AI$4)*0.4))-EXP(-$B$15*(($B$16+$AI$4)*0.4)))</f>
        <v/>
      </c>
      <c r="Z132" s="17">
        <f>R132*EXP(-$B$15*(($B$16+$AI$4)*0.5))+S132*$B$15/($B$15-$AI$12)*(EXP(-$AI$12*(($B$16+$AI$4)*0.5))-EXP(-$B$15*(($B$16+$AI$4)*0.5)))+T132*$B$15/($B$15-$AI$13)*(EXP(-$AI$13*(($B$16+$AI$4)*0.5))-EXP(-$B$15*(($B$16+$AI$4)*0.5)))+U132*$B$15/($B$15-$AI$14)*(EXP(-$AI$14*(($B$16+$AI$4)*0.5))-EXP(-$B$15*(($B$16+$AI$4)*0.5)))</f>
        <v/>
      </c>
      <c r="AA132" s="17">
        <f>R132*EXP(-$B$15*(($B$16+$AI$4)*0.6))+S132*$B$15/($B$15-$AI$12)*(EXP(-$AI$12*(($B$16+$AI$4)*0.6))-EXP(-$B$15*(($B$16+$AI$4)*0.6)))+T132*$B$15/($B$15-$AI$13)*(EXP(-$AI$13*(($B$16+$AI$4)*0.6))-EXP(-$B$15*(($B$16+$AI$4)*0.6)))+U132*$B$15/($B$15-$AI$14)*(EXP(-$AI$14*(($B$16+$AI$4)*0.6))-EXP(-$B$15*(($B$16+$AI$4)*0.6)))</f>
        <v/>
      </c>
      <c r="AB132" s="17">
        <f>R132*EXP(-$B$15*(($B$16+$AI$4)*0.7))+S132*$B$15/($B$15-$AI$12)*(EXP(-$AI$12*(($B$16+$AI$4)*0.7))-EXP(-$B$15*(($B$16+$AI$4)*0.7)))+T132*$B$15/($B$15-$AI$13)*(EXP(-$AI$13*(($B$16+$AI$4)*0.7))-EXP(-$B$15*(($B$16+$AI$4)*0.7)))+U132*$B$15/($B$15-$AI$14)*(EXP(-$AI$14*(($B$16+$AI$4)*0.7))-EXP(-$B$15*(($B$16+$AI$4)*0.7)))</f>
        <v/>
      </c>
      <c r="AC132" s="17">
        <f>R132*EXP(-$B$15*(($B$16+$AI$4)*0.8))+S132*$B$15/($B$15-$AI$12)*(EXP(-$AI$12*(($B$16+$AI$4)*0.8))-EXP(-$B$15*(($B$16+$AI$4)*0.8)))+T132*$B$15/($B$15-$AI$13)*(EXP(-$AI$13*(($B$16+$AI$4)*0.8))-EXP(-$B$15*(($B$16+$AI$4)*0.8)))+U132*$B$15/($B$15-$AI$14)*(EXP(-$AI$14*(($B$16+$AI$4)*0.8))-EXP(-$B$15*(($B$16+$AI$4)*0.8)))</f>
        <v/>
      </c>
      <c r="AD132" s="17">
        <f>R132*EXP(-$B$15*(($B$16+$AI$4)*0.9))+S132*$B$15/($B$15-$AI$12)*(EXP(-$AI$12*(($B$16+$AI$4)*0.9))-EXP(-$B$15*(($B$16+$AI$4)*0.9)))+T132*$B$15/($B$15-$AI$13)*(EXP(-$AI$13*(($B$16+$AI$4)*0.9))-EXP(-$B$15*(($B$16+$AI$4)*0.9)))+U132*$B$15/($B$15-$AI$14)*(EXP(-$AI$14*(($B$16+$AI$4)*0.9))-EXP(-$B$15*(($B$16+$AI$4)*0.9)))</f>
        <v/>
      </c>
      <c r="AE132" s="17">
        <f>R132*EXP(-$B$15*(($B$16+$AI$4)*1.0))+S132*$B$15/($B$15-$AI$12)*(EXP(-$AI$12*(($B$16+$AI$4)*1.0))-EXP(-$B$15*(($B$16+$AI$4)*1.0)))+T132*$B$15/($B$15-$AI$13)*(EXP(-$AI$13*(($B$16+$AI$4)*1.0))-EXP(-$B$15*(($B$16+$AI$4)*1.0)))+U132*$B$15/($B$15-$AI$14)*(EXP(-$AI$14*(($B$16+$AI$4)*1.0))-EXP(-$B$15*(($B$16+$AI$4)*1.0)))</f>
        <v/>
      </c>
      <c r="AF132" s="17">
        <f>MIN((G132-V132)/$AI$48,(G132-W132)/$AI$49,(G132-X132)/$AI$50,(G132-Y132)/$AI$51,(G132-Z132)/$AI$52,(G132-AA132)/$AI$53,(G132-AB132)/$AI$54,(G132-AC132)/$AI$55,(G132-AD132)/$AI$56,(G132-AE132)/$AI$57)</f>
        <v/>
      </c>
    </row>
    <row r="133">
      <c r="E133" s="12">
        <f>E132+$B$11</f>
        <v/>
      </c>
      <c r="F133" s="13">
        <f>E133/60</f>
        <v/>
      </c>
      <c r="G133" s="13">
        <f>IF(F133&gt;=$AI$66,$B$26,IF(F133&gt;=$AI$65,$B$25,IF(F133&gt;=$AI$64,$B$24,IF(F133&gt;=$AI$63,$B$23,IF(F133&gt;=$AI$62,$B$22,IF(F133&gt;=$AI$61,$B$21,$B$20))))))</f>
        <v/>
      </c>
      <c r="H133" s="14">
        <f>MAX(0,MIN($AI$59,IF($B$9="Plasma",(G133-(S133*$AI$18+T133*$AI$19+U133*$AI$20))/$AI$46,AF133)))</f>
        <v/>
      </c>
      <c r="I133" s="15">
        <f>H133/10*3600/$B$11</f>
        <v/>
      </c>
      <c r="J133" s="15">
        <f>J132+H133</f>
        <v/>
      </c>
      <c r="K133" s="14">
        <f>$AI$21*K132+$AI$22*L132+$AI$23*M132+$AI$30*H132</f>
        <v/>
      </c>
      <c r="L133" s="14">
        <f>$AI$24*K132+$AI$25*L132+$AI$26*M132+$AI$31*H132</f>
        <v/>
      </c>
      <c r="M133" s="14">
        <f>$AI$27*K132+$AI$28*L132+$AI$29*M132+$AI$32*H132</f>
        <v/>
      </c>
      <c r="N133" s="16">
        <f>R133*$B$41</f>
        <v/>
      </c>
      <c r="O133" s="14">
        <f>K133/$B$30</f>
        <v/>
      </c>
      <c r="P133" s="14">
        <f>L133/$B$31</f>
        <v/>
      </c>
      <c r="Q133" s="14">
        <f>M133/$B$32</f>
        <v/>
      </c>
      <c r="R133" s="14">
        <f>R132*$AI$42+S132*$AI$43+T132*$AI$44+U132*$AI$45+$AI$47*H132</f>
        <v/>
      </c>
      <c r="S133" s="17">
        <f>$AI$33*K133+$AI$34*L133+$AI$35*M133</f>
        <v/>
      </c>
      <c r="T133" s="17">
        <f>$AI$36*K133+$AI$37*L133+$AI$38*M133</f>
        <v/>
      </c>
      <c r="U133" s="17">
        <f>$AI$39*K133+$AI$40*L133+$AI$41*M133</f>
        <v/>
      </c>
      <c r="V133" s="17">
        <f>R133*EXP(-$B$15*(($B$16+$AI$4)*0.1))+S133*$B$15/($B$15-$AI$12)*(EXP(-$AI$12*(($B$16+$AI$4)*0.1))-EXP(-$B$15*(($B$16+$AI$4)*0.1)))+T133*$B$15/($B$15-$AI$13)*(EXP(-$AI$13*(($B$16+$AI$4)*0.1))-EXP(-$B$15*(($B$16+$AI$4)*0.1)))+U133*$B$15/($B$15-$AI$14)*(EXP(-$AI$14*(($B$16+$AI$4)*0.1))-EXP(-$B$15*(($B$16+$AI$4)*0.1)))</f>
        <v/>
      </c>
      <c r="W133" s="17">
        <f>R133*EXP(-$B$15*(($B$16+$AI$4)*0.2))+S133*$B$15/($B$15-$AI$12)*(EXP(-$AI$12*(($B$16+$AI$4)*0.2))-EXP(-$B$15*(($B$16+$AI$4)*0.2)))+T133*$B$15/($B$15-$AI$13)*(EXP(-$AI$13*(($B$16+$AI$4)*0.2))-EXP(-$B$15*(($B$16+$AI$4)*0.2)))+U133*$B$15/($B$15-$AI$14)*(EXP(-$AI$14*(($B$16+$AI$4)*0.2))-EXP(-$B$15*(($B$16+$AI$4)*0.2)))</f>
        <v/>
      </c>
      <c r="X133" s="17">
        <f>R133*EXP(-$B$15*(($B$16+$AI$4)*0.3))+S133*$B$15/($B$15-$AI$12)*(EXP(-$AI$12*(($B$16+$AI$4)*0.3))-EXP(-$B$15*(($B$16+$AI$4)*0.3)))+T133*$B$15/($B$15-$AI$13)*(EXP(-$AI$13*(($B$16+$AI$4)*0.3))-EXP(-$B$15*(($B$16+$AI$4)*0.3)))+U133*$B$15/($B$15-$AI$14)*(EXP(-$AI$14*(($B$16+$AI$4)*0.3))-EXP(-$B$15*(($B$16+$AI$4)*0.3)))</f>
        <v/>
      </c>
      <c r="Y133" s="17">
        <f>R133*EXP(-$B$15*(($B$16+$AI$4)*0.4))+S133*$B$15/($B$15-$AI$12)*(EXP(-$AI$12*(($B$16+$AI$4)*0.4))-EXP(-$B$15*(($B$16+$AI$4)*0.4)))+T133*$B$15/($B$15-$AI$13)*(EXP(-$AI$13*(($B$16+$AI$4)*0.4))-EXP(-$B$15*(($B$16+$AI$4)*0.4)))+U133*$B$15/($B$15-$AI$14)*(EXP(-$AI$14*(($B$16+$AI$4)*0.4))-EXP(-$B$15*(($B$16+$AI$4)*0.4)))</f>
        <v/>
      </c>
      <c r="Z133" s="17">
        <f>R133*EXP(-$B$15*(($B$16+$AI$4)*0.5))+S133*$B$15/($B$15-$AI$12)*(EXP(-$AI$12*(($B$16+$AI$4)*0.5))-EXP(-$B$15*(($B$16+$AI$4)*0.5)))+T133*$B$15/($B$15-$AI$13)*(EXP(-$AI$13*(($B$16+$AI$4)*0.5))-EXP(-$B$15*(($B$16+$AI$4)*0.5)))+U133*$B$15/($B$15-$AI$14)*(EXP(-$AI$14*(($B$16+$AI$4)*0.5))-EXP(-$B$15*(($B$16+$AI$4)*0.5)))</f>
        <v/>
      </c>
      <c r="AA133" s="17">
        <f>R133*EXP(-$B$15*(($B$16+$AI$4)*0.6))+S133*$B$15/($B$15-$AI$12)*(EXP(-$AI$12*(($B$16+$AI$4)*0.6))-EXP(-$B$15*(($B$16+$AI$4)*0.6)))+T133*$B$15/($B$15-$AI$13)*(EXP(-$AI$13*(($B$16+$AI$4)*0.6))-EXP(-$B$15*(($B$16+$AI$4)*0.6)))+U133*$B$15/($B$15-$AI$14)*(EXP(-$AI$14*(($B$16+$AI$4)*0.6))-EXP(-$B$15*(($B$16+$AI$4)*0.6)))</f>
        <v/>
      </c>
      <c r="AB133" s="17">
        <f>R133*EXP(-$B$15*(($B$16+$AI$4)*0.7))+S133*$B$15/($B$15-$AI$12)*(EXP(-$AI$12*(($B$16+$AI$4)*0.7))-EXP(-$B$15*(($B$16+$AI$4)*0.7)))+T133*$B$15/($B$15-$AI$13)*(EXP(-$AI$13*(($B$16+$AI$4)*0.7))-EXP(-$B$15*(($B$16+$AI$4)*0.7)))+U133*$B$15/($B$15-$AI$14)*(EXP(-$AI$14*(($B$16+$AI$4)*0.7))-EXP(-$B$15*(($B$16+$AI$4)*0.7)))</f>
        <v/>
      </c>
      <c r="AC133" s="17">
        <f>R133*EXP(-$B$15*(($B$16+$AI$4)*0.8))+S133*$B$15/($B$15-$AI$12)*(EXP(-$AI$12*(($B$16+$AI$4)*0.8))-EXP(-$B$15*(($B$16+$AI$4)*0.8)))+T133*$B$15/($B$15-$AI$13)*(EXP(-$AI$13*(($B$16+$AI$4)*0.8))-EXP(-$B$15*(($B$16+$AI$4)*0.8)))+U133*$B$15/($B$15-$AI$14)*(EXP(-$AI$14*(($B$16+$AI$4)*0.8))-EXP(-$B$15*(($B$16+$AI$4)*0.8)))</f>
        <v/>
      </c>
      <c r="AD133" s="17">
        <f>R133*EXP(-$B$15*(($B$16+$AI$4)*0.9))+S133*$B$15/($B$15-$AI$12)*(EXP(-$AI$12*(($B$16+$AI$4)*0.9))-EXP(-$B$15*(($B$16+$AI$4)*0.9)))+T133*$B$15/($B$15-$AI$13)*(EXP(-$AI$13*(($B$16+$AI$4)*0.9))-EXP(-$B$15*(($B$16+$AI$4)*0.9)))+U133*$B$15/($B$15-$AI$14)*(EXP(-$AI$14*(($B$16+$AI$4)*0.9))-EXP(-$B$15*(($B$16+$AI$4)*0.9)))</f>
        <v/>
      </c>
      <c r="AE133" s="17">
        <f>R133*EXP(-$B$15*(($B$16+$AI$4)*1.0))+S133*$B$15/($B$15-$AI$12)*(EXP(-$AI$12*(($B$16+$AI$4)*1.0))-EXP(-$B$15*(($B$16+$AI$4)*1.0)))+T133*$B$15/($B$15-$AI$13)*(EXP(-$AI$13*(($B$16+$AI$4)*1.0))-EXP(-$B$15*(($B$16+$AI$4)*1.0)))+U133*$B$15/($B$15-$AI$14)*(EXP(-$AI$14*(($B$16+$AI$4)*1.0))-EXP(-$B$15*(($B$16+$AI$4)*1.0)))</f>
        <v/>
      </c>
      <c r="AF133" s="17">
        <f>MIN((G133-V133)/$AI$48,(G133-W133)/$AI$49,(G133-X133)/$AI$50,(G133-Y133)/$AI$51,(G133-Z133)/$AI$52,(G133-AA133)/$AI$53,(G133-AB133)/$AI$54,(G133-AC133)/$AI$55,(G133-AD133)/$AI$56,(G133-AE133)/$AI$57)</f>
        <v/>
      </c>
    </row>
    <row r="134">
      <c r="E134" s="12">
        <f>E133+$B$11</f>
        <v/>
      </c>
      <c r="F134" s="13">
        <f>E134/60</f>
        <v/>
      </c>
      <c r="G134" s="13">
        <f>IF(F134&gt;=$AI$66,$B$26,IF(F134&gt;=$AI$65,$B$25,IF(F134&gt;=$AI$64,$B$24,IF(F134&gt;=$AI$63,$B$23,IF(F134&gt;=$AI$62,$B$22,IF(F134&gt;=$AI$61,$B$21,$B$20))))))</f>
        <v/>
      </c>
      <c r="H134" s="14">
        <f>MAX(0,MIN($AI$59,IF($B$9="Plasma",(G134-(S134*$AI$18+T134*$AI$19+U134*$AI$20))/$AI$46,AF134)))</f>
        <v/>
      </c>
      <c r="I134" s="15">
        <f>H134/10*3600/$B$11</f>
        <v/>
      </c>
      <c r="J134" s="15">
        <f>J133+H134</f>
        <v/>
      </c>
      <c r="K134" s="14">
        <f>$AI$21*K133+$AI$22*L133+$AI$23*M133+$AI$30*H133</f>
        <v/>
      </c>
      <c r="L134" s="14">
        <f>$AI$24*K133+$AI$25*L133+$AI$26*M133+$AI$31*H133</f>
        <v/>
      </c>
      <c r="M134" s="14">
        <f>$AI$27*K133+$AI$28*L133+$AI$29*M133+$AI$32*H133</f>
        <v/>
      </c>
      <c r="N134" s="16">
        <f>R134*$B$41</f>
        <v/>
      </c>
      <c r="O134" s="14">
        <f>K134/$B$30</f>
        <v/>
      </c>
      <c r="P134" s="14">
        <f>L134/$B$31</f>
        <v/>
      </c>
      <c r="Q134" s="14">
        <f>M134/$B$32</f>
        <v/>
      </c>
      <c r="R134" s="14">
        <f>R133*$AI$42+S133*$AI$43+T133*$AI$44+U133*$AI$45+$AI$47*H133</f>
        <v/>
      </c>
      <c r="S134" s="17">
        <f>$AI$33*K134+$AI$34*L134+$AI$35*M134</f>
        <v/>
      </c>
      <c r="T134" s="17">
        <f>$AI$36*K134+$AI$37*L134+$AI$38*M134</f>
        <v/>
      </c>
      <c r="U134" s="17">
        <f>$AI$39*K134+$AI$40*L134+$AI$41*M134</f>
        <v/>
      </c>
      <c r="V134" s="17">
        <f>R134*EXP(-$B$15*(($B$16+$AI$4)*0.1))+S134*$B$15/($B$15-$AI$12)*(EXP(-$AI$12*(($B$16+$AI$4)*0.1))-EXP(-$B$15*(($B$16+$AI$4)*0.1)))+T134*$B$15/($B$15-$AI$13)*(EXP(-$AI$13*(($B$16+$AI$4)*0.1))-EXP(-$B$15*(($B$16+$AI$4)*0.1)))+U134*$B$15/($B$15-$AI$14)*(EXP(-$AI$14*(($B$16+$AI$4)*0.1))-EXP(-$B$15*(($B$16+$AI$4)*0.1)))</f>
        <v/>
      </c>
      <c r="W134" s="17">
        <f>R134*EXP(-$B$15*(($B$16+$AI$4)*0.2))+S134*$B$15/($B$15-$AI$12)*(EXP(-$AI$12*(($B$16+$AI$4)*0.2))-EXP(-$B$15*(($B$16+$AI$4)*0.2)))+T134*$B$15/($B$15-$AI$13)*(EXP(-$AI$13*(($B$16+$AI$4)*0.2))-EXP(-$B$15*(($B$16+$AI$4)*0.2)))+U134*$B$15/($B$15-$AI$14)*(EXP(-$AI$14*(($B$16+$AI$4)*0.2))-EXP(-$B$15*(($B$16+$AI$4)*0.2)))</f>
        <v/>
      </c>
      <c r="X134" s="17">
        <f>R134*EXP(-$B$15*(($B$16+$AI$4)*0.3))+S134*$B$15/($B$15-$AI$12)*(EXP(-$AI$12*(($B$16+$AI$4)*0.3))-EXP(-$B$15*(($B$16+$AI$4)*0.3)))+T134*$B$15/($B$15-$AI$13)*(EXP(-$AI$13*(($B$16+$AI$4)*0.3))-EXP(-$B$15*(($B$16+$AI$4)*0.3)))+U134*$B$15/($B$15-$AI$14)*(EXP(-$AI$14*(($B$16+$AI$4)*0.3))-EXP(-$B$15*(($B$16+$AI$4)*0.3)))</f>
        <v/>
      </c>
      <c r="Y134" s="17">
        <f>R134*EXP(-$B$15*(($B$16+$AI$4)*0.4))+S134*$B$15/($B$15-$AI$12)*(EXP(-$AI$12*(($B$16+$AI$4)*0.4))-EXP(-$B$15*(($B$16+$AI$4)*0.4)))+T134*$B$15/($B$15-$AI$13)*(EXP(-$AI$13*(($B$16+$AI$4)*0.4))-EXP(-$B$15*(($B$16+$AI$4)*0.4)))+U134*$B$15/($B$15-$AI$14)*(EXP(-$AI$14*(($B$16+$AI$4)*0.4))-EXP(-$B$15*(($B$16+$AI$4)*0.4)))</f>
        <v/>
      </c>
      <c r="Z134" s="17">
        <f>R134*EXP(-$B$15*(($B$16+$AI$4)*0.5))+S134*$B$15/($B$15-$AI$12)*(EXP(-$AI$12*(($B$16+$AI$4)*0.5))-EXP(-$B$15*(($B$16+$AI$4)*0.5)))+T134*$B$15/($B$15-$AI$13)*(EXP(-$AI$13*(($B$16+$AI$4)*0.5))-EXP(-$B$15*(($B$16+$AI$4)*0.5)))+U134*$B$15/($B$15-$AI$14)*(EXP(-$AI$14*(($B$16+$AI$4)*0.5))-EXP(-$B$15*(($B$16+$AI$4)*0.5)))</f>
        <v/>
      </c>
      <c r="AA134" s="17">
        <f>R134*EXP(-$B$15*(($B$16+$AI$4)*0.6))+S134*$B$15/($B$15-$AI$12)*(EXP(-$AI$12*(($B$16+$AI$4)*0.6))-EXP(-$B$15*(($B$16+$AI$4)*0.6)))+T134*$B$15/($B$15-$AI$13)*(EXP(-$AI$13*(($B$16+$AI$4)*0.6))-EXP(-$B$15*(($B$16+$AI$4)*0.6)))+U134*$B$15/($B$15-$AI$14)*(EXP(-$AI$14*(($B$16+$AI$4)*0.6))-EXP(-$B$15*(($B$16+$AI$4)*0.6)))</f>
        <v/>
      </c>
      <c r="AB134" s="17">
        <f>R134*EXP(-$B$15*(($B$16+$AI$4)*0.7))+S134*$B$15/($B$15-$AI$12)*(EXP(-$AI$12*(($B$16+$AI$4)*0.7))-EXP(-$B$15*(($B$16+$AI$4)*0.7)))+T134*$B$15/($B$15-$AI$13)*(EXP(-$AI$13*(($B$16+$AI$4)*0.7))-EXP(-$B$15*(($B$16+$AI$4)*0.7)))+U134*$B$15/($B$15-$AI$14)*(EXP(-$AI$14*(($B$16+$AI$4)*0.7))-EXP(-$B$15*(($B$16+$AI$4)*0.7)))</f>
        <v/>
      </c>
      <c r="AC134" s="17">
        <f>R134*EXP(-$B$15*(($B$16+$AI$4)*0.8))+S134*$B$15/($B$15-$AI$12)*(EXP(-$AI$12*(($B$16+$AI$4)*0.8))-EXP(-$B$15*(($B$16+$AI$4)*0.8)))+T134*$B$15/($B$15-$AI$13)*(EXP(-$AI$13*(($B$16+$AI$4)*0.8))-EXP(-$B$15*(($B$16+$AI$4)*0.8)))+U134*$B$15/($B$15-$AI$14)*(EXP(-$AI$14*(($B$16+$AI$4)*0.8))-EXP(-$B$15*(($B$16+$AI$4)*0.8)))</f>
        <v/>
      </c>
      <c r="AD134" s="17">
        <f>R134*EXP(-$B$15*(($B$16+$AI$4)*0.9))+S134*$B$15/($B$15-$AI$12)*(EXP(-$AI$12*(($B$16+$AI$4)*0.9))-EXP(-$B$15*(($B$16+$AI$4)*0.9)))+T134*$B$15/($B$15-$AI$13)*(EXP(-$AI$13*(($B$16+$AI$4)*0.9))-EXP(-$B$15*(($B$16+$AI$4)*0.9)))+U134*$B$15/($B$15-$AI$14)*(EXP(-$AI$14*(($B$16+$AI$4)*0.9))-EXP(-$B$15*(($B$16+$AI$4)*0.9)))</f>
        <v/>
      </c>
      <c r="AE134" s="17">
        <f>R134*EXP(-$B$15*(($B$16+$AI$4)*1.0))+S134*$B$15/($B$15-$AI$12)*(EXP(-$AI$12*(($B$16+$AI$4)*1.0))-EXP(-$B$15*(($B$16+$AI$4)*1.0)))+T134*$B$15/($B$15-$AI$13)*(EXP(-$AI$13*(($B$16+$AI$4)*1.0))-EXP(-$B$15*(($B$16+$AI$4)*1.0)))+U134*$B$15/($B$15-$AI$14)*(EXP(-$AI$14*(($B$16+$AI$4)*1.0))-EXP(-$B$15*(($B$16+$AI$4)*1.0)))</f>
        <v/>
      </c>
      <c r="AF134" s="17">
        <f>MIN((G134-V134)/$AI$48,(G134-W134)/$AI$49,(G134-X134)/$AI$50,(G134-Y134)/$AI$51,(G134-Z134)/$AI$52,(G134-AA134)/$AI$53,(G134-AB134)/$AI$54,(G134-AC134)/$AI$55,(G134-AD134)/$AI$56,(G134-AE134)/$AI$57)</f>
        <v/>
      </c>
    </row>
    <row r="135">
      <c r="E135" s="12">
        <f>E134+$B$11</f>
        <v/>
      </c>
      <c r="F135" s="13">
        <f>E135/60</f>
        <v/>
      </c>
      <c r="G135" s="13">
        <f>IF(F135&gt;=$AI$66,$B$26,IF(F135&gt;=$AI$65,$B$25,IF(F135&gt;=$AI$64,$B$24,IF(F135&gt;=$AI$63,$B$23,IF(F135&gt;=$AI$62,$B$22,IF(F135&gt;=$AI$61,$B$21,$B$20))))))</f>
        <v/>
      </c>
      <c r="H135" s="14">
        <f>MAX(0,MIN($AI$59,IF($B$9="Plasma",(G135-(S135*$AI$18+T135*$AI$19+U135*$AI$20))/$AI$46,AF135)))</f>
        <v/>
      </c>
      <c r="I135" s="15">
        <f>H135/10*3600/$B$11</f>
        <v/>
      </c>
      <c r="J135" s="15">
        <f>J134+H135</f>
        <v/>
      </c>
      <c r="K135" s="14">
        <f>$AI$21*K134+$AI$22*L134+$AI$23*M134+$AI$30*H134</f>
        <v/>
      </c>
      <c r="L135" s="14">
        <f>$AI$24*K134+$AI$25*L134+$AI$26*M134+$AI$31*H134</f>
        <v/>
      </c>
      <c r="M135" s="14">
        <f>$AI$27*K134+$AI$28*L134+$AI$29*M134+$AI$32*H134</f>
        <v/>
      </c>
      <c r="N135" s="16">
        <f>R135*$B$41</f>
        <v/>
      </c>
      <c r="O135" s="14">
        <f>K135/$B$30</f>
        <v/>
      </c>
      <c r="P135" s="14">
        <f>L135/$B$31</f>
        <v/>
      </c>
      <c r="Q135" s="14">
        <f>M135/$B$32</f>
        <v/>
      </c>
      <c r="R135" s="14">
        <f>R134*$AI$42+S134*$AI$43+T134*$AI$44+U134*$AI$45+$AI$47*H134</f>
        <v/>
      </c>
      <c r="S135" s="17">
        <f>$AI$33*K135+$AI$34*L135+$AI$35*M135</f>
        <v/>
      </c>
      <c r="T135" s="17">
        <f>$AI$36*K135+$AI$37*L135+$AI$38*M135</f>
        <v/>
      </c>
      <c r="U135" s="17">
        <f>$AI$39*K135+$AI$40*L135+$AI$41*M135</f>
        <v/>
      </c>
      <c r="V135" s="17">
        <f>R135*EXP(-$B$15*(($B$16+$AI$4)*0.1))+S135*$B$15/($B$15-$AI$12)*(EXP(-$AI$12*(($B$16+$AI$4)*0.1))-EXP(-$B$15*(($B$16+$AI$4)*0.1)))+T135*$B$15/($B$15-$AI$13)*(EXP(-$AI$13*(($B$16+$AI$4)*0.1))-EXP(-$B$15*(($B$16+$AI$4)*0.1)))+U135*$B$15/($B$15-$AI$14)*(EXP(-$AI$14*(($B$16+$AI$4)*0.1))-EXP(-$B$15*(($B$16+$AI$4)*0.1)))</f>
        <v/>
      </c>
      <c r="W135" s="17">
        <f>R135*EXP(-$B$15*(($B$16+$AI$4)*0.2))+S135*$B$15/($B$15-$AI$12)*(EXP(-$AI$12*(($B$16+$AI$4)*0.2))-EXP(-$B$15*(($B$16+$AI$4)*0.2)))+T135*$B$15/($B$15-$AI$13)*(EXP(-$AI$13*(($B$16+$AI$4)*0.2))-EXP(-$B$15*(($B$16+$AI$4)*0.2)))+U135*$B$15/($B$15-$AI$14)*(EXP(-$AI$14*(($B$16+$AI$4)*0.2))-EXP(-$B$15*(($B$16+$AI$4)*0.2)))</f>
        <v/>
      </c>
      <c r="X135" s="17">
        <f>R135*EXP(-$B$15*(($B$16+$AI$4)*0.3))+S135*$B$15/($B$15-$AI$12)*(EXP(-$AI$12*(($B$16+$AI$4)*0.3))-EXP(-$B$15*(($B$16+$AI$4)*0.3)))+T135*$B$15/($B$15-$AI$13)*(EXP(-$AI$13*(($B$16+$AI$4)*0.3))-EXP(-$B$15*(($B$16+$AI$4)*0.3)))+U135*$B$15/($B$15-$AI$14)*(EXP(-$AI$14*(($B$16+$AI$4)*0.3))-EXP(-$B$15*(($B$16+$AI$4)*0.3)))</f>
        <v/>
      </c>
      <c r="Y135" s="17">
        <f>R135*EXP(-$B$15*(($B$16+$AI$4)*0.4))+S135*$B$15/($B$15-$AI$12)*(EXP(-$AI$12*(($B$16+$AI$4)*0.4))-EXP(-$B$15*(($B$16+$AI$4)*0.4)))+T135*$B$15/($B$15-$AI$13)*(EXP(-$AI$13*(($B$16+$AI$4)*0.4))-EXP(-$B$15*(($B$16+$AI$4)*0.4)))+U135*$B$15/($B$15-$AI$14)*(EXP(-$AI$14*(($B$16+$AI$4)*0.4))-EXP(-$B$15*(($B$16+$AI$4)*0.4)))</f>
        <v/>
      </c>
      <c r="Z135" s="17">
        <f>R135*EXP(-$B$15*(($B$16+$AI$4)*0.5))+S135*$B$15/($B$15-$AI$12)*(EXP(-$AI$12*(($B$16+$AI$4)*0.5))-EXP(-$B$15*(($B$16+$AI$4)*0.5)))+T135*$B$15/($B$15-$AI$13)*(EXP(-$AI$13*(($B$16+$AI$4)*0.5))-EXP(-$B$15*(($B$16+$AI$4)*0.5)))+U135*$B$15/($B$15-$AI$14)*(EXP(-$AI$14*(($B$16+$AI$4)*0.5))-EXP(-$B$15*(($B$16+$AI$4)*0.5)))</f>
        <v/>
      </c>
      <c r="AA135" s="17">
        <f>R135*EXP(-$B$15*(($B$16+$AI$4)*0.6))+S135*$B$15/($B$15-$AI$12)*(EXP(-$AI$12*(($B$16+$AI$4)*0.6))-EXP(-$B$15*(($B$16+$AI$4)*0.6)))+T135*$B$15/($B$15-$AI$13)*(EXP(-$AI$13*(($B$16+$AI$4)*0.6))-EXP(-$B$15*(($B$16+$AI$4)*0.6)))+U135*$B$15/($B$15-$AI$14)*(EXP(-$AI$14*(($B$16+$AI$4)*0.6))-EXP(-$B$15*(($B$16+$AI$4)*0.6)))</f>
        <v/>
      </c>
      <c r="AB135" s="17">
        <f>R135*EXP(-$B$15*(($B$16+$AI$4)*0.7))+S135*$B$15/($B$15-$AI$12)*(EXP(-$AI$12*(($B$16+$AI$4)*0.7))-EXP(-$B$15*(($B$16+$AI$4)*0.7)))+T135*$B$15/($B$15-$AI$13)*(EXP(-$AI$13*(($B$16+$AI$4)*0.7))-EXP(-$B$15*(($B$16+$AI$4)*0.7)))+U135*$B$15/($B$15-$AI$14)*(EXP(-$AI$14*(($B$16+$AI$4)*0.7))-EXP(-$B$15*(($B$16+$AI$4)*0.7)))</f>
        <v/>
      </c>
      <c r="AC135" s="17">
        <f>R135*EXP(-$B$15*(($B$16+$AI$4)*0.8))+S135*$B$15/($B$15-$AI$12)*(EXP(-$AI$12*(($B$16+$AI$4)*0.8))-EXP(-$B$15*(($B$16+$AI$4)*0.8)))+T135*$B$15/($B$15-$AI$13)*(EXP(-$AI$13*(($B$16+$AI$4)*0.8))-EXP(-$B$15*(($B$16+$AI$4)*0.8)))+U135*$B$15/($B$15-$AI$14)*(EXP(-$AI$14*(($B$16+$AI$4)*0.8))-EXP(-$B$15*(($B$16+$AI$4)*0.8)))</f>
        <v/>
      </c>
      <c r="AD135" s="17">
        <f>R135*EXP(-$B$15*(($B$16+$AI$4)*0.9))+S135*$B$15/($B$15-$AI$12)*(EXP(-$AI$12*(($B$16+$AI$4)*0.9))-EXP(-$B$15*(($B$16+$AI$4)*0.9)))+T135*$B$15/($B$15-$AI$13)*(EXP(-$AI$13*(($B$16+$AI$4)*0.9))-EXP(-$B$15*(($B$16+$AI$4)*0.9)))+U135*$B$15/($B$15-$AI$14)*(EXP(-$AI$14*(($B$16+$AI$4)*0.9))-EXP(-$B$15*(($B$16+$AI$4)*0.9)))</f>
        <v/>
      </c>
      <c r="AE135" s="17">
        <f>R135*EXP(-$B$15*(($B$16+$AI$4)*1.0))+S135*$B$15/($B$15-$AI$12)*(EXP(-$AI$12*(($B$16+$AI$4)*1.0))-EXP(-$B$15*(($B$16+$AI$4)*1.0)))+T135*$B$15/($B$15-$AI$13)*(EXP(-$AI$13*(($B$16+$AI$4)*1.0))-EXP(-$B$15*(($B$16+$AI$4)*1.0)))+U135*$B$15/($B$15-$AI$14)*(EXP(-$AI$14*(($B$16+$AI$4)*1.0))-EXP(-$B$15*(($B$16+$AI$4)*1.0)))</f>
        <v/>
      </c>
      <c r="AF135" s="17">
        <f>MIN((G135-V135)/$AI$48,(G135-W135)/$AI$49,(G135-X135)/$AI$50,(G135-Y135)/$AI$51,(G135-Z135)/$AI$52,(G135-AA135)/$AI$53,(G135-AB135)/$AI$54,(G135-AC135)/$AI$55,(G135-AD135)/$AI$56,(G135-AE135)/$AI$57)</f>
        <v/>
      </c>
    </row>
    <row r="136">
      <c r="E136" s="12">
        <f>E135+$B$11</f>
        <v/>
      </c>
      <c r="F136" s="13">
        <f>E136/60</f>
        <v/>
      </c>
      <c r="G136" s="13">
        <f>IF(F136&gt;=$AI$66,$B$26,IF(F136&gt;=$AI$65,$B$25,IF(F136&gt;=$AI$64,$B$24,IF(F136&gt;=$AI$63,$B$23,IF(F136&gt;=$AI$62,$B$22,IF(F136&gt;=$AI$61,$B$21,$B$20))))))</f>
        <v/>
      </c>
      <c r="H136" s="14">
        <f>MAX(0,MIN($AI$59,IF($B$9="Plasma",(G136-(S136*$AI$18+T136*$AI$19+U136*$AI$20))/$AI$46,AF136)))</f>
        <v/>
      </c>
      <c r="I136" s="15">
        <f>H136/10*3600/$B$11</f>
        <v/>
      </c>
      <c r="J136" s="15">
        <f>J135+H136</f>
        <v/>
      </c>
      <c r="K136" s="14">
        <f>$AI$21*K135+$AI$22*L135+$AI$23*M135+$AI$30*H135</f>
        <v/>
      </c>
      <c r="L136" s="14">
        <f>$AI$24*K135+$AI$25*L135+$AI$26*M135+$AI$31*H135</f>
        <v/>
      </c>
      <c r="M136" s="14">
        <f>$AI$27*K135+$AI$28*L135+$AI$29*M135+$AI$32*H135</f>
        <v/>
      </c>
      <c r="N136" s="16">
        <f>R136*$B$41</f>
        <v/>
      </c>
      <c r="O136" s="14">
        <f>K136/$B$30</f>
        <v/>
      </c>
      <c r="P136" s="14">
        <f>L136/$B$31</f>
        <v/>
      </c>
      <c r="Q136" s="14">
        <f>M136/$B$32</f>
        <v/>
      </c>
      <c r="R136" s="14">
        <f>R135*$AI$42+S135*$AI$43+T135*$AI$44+U135*$AI$45+$AI$47*H135</f>
        <v/>
      </c>
      <c r="S136" s="17">
        <f>$AI$33*K136+$AI$34*L136+$AI$35*M136</f>
        <v/>
      </c>
      <c r="T136" s="17">
        <f>$AI$36*K136+$AI$37*L136+$AI$38*M136</f>
        <v/>
      </c>
      <c r="U136" s="17">
        <f>$AI$39*K136+$AI$40*L136+$AI$41*M136</f>
        <v/>
      </c>
      <c r="V136" s="17">
        <f>R136*EXP(-$B$15*(($B$16+$AI$4)*0.1))+S136*$B$15/($B$15-$AI$12)*(EXP(-$AI$12*(($B$16+$AI$4)*0.1))-EXP(-$B$15*(($B$16+$AI$4)*0.1)))+T136*$B$15/($B$15-$AI$13)*(EXP(-$AI$13*(($B$16+$AI$4)*0.1))-EXP(-$B$15*(($B$16+$AI$4)*0.1)))+U136*$B$15/($B$15-$AI$14)*(EXP(-$AI$14*(($B$16+$AI$4)*0.1))-EXP(-$B$15*(($B$16+$AI$4)*0.1)))</f>
        <v/>
      </c>
      <c r="W136" s="17">
        <f>R136*EXP(-$B$15*(($B$16+$AI$4)*0.2))+S136*$B$15/($B$15-$AI$12)*(EXP(-$AI$12*(($B$16+$AI$4)*0.2))-EXP(-$B$15*(($B$16+$AI$4)*0.2)))+T136*$B$15/($B$15-$AI$13)*(EXP(-$AI$13*(($B$16+$AI$4)*0.2))-EXP(-$B$15*(($B$16+$AI$4)*0.2)))+U136*$B$15/($B$15-$AI$14)*(EXP(-$AI$14*(($B$16+$AI$4)*0.2))-EXP(-$B$15*(($B$16+$AI$4)*0.2)))</f>
        <v/>
      </c>
      <c r="X136" s="17">
        <f>R136*EXP(-$B$15*(($B$16+$AI$4)*0.3))+S136*$B$15/($B$15-$AI$12)*(EXP(-$AI$12*(($B$16+$AI$4)*0.3))-EXP(-$B$15*(($B$16+$AI$4)*0.3)))+T136*$B$15/($B$15-$AI$13)*(EXP(-$AI$13*(($B$16+$AI$4)*0.3))-EXP(-$B$15*(($B$16+$AI$4)*0.3)))+U136*$B$15/($B$15-$AI$14)*(EXP(-$AI$14*(($B$16+$AI$4)*0.3))-EXP(-$B$15*(($B$16+$AI$4)*0.3)))</f>
        <v/>
      </c>
      <c r="Y136" s="17">
        <f>R136*EXP(-$B$15*(($B$16+$AI$4)*0.4))+S136*$B$15/($B$15-$AI$12)*(EXP(-$AI$12*(($B$16+$AI$4)*0.4))-EXP(-$B$15*(($B$16+$AI$4)*0.4)))+T136*$B$15/($B$15-$AI$13)*(EXP(-$AI$13*(($B$16+$AI$4)*0.4))-EXP(-$B$15*(($B$16+$AI$4)*0.4)))+U136*$B$15/($B$15-$AI$14)*(EXP(-$AI$14*(($B$16+$AI$4)*0.4))-EXP(-$B$15*(($B$16+$AI$4)*0.4)))</f>
        <v/>
      </c>
      <c r="Z136" s="17">
        <f>R136*EXP(-$B$15*(($B$16+$AI$4)*0.5))+S136*$B$15/($B$15-$AI$12)*(EXP(-$AI$12*(($B$16+$AI$4)*0.5))-EXP(-$B$15*(($B$16+$AI$4)*0.5)))+T136*$B$15/($B$15-$AI$13)*(EXP(-$AI$13*(($B$16+$AI$4)*0.5))-EXP(-$B$15*(($B$16+$AI$4)*0.5)))+U136*$B$15/($B$15-$AI$14)*(EXP(-$AI$14*(($B$16+$AI$4)*0.5))-EXP(-$B$15*(($B$16+$AI$4)*0.5)))</f>
        <v/>
      </c>
      <c r="AA136" s="17">
        <f>R136*EXP(-$B$15*(($B$16+$AI$4)*0.6))+S136*$B$15/($B$15-$AI$12)*(EXP(-$AI$12*(($B$16+$AI$4)*0.6))-EXP(-$B$15*(($B$16+$AI$4)*0.6)))+T136*$B$15/($B$15-$AI$13)*(EXP(-$AI$13*(($B$16+$AI$4)*0.6))-EXP(-$B$15*(($B$16+$AI$4)*0.6)))+U136*$B$15/($B$15-$AI$14)*(EXP(-$AI$14*(($B$16+$AI$4)*0.6))-EXP(-$B$15*(($B$16+$AI$4)*0.6)))</f>
        <v/>
      </c>
      <c r="AB136" s="17">
        <f>R136*EXP(-$B$15*(($B$16+$AI$4)*0.7))+S136*$B$15/($B$15-$AI$12)*(EXP(-$AI$12*(($B$16+$AI$4)*0.7))-EXP(-$B$15*(($B$16+$AI$4)*0.7)))+T136*$B$15/($B$15-$AI$13)*(EXP(-$AI$13*(($B$16+$AI$4)*0.7))-EXP(-$B$15*(($B$16+$AI$4)*0.7)))+U136*$B$15/($B$15-$AI$14)*(EXP(-$AI$14*(($B$16+$AI$4)*0.7))-EXP(-$B$15*(($B$16+$AI$4)*0.7)))</f>
        <v/>
      </c>
      <c r="AC136" s="17">
        <f>R136*EXP(-$B$15*(($B$16+$AI$4)*0.8))+S136*$B$15/($B$15-$AI$12)*(EXP(-$AI$12*(($B$16+$AI$4)*0.8))-EXP(-$B$15*(($B$16+$AI$4)*0.8)))+T136*$B$15/($B$15-$AI$13)*(EXP(-$AI$13*(($B$16+$AI$4)*0.8))-EXP(-$B$15*(($B$16+$AI$4)*0.8)))+U136*$B$15/($B$15-$AI$14)*(EXP(-$AI$14*(($B$16+$AI$4)*0.8))-EXP(-$B$15*(($B$16+$AI$4)*0.8)))</f>
        <v/>
      </c>
      <c r="AD136" s="17">
        <f>R136*EXP(-$B$15*(($B$16+$AI$4)*0.9))+S136*$B$15/($B$15-$AI$12)*(EXP(-$AI$12*(($B$16+$AI$4)*0.9))-EXP(-$B$15*(($B$16+$AI$4)*0.9)))+T136*$B$15/($B$15-$AI$13)*(EXP(-$AI$13*(($B$16+$AI$4)*0.9))-EXP(-$B$15*(($B$16+$AI$4)*0.9)))+U136*$B$15/($B$15-$AI$14)*(EXP(-$AI$14*(($B$16+$AI$4)*0.9))-EXP(-$B$15*(($B$16+$AI$4)*0.9)))</f>
        <v/>
      </c>
      <c r="AE136" s="17">
        <f>R136*EXP(-$B$15*(($B$16+$AI$4)*1.0))+S136*$B$15/($B$15-$AI$12)*(EXP(-$AI$12*(($B$16+$AI$4)*1.0))-EXP(-$B$15*(($B$16+$AI$4)*1.0)))+T136*$B$15/($B$15-$AI$13)*(EXP(-$AI$13*(($B$16+$AI$4)*1.0))-EXP(-$B$15*(($B$16+$AI$4)*1.0)))+U136*$B$15/($B$15-$AI$14)*(EXP(-$AI$14*(($B$16+$AI$4)*1.0))-EXP(-$B$15*(($B$16+$AI$4)*1.0)))</f>
        <v/>
      </c>
      <c r="AF136" s="17">
        <f>MIN((G136-V136)/$AI$48,(G136-W136)/$AI$49,(G136-X136)/$AI$50,(G136-Y136)/$AI$51,(G136-Z136)/$AI$52,(G136-AA136)/$AI$53,(G136-AB136)/$AI$54,(G136-AC136)/$AI$55,(G136-AD136)/$AI$56,(G136-AE136)/$AI$57)</f>
        <v/>
      </c>
    </row>
    <row r="137">
      <c r="E137" s="12">
        <f>E136+$B$11</f>
        <v/>
      </c>
      <c r="F137" s="13">
        <f>E137/60</f>
        <v/>
      </c>
      <c r="G137" s="13">
        <f>IF(F137&gt;=$AI$66,$B$26,IF(F137&gt;=$AI$65,$B$25,IF(F137&gt;=$AI$64,$B$24,IF(F137&gt;=$AI$63,$B$23,IF(F137&gt;=$AI$62,$B$22,IF(F137&gt;=$AI$61,$B$21,$B$20))))))</f>
        <v/>
      </c>
      <c r="H137" s="14">
        <f>MAX(0,MIN($AI$59,IF($B$9="Plasma",(G137-(S137*$AI$18+T137*$AI$19+U137*$AI$20))/$AI$46,AF137)))</f>
        <v/>
      </c>
      <c r="I137" s="15">
        <f>H137/10*3600/$B$11</f>
        <v/>
      </c>
      <c r="J137" s="15">
        <f>J136+H137</f>
        <v/>
      </c>
      <c r="K137" s="14">
        <f>$AI$21*K136+$AI$22*L136+$AI$23*M136+$AI$30*H136</f>
        <v/>
      </c>
      <c r="L137" s="14">
        <f>$AI$24*K136+$AI$25*L136+$AI$26*M136+$AI$31*H136</f>
        <v/>
      </c>
      <c r="M137" s="14">
        <f>$AI$27*K136+$AI$28*L136+$AI$29*M136+$AI$32*H136</f>
        <v/>
      </c>
      <c r="N137" s="16">
        <f>R137*$B$41</f>
        <v/>
      </c>
      <c r="O137" s="14">
        <f>K137/$B$30</f>
        <v/>
      </c>
      <c r="P137" s="14">
        <f>L137/$B$31</f>
        <v/>
      </c>
      <c r="Q137" s="14">
        <f>M137/$B$32</f>
        <v/>
      </c>
      <c r="R137" s="14">
        <f>R136*$AI$42+S136*$AI$43+T136*$AI$44+U136*$AI$45+$AI$47*H136</f>
        <v/>
      </c>
      <c r="S137" s="17">
        <f>$AI$33*K137+$AI$34*L137+$AI$35*M137</f>
        <v/>
      </c>
      <c r="T137" s="17">
        <f>$AI$36*K137+$AI$37*L137+$AI$38*M137</f>
        <v/>
      </c>
      <c r="U137" s="17">
        <f>$AI$39*K137+$AI$40*L137+$AI$41*M137</f>
        <v/>
      </c>
      <c r="V137" s="17">
        <f>R137*EXP(-$B$15*(($B$16+$AI$4)*0.1))+S137*$B$15/($B$15-$AI$12)*(EXP(-$AI$12*(($B$16+$AI$4)*0.1))-EXP(-$B$15*(($B$16+$AI$4)*0.1)))+T137*$B$15/($B$15-$AI$13)*(EXP(-$AI$13*(($B$16+$AI$4)*0.1))-EXP(-$B$15*(($B$16+$AI$4)*0.1)))+U137*$B$15/($B$15-$AI$14)*(EXP(-$AI$14*(($B$16+$AI$4)*0.1))-EXP(-$B$15*(($B$16+$AI$4)*0.1)))</f>
        <v/>
      </c>
      <c r="W137" s="17">
        <f>R137*EXP(-$B$15*(($B$16+$AI$4)*0.2))+S137*$B$15/($B$15-$AI$12)*(EXP(-$AI$12*(($B$16+$AI$4)*0.2))-EXP(-$B$15*(($B$16+$AI$4)*0.2)))+T137*$B$15/($B$15-$AI$13)*(EXP(-$AI$13*(($B$16+$AI$4)*0.2))-EXP(-$B$15*(($B$16+$AI$4)*0.2)))+U137*$B$15/($B$15-$AI$14)*(EXP(-$AI$14*(($B$16+$AI$4)*0.2))-EXP(-$B$15*(($B$16+$AI$4)*0.2)))</f>
        <v/>
      </c>
      <c r="X137" s="17">
        <f>R137*EXP(-$B$15*(($B$16+$AI$4)*0.3))+S137*$B$15/($B$15-$AI$12)*(EXP(-$AI$12*(($B$16+$AI$4)*0.3))-EXP(-$B$15*(($B$16+$AI$4)*0.3)))+T137*$B$15/($B$15-$AI$13)*(EXP(-$AI$13*(($B$16+$AI$4)*0.3))-EXP(-$B$15*(($B$16+$AI$4)*0.3)))+U137*$B$15/($B$15-$AI$14)*(EXP(-$AI$14*(($B$16+$AI$4)*0.3))-EXP(-$B$15*(($B$16+$AI$4)*0.3)))</f>
        <v/>
      </c>
      <c r="Y137" s="17">
        <f>R137*EXP(-$B$15*(($B$16+$AI$4)*0.4))+S137*$B$15/($B$15-$AI$12)*(EXP(-$AI$12*(($B$16+$AI$4)*0.4))-EXP(-$B$15*(($B$16+$AI$4)*0.4)))+T137*$B$15/($B$15-$AI$13)*(EXP(-$AI$13*(($B$16+$AI$4)*0.4))-EXP(-$B$15*(($B$16+$AI$4)*0.4)))+U137*$B$15/($B$15-$AI$14)*(EXP(-$AI$14*(($B$16+$AI$4)*0.4))-EXP(-$B$15*(($B$16+$AI$4)*0.4)))</f>
        <v/>
      </c>
      <c r="Z137" s="17">
        <f>R137*EXP(-$B$15*(($B$16+$AI$4)*0.5))+S137*$B$15/($B$15-$AI$12)*(EXP(-$AI$12*(($B$16+$AI$4)*0.5))-EXP(-$B$15*(($B$16+$AI$4)*0.5)))+T137*$B$15/($B$15-$AI$13)*(EXP(-$AI$13*(($B$16+$AI$4)*0.5))-EXP(-$B$15*(($B$16+$AI$4)*0.5)))+U137*$B$15/($B$15-$AI$14)*(EXP(-$AI$14*(($B$16+$AI$4)*0.5))-EXP(-$B$15*(($B$16+$AI$4)*0.5)))</f>
        <v/>
      </c>
      <c r="AA137" s="17">
        <f>R137*EXP(-$B$15*(($B$16+$AI$4)*0.6))+S137*$B$15/($B$15-$AI$12)*(EXP(-$AI$12*(($B$16+$AI$4)*0.6))-EXP(-$B$15*(($B$16+$AI$4)*0.6)))+T137*$B$15/($B$15-$AI$13)*(EXP(-$AI$13*(($B$16+$AI$4)*0.6))-EXP(-$B$15*(($B$16+$AI$4)*0.6)))+U137*$B$15/($B$15-$AI$14)*(EXP(-$AI$14*(($B$16+$AI$4)*0.6))-EXP(-$B$15*(($B$16+$AI$4)*0.6)))</f>
        <v/>
      </c>
      <c r="AB137" s="17">
        <f>R137*EXP(-$B$15*(($B$16+$AI$4)*0.7))+S137*$B$15/($B$15-$AI$12)*(EXP(-$AI$12*(($B$16+$AI$4)*0.7))-EXP(-$B$15*(($B$16+$AI$4)*0.7)))+T137*$B$15/($B$15-$AI$13)*(EXP(-$AI$13*(($B$16+$AI$4)*0.7))-EXP(-$B$15*(($B$16+$AI$4)*0.7)))+U137*$B$15/($B$15-$AI$14)*(EXP(-$AI$14*(($B$16+$AI$4)*0.7))-EXP(-$B$15*(($B$16+$AI$4)*0.7)))</f>
        <v/>
      </c>
      <c r="AC137" s="17">
        <f>R137*EXP(-$B$15*(($B$16+$AI$4)*0.8))+S137*$B$15/($B$15-$AI$12)*(EXP(-$AI$12*(($B$16+$AI$4)*0.8))-EXP(-$B$15*(($B$16+$AI$4)*0.8)))+T137*$B$15/($B$15-$AI$13)*(EXP(-$AI$13*(($B$16+$AI$4)*0.8))-EXP(-$B$15*(($B$16+$AI$4)*0.8)))+U137*$B$15/($B$15-$AI$14)*(EXP(-$AI$14*(($B$16+$AI$4)*0.8))-EXP(-$B$15*(($B$16+$AI$4)*0.8)))</f>
        <v/>
      </c>
      <c r="AD137" s="17">
        <f>R137*EXP(-$B$15*(($B$16+$AI$4)*0.9))+S137*$B$15/($B$15-$AI$12)*(EXP(-$AI$12*(($B$16+$AI$4)*0.9))-EXP(-$B$15*(($B$16+$AI$4)*0.9)))+T137*$B$15/($B$15-$AI$13)*(EXP(-$AI$13*(($B$16+$AI$4)*0.9))-EXP(-$B$15*(($B$16+$AI$4)*0.9)))+U137*$B$15/($B$15-$AI$14)*(EXP(-$AI$14*(($B$16+$AI$4)*0.9))-EXP(-$B$15*(($B$16+$AI$4)*0.9)))</f>
        <v/>
      </c>
      <c r="AE137" s="17">
        <f>R137*EXP(-$B$15*(($B$16+$AI$4)*1.0))+S137*$B$15/($B$15-$AI$12)*(EXP(-$AI$12*(($B$16+$AI$4)*1.0))-EXP(-$B$15*(($B$16+$AI$4)*1.0)))+T137*$B$15/($B$15-$AI$13)*(EXP(-$AI$13*(($B$16+$AI$4)*1.0))-EXP(-$B$15*(($B$16+$AI$4)*1.0)))+U137*$B$15/($B$15-$AI$14)*(EXP(-$AI$14*(($B$16+$AI$4)*1.0))-EXP(-$B$15*(($B$16+$AI$4)*1.0)))</f>
        <v/>
      </c>
      <c r="AF137" s="17">
        <f>MIN((G137-V137)/$AI$48,(G137-W137)/$AI$49,(G137-X137)/$AI$50,(G137-Y137)/$AI$51,(G137-Z137)/$AI$52,(G137-AA137)/$AI$53,(G137-AB137)/$AI$54,(G137-AC137)/$AI$55,(G137-AD137)/$AI$56,(G137-AE137)/$AI$57)</f>
        <v/>
      </c>
    </row>
    <row r="138">
      <c r="E138" s="12">
        <f>E137+$B$11</f>
        <v/>
      </c>
      <c r="F138" s="13">
        <f>E138/60</f>
        <v/>
      </c>
      <c r="G138" s="13">
        <f>IF(F138&gt;=$AI$66,$B$26,IF(F138&gt;=$AI$65,$B$25,IF(F138&gt;=$AI$64,$B$24,IF(F138&gt;=$AI$63,$B$23,IF(F138&gt;=$AI$62,$B$22,IF(F138&gt;=$AI$61,$B$21,$B$20))))))</f>
        <v/>
      </c>
      <c r="H138" s="14">
        <f>MAX(0,MIN($AI$59,IF($B$9="Plasma",(G138-(S138*$AI$18+T138*$AI$19+U138*$AI$20))/$AI$46,AF138)))</f>
        <v/>
      </c>
      <c r="I138" s="15">
        <f>H138/10*3600/$B$11</f>
        <v/>
      </c>
      <c r="J138" s="15">
        <f>J137+H138</f>
        <v/>
      </c>
      <c r="K138" s="14">
        <f>$AI$21*K137+$AI$22*L137+$AI$23*M137+$AI$30*H137</f>
        <v/>
      </c>
      <c r="L138" s="14">
        <f>$AI$24*K137+$AI$25*L137+$AI$26*M137+$AI$31*H137</f>
        <v/>
      </c>
      <c r="M138" s="14">
        <f>$AI$27*K137+$AI$28*L137+$AI$29*M137+$AI$32*H137</f>
        <v/>
      </c>
      <c r="N138" s="16">
        <f>R138*$B$41</f>
        <v/>
      </c>
      <c r="O138" s="14">
        <f>K138/$B$30</f>
        <v/>
      </c>
      <c r="P138" s="14">
        <f>L138/$B$31</f>
        <v/>
      </c>
      <c r="Q138" s="14">
        <f>M138/$B$32</f>
        <v/>
      </c>
      <c r="R138" s="14">
        <f>R137*$AI$42+S137*$AI$43+T137*$AI$44+U137*$AI$45+$AI$47*H137</f>
        <v/>
      </c>
      <c r="S138" s="17">
        <f>$AI$33*K138+$AI$34*L138+$AI$35*M138</f>
        <v/>
      </c>
      <c r="T138" s="17">
        <f>$AI$36*K138+$AI$37*L138+$AI$38*M138</f>
        <v/>
      </c>
      <c r="U138" s="17">
        <f>$AI$39*K138+$AI$40*L138+$AI$41*M138</f>
        <v/>
      </c>
      <c r="V138" s="17">
        <f>R138*EXP(-$B$15*(($B$16+$AI$4)*0.1))+S138*$B$15/($B$15-$AI$12)*(EXP(-$AI$12*(($B$16+$AI$4)*0.1))-EXP(-$B$15*(($B$16+$AI$4)*0.1)))+T138*$B$15/($B$15-$AI$13)*(EXP(-$AI$13*(($B$16+$AI$4)*0.1))-EXP(-$B$15*(($B$16+$AI$4)*0.1)))+U138*$B$15/($B$15-$AI$14)*(EXP(-$AI$14*(($B$16+$AI$4)*0.1))-EXP(-$B$15*(($B$16+$AI$4)*0.1)))</f>
        <v/>
      </c>
      <c r="W138" s="17">
        <f>R138*EXP(-$B$15*(($B$16+$AI$4)*0.2))+S138*$B$15/($B$15-$AI$12)*(EXP(-$AI$12*(($B$16+$AI$4)*0.2))-EXP(-$B$15*(($B$16+$AI$4)*0.2)))+T138*$B$15/($B$15-$AI$13)*(EXP(-$AI$13*(($B$16+$AI$4)*0.2))-EXP(-$B$15*(($B$16+$AI$4)*0.2)))+U138*$B$15/($B$15-$AI$14)*(EXP(-$AI$14*(($B$16+$AI$4)*0.2))-EXP(-$B$15*(($B$16+$AI$4)*0.2)))</f>
        <v/>
      </c>
      <c r="X138" s="17">
        <f>R138*EXP(-$B$15*(($B$16+$AI$4)*0.3))+S138*$B$15/($B$15-$AI$12)*(EXP(-$AI$12*(($B$16+$AI$4)*0.3))-EXP(-$B$15*(($B$16+$AI$4)*0.3)))+T138*$B$15/($B$15-$AI$13)*(EXP(-$AI$13*(($B$16+$AI$4)*0.3))-EXP(-$B$15*(($B$16+$AI$4)*0.3)))+U138*$B$15/($B$15-$AI$14)*(EXP(-$AI$14*(($B$16+$AI$4)*0.3))-EXP(-$B$15*(($B$16+$AI$4)*0.3)))</f>
        <v/>
      </c>
      <c r="Y138" s="17">
        <f>R138*EXP(-$B$15*(($B$16+$AI$4)*0.4))+S138*$B$15/($B$15-$AI$12)*(EXP(-$AI$12*(($B$16+$AI$4)*0.4))-EXP(-$B$15*(($B$16+$AI$4)*0.4)))+T138*$B$15/($B$15-$AI$13)*(EXP(-$AI$13*(($B$16+$AI$4)*0.4))-EXP(-$B$15*(($B$16+$AI$4)*0.4)))+U138*$B$15/($B$15-$AI$14)*(EXP(-$AI$14*(($B$16+$AI$4)*0.4))-EXP(-$B$15*(($B$16+$AI$4)*0.4)))</f>
        <v/>
      </c>
      <c r="Z138" s="17">
        <f>R138*EXP(-$B$15*(($B$16+$AI$4)*0.5))+S138*$B$15/($B$15-$AI$12)*(EXP(-$AI$12*(($B$16+$AI$4)*0.5))-EXP(-$B$15*(($B$16+$AI$4)*0.5)))+T138*$B$15/($B$15-$AI$13)*(EXP(-$AI$13*(($B$16+$AI$4)*0.5))-EXP(-$B$15*(($B$16+$AI$4)*0.5)))+U138*$B$15/($B$15-$AI$14)*(EXP(-$AI$14*(($B$16+$AI$4)*0.5))-EXP(-$B$15*(($B$16+$AI$4)*0.5)))</f>
        <v/>
      </c>
      <c r="AA138" s="17">
        <f>R138*EXP(-$B$15*(($B$16+$AI$4)*0.6))+S138*$B$15/($B$15-$AI$12)*(EXP(-$AI$12*(($B$16+$AI$4)*0.6))-EXP(-$B$15*(($B$16+$AI$4)*0.6)))+T138*$B$15/($B$15-$AI$13)*(EXP(-$AI$13*(($B$16+$AI$4)*0.6))-EXP(-$B$15*(($B$16+$AI$4)*0.6)))+U138*$B$15/($B$15-$AI$14)*(EXP(-$AI$14*(($B$16+$AI$4)*0.6))-EXP(-$B$15*(($B$16+$AI$4)*0.6)))</f>
        <v/>
      </c>
      <c r="AB138" s="17">
        <f>R138*EXP(-$B$15*(($B$16+$AI$4)*0.7))+S138*$B$15/($B$15-$AI$12)*(EXP(-$AI$12*(($B$16+$AI$4)*0.7))-EXP(-$B$15*(($B$16+$AI$4)*0.7)))+T138*$B$15/($B$15-$AI$13)*(EXP(-$AI$13*(($B$16+$AI$4)*0.7))-EXP(-$B$15*(($B$16+$AI$4)*0.7)))+U138*$B$15/($B$15-$AI$14)*(EXP(-$AI$14*(($B$16+$AI$4)*0.7))-EXP(-$B$15*(($B$16+$AI$4)*0.7)))</f>
        <v/>
      </c>
      <c r="AC138" s="17">
        <f>R138*EXP(-$B$15*(($B$16+$AI$4)*0.8))+S138*$B$15/($B$15-$AI$12)*(EXP(-$AI$12*(($B$16+$AI$4)*0.8))-EXP(-$B$15*(($B$16+$AI$4)*0.8)))+T138*$B$15/($B$15-$AI$13)*(EXP(-$AI$13*(($B$16+$AI$4)*0.8))-EXP(-$B$15*(($B$16+$AI$4)*0.8)))+U138*$B$15/($B$15-$AI$14)*(EXP(-$AI$14*(($B$16+$AI$4)*0.8))-EXP(-$B$15*(($B$16+$AI$4)*0.8)))</f>
        <v/>
      </c>
      <c r="AD138" s="17">
        <f>R138*EXP(-$B$15*(($B$16+$AI$4)*0.9))+S138*$B$15/($B$15-$AI$12)*(EXP(-$AI$12*(($B$16+$AI$4)*0.9))-EXP(-$B$15*(($B$16+$AI$4)*0.9)))+T138*$B$15/($B$15-$AI$13)*(EXP(-$AI$13*(($B$16+$AI$4)*0.9))-EXP(-$B$15*(($B$16+$AI$4)*0.9)))+U138*$B$15/($B$15-$AI$14)*(EXP(-$AI$14*(($B$16+$AI$4)*0.9))-EXP(-$B$15*(($B$16+$AI$4)*0.9)))</f>
        <v/>
      </c>
      <c r="AE138" s="17">
        <f>R138*EXP(-$B$15*(($B$16+$AI$4)*1.0))+S138*$B$15/($B$15-$AI$12)*(EXP(-$AI$12*(($B$16+$AI$4)*1.0))-EXP(-$B$15*(($B$16+$AI$4)*1.0)))+T138*$B$15/($B$15-$AI$13)*(EXP(-$AI$13*(($B$16+$AI$4)*1.0))-EXP(-$B$15*(($B$16+$AI$4)*1.0)))+U138*$B$15/($B$15-$AI$14)*(EXP(-$AI$14*(($B$16+$AI$4)*1.0))-EXP(-$B$15*(($B$16+$AI$4)*1.0)))</f>
        <v/>
      </c>
      <c r="AF138" s="17">
        <f>MIN((G138-V138)/$AI$48,(G138-W138)/$AI$49,(G138-X138)/$AI$50,(G138-Y138)/$AI$51,(G138-Z138)/$AI$52,(G138-AA138)/$AI$53,(G138-AB138)/$AI$54,(G138-AC138)/$AI$55,(G138-AD138)/$AI$56,(G138-AE138)/$AI$57)</f>
        <v/>
      </c>
    </row>
    <row r="139">
      <c r="E139" s="12">
        <f>E138+$B$11</f>
        <v/>
      </c>
      <c r="F139" s="13">
        <f>E139/60</f>
        <v/>
      </c>
      <c r="G139" s="13">
        <f>IF(F139&gt;=$AI$66,$B$26,IF(F139&gt;=$AI$65,$B$25,IF(F139&gt;=$AI$64,$B$24,IF(F139&gt;=$AI$63,$B$23,IF(F139&gt;=$AI$62,$B$22,IF(F139&gt;=$AI$61,$B$21,$B$20))))))</f>
        <v/>
      </c>
      <c r="H139" s="14">
        <f>MAX(0,MIN($AI$59,IF($B$9="Plasma",(G139-(S139*$AI$18+T139*$AI$19+U139*$AI$20))/$AI$46,AF139)))</f>
        <v/>
      </c>
      <c r="I139" s="15">
        <f>H139/10*3600/$B$11</f>
        <v/>
      </c>
      <c r="J139" s="15">
        <f>J138+H139</f>
        <v/>
      </c>
      <c r="K139" s="14">
        <f>$AI$21*K138+$AI$22*L138+$AI$23*M138+$AI$30*H138</f>
        <v/>
      </c>
      <c r="L139" s="14">
        <f>$AI$24*K138+$AI$25*L138+$AI$26*M138+$AI$31*H138</f>
        <v/>
      </c>
      <c r="M139" s="14">
        <f>$AI$27*K138+$AI$28*L138+$AI$29*M138+$AI$32*H138</f>
        <v/>
      </c>
      <c r="N139" s="16">
        <f>R139*$B$41</f>
        <v/>
      </c>
      <c r="O139" s="14">
        <f>K139/$B$30</f>
        <v/>
      </c>
      <c r="P139" s="14">
        <f>L139/$B$31</f>
        <v/>
      </c>
      <c r="Q139" s="14">
        <f>M139/$B$32</f>
        <v/>
      </c>
      <c r="R139" s="14">
        <f>R138*$AI$42+S138*$AI$43+T138*$AI$44+U138*$AI$45+$AI$47*H138</f>
        <v/>
      </c>
      <c r="S139" s="17">
        <f>$AI$33*K139+$AI$34*L139+$AI$35*M139</f>
        <v/>
      </c>
      <c r="T139" s="17">
        <f>$AI$36*K139+$AI$37*L139+$AI$38*M139</f>
        <v/>
      </c>
      <c r="U139" s="17">
        <f>$AI$39*K139+$AI$40*L139+$AI$41*M139</f>
        <v/>
      </c>
      <c r="V139" s="17">
        <f>R139*EXP(-$B$15*(($B$16+$AI$4)*0.1))+S139*$B$15/($B$15-$AI$12)*(EXP(-$AI$12*(($B$16+$AI$4)*0.1))-EXP(-$B$15*(($B$16+$AI$4)*0.1)))+T139*$B$15/($B$15-$AI$13)*(EXP(-$AI$13*(($B$16+$AI$4)*0.1))-EXP(-$B$15*(($B$16+$AI$4)*0.1)))+U139*$B$15/($B$15-$AI$14)*(EXP(-$AI$14*(($B$16+$AI$4)*0.1))-EXP(-$B$15*(($B$16+$AI$4)*0.1)))</f>
        <v/>
      </c>
      <c r="W139" s="17">
        <f>R139*EXP(-$B$15*(($B$16+$AI$4)*0.2))+S139*$B$15/($B$15-$AI$12)*(EXP(-$AI$12*(($B$16+$AI$4)*0.2))-EXP(-$B$15*(($B$16+$AI$4)*0.2)))+T139*$B$15/($B$15-$AI$13)*(EXP(-$AI$13*(($B$16+$AI$4)*0.2))-EXP(-$B$15*(($B$16+$AI$4)*0.2)))+U139*$B$15/($B$15-$AI$14)*(EXP(-$AI$14*(($B$16+$AI$4)*0.2))-EXP(-$B$15*(($B$16+$AI$4)*0.2)))</f>
        <v/>
      </c>
      <c r="X139" s="17">
        <f>R139*EXP(-$B$15*(($B$16+$AI$4)*0.3))+S139*$B$15/($B$15-$AI$12)*(EXP(-$AI$12*(($B$16+$AI$4)*0.3))-EXP(-$B$15*(($B$16+$AI$4)*0.3)))+T139*$B$15/($B$15-$AI$13)*(EXP(-$AI$13*(($B$16+$AI$4)*0.3))-EXP(-$B$15*(($B$16+$AI$4)*0.3)))+U139*$B$15/($B$15-$AI$14)*(EXP(-$AI$14*(($B$16+$AI$4)*0.3))-EXP(-$B$15*(($B$16+$AI$4)*0.3)))</f>
        <v/>
      </c>
      <c r="Y139" s="17">
        <f>R139*EXP(-$B$15*(($B$16+$AI$4)*0.4))+S139*$B$15/($B$15-$AI$12)*(EXP(-$AI$12*(($B$16+$AI$4)*0.4))-EXP(-$B$15*(($B$16+$AI$4)*0.4)))+T139*$B$15/($B$15-$AI$13)*(EXP(-$AI$13*(($B$16+$AI$4)*0.4))-EXP(-$B$15*(($B$16+$AI$4)*0.4)))+U139*$B$15/($B$15-$AI$14)*(EXP(-$AI$14*(($B$16+$AI$4)*0.4))-EXP(-$B$15*(($B$16+$AI$4)*0.4)))</f>
        <v/>
      </c>
      <c r="Z139" s="17">
        <f>R139*EXP(-$B$15*(($B$16+$AI$4)*0.5))+S139*$B$15/($B$15-$AI$12)*(EXP(-$AI$12*(($B$16+$AI$4)*0.5))-EXP(-$B$15*(($B$16+$AI$4)*0.5)))+T139*$B$15/($B$15-$AI$13)*(EXP(-$AI$13*(($B$16+$AI$4)*0.5))-EXP(-$B$15*(($B$16+$AI$4)*0.5)))+U139*$B$15/($B$15-$AI$14)*(EXP(-$AI$14*(($B$16+$AI$4)*0.5))-EXP(-$B$15*(($B$16+$AI$4)*0.5)))</f>
        <v/>
      </c>
      <c r="AA139" s="17">
        <f>R139*EXP(-$B$15*(($B$16+$AI$4)*0.6))+S139*$B$15/($B$15-$AI$12)*(EXP(-$AI$12*(($B$16+$AI$4)*0.6))-EXP(-$B$15*(($B$16+$AI$4)*0.6)))+T139*$B$15/($B$15-$AI$13)*(EXP(-$AI$13*(($B$16+$AI$4)*0.6))-EXP(-$B$15*(($B$16+$AI$4)*0.6)))+U139*$B$15/($B$15-$AI$14)*(EXP(-$AI$14*(($B$16+$AI$4)*0.6))-EXP(-$B$15*(($B$16+$AI$4)*0.6)))</f>
        <v/>
      </c>
      <c r="AB139" s="17">
        <f>R139*EXP(-$B$15*(($B$16+$AI$4)*0.7))+S139*$B$15/($B$15-$AI$12)*(EXP(-$AI$12*(($B$16+$AI$4)*0.7))-EXP(-$B$15*(($B$16+$AI$4)*0.7)))+T139*$B$15/($B$15-$AI$13)*(EXP(-$AI$13*(($B$16+$AI$4)*0.7))-EXP(-$B$15*(($B$16+$AI$4)*0.7)))+U139*$B$15/($B$15-$AI$14)*(EXP(-$AI$14*(($B$16+$AI$4)*0.7))-EXP(-$B$15*(($B$16+$AI$4)*0.7)))</f>
        <v/>
      </c>
      <c r="AC139" s="17">
        <f>R139*EXP(-$B$15*(($B$16+$AI$4)*0.8))+S139*$B$15/($B$15-$AI$12)*(EXP(-$AI$12*(($B$16+$AI$4)*0.8))-EXP(-$B$15*(($B$16+$AI$4)*0.8)))+T139*$B$15/($B$15-$AI$13)*(EXP(-$AI$13*(($B$16+$AI$4)*0.8))-EXP(-$B$15*(($B$16+$AI$4)*0.8)))+U139*$B$15/($B$15-$AI$14)*(EXP(-$AI$14*(($B$16+$AI$4)*0.8))-EXP(-$B$15*(($B$16+$AI$4)*0.8)))</f>
        <v/>
      </c>
      <c r="AD139" s="17">
        <f>R139*EXP(-$B$15*(($B$16+$AI$4)*0.9))+S139*$B$15/($B$15-$AI$12)*(EXP(-$AI$12*(($B$16+$AI$4)*0.9))-EXP(-$B$15*(($B$16+$AI$4)*0.9)))+T139*$B$15/($B$15-$AI$13)*(EXP(-$AI$13*(($B$16+$AI$4)*0.9))-EXP(-$B$15*(($B$16+$AI$4)*0.9)))+U139*$B$15/($B$15-$AI$14)*(EXP(-$AI$14*(($B$16+$AI$4)*0.9))-EXP(-$B$15*(($B$16+$AI$4)*0.9)))</f>
        <v/>
      </c>
      <c r="AE139" s="17">
        <f>R139*EXP(-$B$15*(($B$16+$AI$4)*1.0))+S139*$B$15/($B$15-$AI$12)*(EXP(-$AI$12*(($B$16+$AI$4)*1.0))-EXP(-$B$15*(($B$16+$AI$4)*1.0)))+T139*$B$15/($B$15-$AI$13)*(EXP(-$AI$13*(($B$16+$AI$4)*1.0))-EXP(-$B$15*(($B$16+$AI$4)*1.0)))+U139*$B$15/($B$15-$AI$14)*(EXP(-$AI$14*(($B$16+$AI$4)*1.0))-EXP(-$B$15*(($B$16+$AI$4)*1.0)))</f>
        <v/>
      </c>
      <c r="AF139" s="17">
        <f>MIN((G139-V139)/$AI$48,(G139-W139)/$AI$49,(G139-X139)/$AI$50,(G139-Y139)/$AI$51,(G139-Z139)/$AI$52,(G139-AA139)/$AI$53,(G139-AB139)/$AI$54,(G139-AC139)/$AI$55,(G139-AD139)/$AI$56,(G139-AE139)/$AI$57)</f>
        <v/>
      </c>
    </row>
    <row r="140">
      <c r="E140" s="12">
        <f>E139+$B$11</f>
        <v/>
      </c>
      <c r="F140" s="13">
        <f>E140/60</f>
        <v/>
      </c>
      <c r="G140" s="13">
        <f>IF(F140&gt;=$AI$66,$B$26,IF(F140&gt;=$AI$65,$B$25,IF(F140&gt;=$AI$64,$B$24,IF(F140&gt;=$AI$63,$B$23,IF(F140&gt;=$AI$62,$B$22,IF(F140&gt;=$AI$61,$B$21,$B$20))))))</f>
        <v/>
      </c>
      <c r="H140" s="14">
        <f>MAX(0,MIN($AI$59,IF($B$9="Plasma",(G140-(S140*$AI$18+T140*$AI$19+U140*$AI$20))/$AI$46,AF140)))</f>
        <v/>
      </c>
      <c r="I140" s="15">
        <f>H140/10*3600/$B$11</f>
        <v/>
      </c>
      <c r="J140" s="15">
        <f>J139+H140</f>
        <v/>
      </c>
      <c r="K140" s="14">
        <f>$AI$21*K139+$AI$22*L139+$AI$23*M139+$AI$30*H139</f>
        <v/>
      </c>
      <c r="L140" s="14">
        <f>$AI$24*K139+$AI$25*L139+$AI$26*M139+$AI$31*H139</f>
        <v/>
      </c>
      <c r="M140" s="14">
        <f>$AI$27*K139+$AI$28*L139+$AI$29*M139+$AI$32*H139</f>
        <v/>
      </c>
      <c r="N140" s="16">
        <f>R140*$B$41</f>
        <v/>
      </c>
      <c r="O140" s="14">
        <f>K140/$B$30</f>
        <v/>
      </c>
      <c r="P140" s="14">
        <f>L140/$B$31</f>
        <v/>
      </c>
      <c r="Q140" s="14">
        <f>M140/$B$32</f>
        <v/>
      </c>
      <c r="R140" s="14">
        <f>R139*$AI$42+S139*$AI$43+T139*$AI$44+U139*$AI$45+$AI$47*H139</f>
        <v/>
      </c>
      <c r="S140" s="17">
        <f>$AI$33*K140+$AI$34*L140+$AI$35*M140</f>
        <v/>
      </c>
      <c r="T140" s="17">
        <f>$AI$36*K140+$AI$37*L140+$AI$38*M140</f>
        <v/>
      </c>
      <c r="U140" s="17">
        <f>$AI$39*K140+$AI$40*L140+$AI$41*M140</f>
        <v/>
      </c>
      <c r="V140" s="17">
        <f>R140*EXP(-$B$15*(($B$16+$AI$4)*0.1))+S140*$B$15/($B$15-$AI$12)*(EXP(-$AI$12*(($B$16+$AI$4)*0.1))-EXP(-$B$15*(($B$16+$AI$4)*0.1)))+T140*$B$15/($B$15-$AI$13)*(EXP(-$AI$13*(($B$16+$AI$4)*0.1))-EXP(-$B$15*(($B$16+$AI$4)*0.1)))+U140*$B$15/($B$15-$AI$14)*(EXP(-$AI$14*(($B$16+$AI$4)*0.1))-EXP(-$B$15*(($B$16+$AI$4)*0.1)))</f>
        <v/>
      </c>
      <c r="W140" s="17">
        <f>R140*EXP(-$B$15*(($B$16+$AI$4)*0.2))+S140*$B$15/($B$15-$AI$12)*(EXP(-$AI$12*(($B$16+$AI$4)*0.2))-EXP(-$B$15*(($B$16+$AI$4)*0.2)))+T140*$B$15/($B$15-$AI$13)*(EXP(-$AI$13*(($B$16+$AI$4)*0.2))-EXP(-$B$15*(($B$16+$AI$4)*0.2)))+U140*$B$15/($B$15-$AI$14)*(EXP(-$AI$14*(($B$16+$AI$4)*0.2))-EXP(-$B$15*(($B$16+$AI$4)*0.2)))</f>
        <v/>
      </c>
      <c r="X140" s="17">
        <f>R140*EXP(-$B$15*(($B$16+$AI$4)*0.3))+S140*$B$15/($B$15-$AI$12)*(EXP(-$AI$12*(($B$16+$AI$4)*0.3))-EXP(-$B$15*(($B$16+$AI$4)*0.3)))+T140*$B$15/($B$15-$AI$13)*(EXP(-$AI$13*(($B$16+$AI$4)*0.3))-EXP(-$B$15*(($B$16+$AI$4)*0.3)))+U140*$B$15/($B$15-$AI$14)*(EXP(-$AI$14*(($B$16+$AI$4)*0.3))-EXP(-$B$15*(($B$16+$AI$4)*0.3)))</f>
        <v/>
      </c>
      <c r="Y140" s="17">
        <f>R140*EXP(-$B$15*(($B$16+$AI$4)*0.4))+S140*$B$15/($B$15-$AI$12)*(EXP(-$AI$12*(($B$16+$AI$4)*0.4))-EXP(-$B$15*(($B$16+$AI$4)*0.4)))+T140*$B$15/($B$15-$AI$13)*(EXP(-$AI$13*(($B$16+$AI$4)*0.4))-EXP(-$B$15*(($B$16+$AI$4)*0.4)))+U140*$B$15/($B$15-$AI$14)*(EXP(-$AI$14*(($B$16+$AI$4)*0.4))-EXP(-$B$15*(($B$16+$AI$4)*0.4)))</f>
        <v/>
      </c>
      <c r="Z140" s="17">
        <f>R140*EXP(-$B$15*(($B$16+$AI$4)*0.5))+S140*$B$15/($B$15-$AI$12)*(EXP(-$AI$12*(($B$16+$AI$4)*0.5))-EXP(-$B$15*(($B$16+$AI$4)*0.5)))+T140*$B$15/($B$15-$AI$13)*(EXP(-$AI$13*(($B$16+$AI$4)*0.5))-EXP(-$B$15*(($B$16+$AI$4)*0.5)))+U140*$B$15/($B$15-$AI$14)*(EXP(-$AI$14*(($B$16+$AI$4)*0.5))-EXP(-$B$15*(($B$16+$AI$4)*0.5)))</f>
        <v/>
      </c>
      <c r="AA140" s="17">
        <f>R140*EXP(-$B$15*(($B$16+$AI$4)*0.6))+S140*$B$15/($B$15-$AI$12)*(EXP(-$AI$12*(($B$16+$AI$4)*0.6))-EXP(-$B$15*(($B$16+$AI$4)*0.6)))+T140*$B$15/($B$15-$AI$13)*(EXP(-$AI$13*(($B$16+$AI$4)*0.6))-EXP(-$B$15*(($B$16+$AI$4)*0.6)))+U140*$B$15/($B$15-$AI$14)*(EXP(-$AI$14*(($B$16+$AI$4)*0.6))-EXP(-$B$15*(($B$16+$AI$4)*0.6)))</f>
        <v/>
      </c>
      <c r="AB140" s="17">
        <f>R140*EXP(-$B$15*(($B$16+$AI$4)*0.7))+S140*$B$15/($B$15-$AI$12)*(EXP(-$AI$12*(($B$16+$AI$4)*0.7))-EXP(-$B$15*(($B$16+$AI$4)*0.7)))+T140*$B$15/($B$15-$AI$13)*(EXP(-$AI$13*(($B$16+$AI$4)*0.7))-EXP(-$B$15*(($B$16+$AI$4)*0.7)))+U140*$B$15/($B$15-$AI$14)*(EXP(-$AI$14*(($B$16+$AI$4)*0.7))-EXP(-$B$15*(($B$16+$AI$4)*0.7)))</f>
        <v/>
      </c>
      <c r="AC140" s="17">
        <f>R140*EXP(-$B$15*(($B$16+$AI$4)*0.8))+S140*$B$15/($B$15-$AI$12)*(EXP(-$AI$12*(($B$16+$AI$4)*0.8))-EXP(-$B$15*(($B$16+$AI$4)*0.8)))+T140*$B$15/($B$15-$AI$13)*(EXP(-$AI$13*(($B$16+$AI$4)*0.8))-EXP(-$B$15*(($B$16+$AI$4)*0.8)))+U140*$B$15/($B$15-$AI$14)*(EXP(-$AI$14*(($B$16+$AI$4)*0.8))-EXP(-$B$15*(($B$16+$AI$4)*0.8)))</f>
        <v/>
      </c>
      <c r="AD140" s="17">
        <f>R140*EXP(-$B$15*(($B$16+$AI$4)*0.9))+S140*$B$15/($B$15-$AI$12)*(EXP(-$AI$12*(($B$16+$AI$4)*0.9))-EXP(-$B$15*(($B$16+$AI$4)*0.9)))+T140*$B$15/($B$15-$AI$13)*(EXP(-$AI$13*(($B$16+$AI$4)*0.9))-EXP(-$B$15*(($B$16+$AI$4)*0.9)))+U140*$B$15/($B$15-$AI$14)*(EXP(-$AI$14*(($B$16+$AI$4)*0.9))-EXP(-$B$15*(($B$16+$AI$4)*0.9)))</f>
        <v/>
      </c>
      <c r="AE140" s="17">
        <f>R140*EXP(-$B$15*(($B$16+$AI$4)*1.0))+S140*$B$15/($B$15-$AI$12)*(EXP(-$AI$12*(($B$16+$AI$4)*1.0))-EXP(-$B$15*(($B$16+$AI$4)*1.0)))+T140*$B$15/($B$15-$AI$13)*(EXP(-$AI$13*(($B$16+$AI$4)*1.0))-EXP(-$B$15*(($B$16+$AI$4)*1.0)))+U140*$B$15/($B$15-$AI$14)*(EXP(-$AI$14*(($B$16+$AI$4)*1.0))-EXP(-$B$15*(($B$16+$AI$4)*1.0)))</f>
        <v/>
      </c>
      <c r="AF140" s="17">
        <f>MIN((G140-V140)/$AI$48,(G140-W140)/$AI$49,(G140-X140)/$AI$50,(G140-Y140)/$AI$51,(G140-Z140)/$AI$52,(G140-AA140)/$AI$53,(G140-AB140)/$AI$54,(G140-AC140)/$AI$55,(G140-AD140)/$AI$56,(G140-AE140)/$AI$57)</f>
        <v/>
      </c>
    </row>
    <row r="141">
      <c r="E141" s="12">
        <f>E140+$B$11</f>
        <v/>
      </c>
      <c r="F141" s="13">
        <f>E141/60</f>
        <v/>
      </c>
      <c r="G141" s="13">
        <f>IF(F141&gt;=$AI$66,$B$26,IF(F141&gt;=$AI$65,$B$25,IF(F141&gt;=$AI$64,$B$24,IF(F141&gt;=$AI$63,$B$23,IF(F141&gt;=$AI$62,$B$22,IF(F141&gt;=$AI$61,$B$21,$B$20))))))</f>
        <v/>
      </c>
      <c r="H141" s="14">
        <f>MAX(0,MIN($AI$59,IF($B$9="Plasma",(G141-(S141*$AI$18+T141*$AI$19+U141*$AI$20))/$AI$46,AF141)))</f>
        <v/>
      </c>
      <c r="I141" s="15">
        <f>H141/10*3600/$B$11</f>
        <v/>
      </c>
      <c r="J141" s="15">
        <f>J140+H141</f>
        <v/>
      </c>
      <c r="K141" s="14">
        <f>$AI$21*K140+$AI$22*L140+$AI$23*M140+$AI$30*H140</f>
        <v/>
      </c>
      <c r="L141" s="14">
        <f>$AI$24*K140+$AI$25*L140+$AI$26*M140+$AI$31*H140</f>
        <v/>
      </c>
      <c r="M141" s="14">
        <f>$AI$27*K140+$AI$28*L140+$AI$29*M140+$AI$32*H140</f>
        <v/>
      </c>
      <c r="N141" s="16">
        <f>R141*$B$41</f>
        <v/>
      </c>
      <c r="O141" s="14">
        <f>K141/$B$30</f>
        <v/>
      </c>
      <c r="P141" s="14">
        <f>L141/$B$31</f>
        <v/>
      </c>
      <c r="Q141" s="14">
        <f>M141/$B$32</f>
        <v/>
      </c>
      <c r="R141" s="14">
        <f>R140*$AI$42+S140*$AI$43+T140*$AI$44+U140*$AI$45+$AI$47*H140</f>
        <v/>
      </c>
      <c r="S141" s="17">
        <f>$AI$33*K141+$AI$34*L141+$AI$35*M141</f>
        <v/>
      </c>
      <c r="T141" s="17">
        <f>$AI$36*K141+$AI$37*L141+$AI$38*M141</f>
        <v/>
      </c>
      <c r="U141" s="17">
        <f>$AI$39*K141+$AI$40*L141+$AI$41*M141</f>
        <v/>
      </c>
      <c r="V141" s="17">
        <f>R141*EXP(-$B$15*(($B$16+$AI$4)*0.1))+S141*$B$15/($B$15-$AI$12)*(EXP(-$AI$12*(($B$16+$AI$4)*0.1))-EXP(-$B$15*(($B$16+$AI$4)*0.1)))+T141*$B$15/($B$15-$AI$13)*(EXP(-$AI$13*(($B$16+$AI$4)*0.1))-EXP(-$B$15*(($B$16+$AI$4)*0.1)))+U141*$B$15/($B$15-$AI$14)*(EXP(-$AI$14*(($B$16+$AI$4)*0.1))-EXP(-$B$15*(($B$16+$AI$4)*0.1)))</f>
        <v/>
      </c>
      <c r="W141" s="17">
        <f>R141*EXP(-$B$15*(($B$16+$AI$4)*0.2))+S141*$B$15/($B$15-$AI$12)*(EXP(-$AI$12*(($B$16+$AI$4)*0.2))-EXP(-$B$15*(($B$16+$AI$4)*0.2)))+T141*$B$15/($B$15-$AI$13)*(EXP(-$AI$13*(($B$16+$AI$4)*0.2))-EXP(-$B$15*(($B$16+$AI$4)*0.2)))+U141*$B$15/($B$15-$AI$14)*(EXP(-$AI$14*(($B$16+$AI$4)*0.2))-EXP(-$B$15*(($B$16+$AI$4)*0.2)))</f>
        <v/>
      </c>
      <c r="X141" s="17">
        <f>R141*EXP(-$B$15*(($B$16+$AI$4)*0.3))+S141*$B$15/($B$15-$AI$12)*(EXP(-$AI$12*(($B$16+$AI$4)*0.3))-EXP(-$B$15*(($B$16+$AI$4)*0.3)))+T141*$B$15/($B$15-$AI$13)*(EXP(-$AI$13*(($B$16+$AI$4)*0.3))-EXP(-$B$15*(($B$16+$AI$4)*0.3)))+U141*$B$15/($B$15-$AI$14)*(EXP(-$AI$14*(($B$16+$AI$4)*0.3))-EXP(-$B$15*(($B$16+$AI$4)*0.3)))</f>
        <v/>
      </c>
      <c r="Y141" s="17">
        <f>R141*EXP(-$B$15*(($B$16+$AI$4)*0.4))+S141*$B$15/($B$15-$AI$12)*(EXP(-$AI$12*(($B$16+$AI$4)*0.4))-EXP(-$B$15*(($B$16+$AI$4)*0.4)))+T141*$B$15/($B$15-$AI$13)*(EXP(-$AI$13*(($B$16+$AI$4)*0.4))-EXP(-$B$15*(($B$16+$AI$4)*0.4)))+U141*$B$15/($B$15-$AI$14)*(EXP(-$AI$14*(($B$16+$AI$4)*0.4))-EXP(-$B$15*(($B$16+$AI$4)*0.4)))</f>
        <v/>
      </c>
      <c r="Z141" s="17">
        <f>R141*EXP(-$B$15*(($B$16+$AI$4)*0.5))+S141*$B$15/($B$15-$AI$12)*(EXP(-$AI$12*(($B$16+$AI$4)*0.5))-EXP(-$B$15*(($B$16+$AI$4)*0.5)))+T141*$B$15/($B$15-$AI$13)*(EXP(-$AI$13*(($B$16+$AI$4)*0.5))-EXP(-$B$15*(($B$16+$AI$4)*0.5)))+U141*$B$15/($B$15-$AI$14)*(EXP(-$AI$14*(($B$16+$AI$4)*0.5))-EXP(-$B$15*(($B$16+$AI$4)*0.5)))</f>
        <v/>
      </c>
      <c r="AA141" s="17">
        <f>R141*EXP(-$B$15*(($B$16+$AI$4)*0.6))+S141*$B$15/($B$15-$AI$12)*(EXP(-$AI$12*(($B$16+$AI$4)*0.6))-EXP(-$B$15*(($B$16+$AI$4)*0.6)))+T141*$B$15/($B$15-$AI$13)*(EXP(-$AI$13*(($B$16+$AI$4)*0.6))-EXP(-$B$15*(($B$16+$AI$4)*0.6)))+U141*$B$15/($B$15-$AI$14)*(EXP(-$AI$14*(($B$16+$AI$4)*0.6))-EXP(-$B$15*(($B$16+$AI$4)*0.6)))</f>
        <v/>
      </c>
      <c r="AB141" s="17">
        <f>R141*EXP(-$B$15*(($B$16+$AI$4)*0.7))+S141*$B$15/($B$15-$AI$12)*(EXP(-$AI$12*(($B$16+$AI$4)*0.7))-EXP(-$B$15*(($B$16+$AI$4)*0.7)))+T141*$B$15/($B$15-$AI$13)*(EXP(-$AI$13*(($B$16+$AI$4)*0.7))-EXP(-$B$15*(($B$16+$AI$4)*0.7)))+U141*$B$15/($B$15-$AI$14)*(EXP(-$AI$14*(($B$16+$AI$4)*0.7))-EXP(-$B$15*(($B$16+$AI$4)*0.7)))</f>
        <v/>
      </c>
      <c r="AC141" s="17">
        <f>R141*EXP(-$B$15*(($B$16+$AI$4)*0.8))+S141*$B$15/($B$15-$AI$12)*(EXP(-$AI$12*(($B$16+$AI$4)*0.8))-EXP(-$B$15*(($B$16+$AI$4)*0.8)))+T141*$B$15/($B$15-$AI$13)*(EXP(-$AI$13*(($B$16+$AI$4)*0.8))-EXP(-$B$15*(($B$16+$AI$4)*0.8)))+U141*$B$15/($B$15-$AI$14)*(EXP(-$AI$14*(($B$16+$AI$4)*0.8))-EXP(-$B$15*(($B$16+$AI$4)*0.8)))</f>
        <v/>
      </c>
      <c r="AD141" s="17">
        <f>R141*EXP(-$B$15*(($B$16+$AI$4)*0.9))+S141*$B$15/($B$15-$AI$12)*(EXP(-$AI$12*(($B$16+$AI$4)*0.9))-EXP(-$B$15*(($B$16+$AI$4)*0.9)))+T141*$B$15/($B$15-$AI$13)*(EXP(-$AI$13*(($B$16+$AI$4)*0.9))-EXP(-$B$15*(($B$16+$AI$4)*0.9)))+U141*$B$15/($B$15-$AI$14)*(EXP(-$AI$14*(($B$16+$AI$4)*0.9))-EXP(-$B$15*(($B$16+$AI$4)*0.9)))</f>
        <v/>
      </c>
      <c r="AE141" s="17">
        <f>R141*EXP(-$B$15*(($B$16+$AI$4)*1.0))+S141*$B$15/($B$15-$AI$12)*(EXP(-$AI$12*(($B$16+$AI$4)*1.0))-EXP(-$B$15*(($B$16+$AI$4)*1.0)))+T141*$B$15/($B$15-$AI$13)*(EXP(-$AI$13*(($B$16+$AI$4)*1.0))-EXP(-$B$15*(($B$16+$AI$4)*1.0)))+U141*$B$15/($B$15-$AI$14)*(EXP(-$AI$14*(($B$16+$AI$4)*1.0))-EXP(-$B$15*(($B$16+$AI$4)*1.0)))</f>
        <v/>
      </c>
      <c r="AF141" s="17">
        <f>MIN((G141-V141)/$AI$48,(G141-W141)/$AI$49,(G141-X141)/$AI$50,(G141-Y141)/$AI$51,(G141-Z141)/$AI$52,(G141-AA141)/$AI$53,(G141-AB141)/$AI$54,(G141-AC141)/$AI$55,(G141-AD141)/$AI$56,(G141-AE141)/$AI$57)</f>
        <v/>
      </c>
    </row>
    <row r="142">
      <c r="E142" s="12">
        <f>E141+$B$11</f>
        <v/>
      </c>
      <c r="F142" s="13">
        <f>E142/60</f>
        <v/>
      </c>
      <c r="G142" s="13">
        <f>IF(F142&gt;=$AI$66,$B$26,IF(F142&gt;=$AI$65,$B$25,IF(F142&gt;=$AI$64,$B$24,IF(F142&gt;=$AI$63,$B$23,IF(F142&gt;=$AI$62,$B$22,IF(F142&gt;=$AI$61,$B$21,$B$20))))))</f>
        <v/>
      </c>
      <c r="H142" s="14">
        <f>MAX(0,MIN($AI$59,IF($B$9="Plasma",(G142-(S142*$AI$18+T142*$AI$19+U142*$AI$20))/$AI$46,AF142)))</f>
        <v/>
      </c>
      <c r="I142" s="15">
        <f>H142/10*3600/$B$11</f>
        <v/>
      </c>
      <c r="J142" s="15">
        <f>J141+H142</f>
        <v/>
      </c>
      <c r="K142" s="14">
        <f>$AI$21*K141+$AI$22*L141+$AI$23*M141+$AI$30*H141</f>
        <v/>
      </c>
      <c r="L142" s="14">
        <f>$AI$24*K141+$AI$25*L141+$AI$26*M141+$AI$31*H141</f>
        <v/>
      </c>
      <c r="M142" s="14">
        <f>$AI$27*K141+$AI$28*L141+$AI$29*M141+$AI$32*H141</f>
        <v/>
      </c>
      <c r="N142" s="16">
        <f>R142*$B$41</f>
        <v/>
      </c>
      <c r="O142" s="14">
        <f>K142/$B$30</f>
        <v/>
      </c>
      <c r="P142" s="14">
        <f>L142/$B$31</f>
        <v/>
      </c>
      <c r="Q142" s="14">
        <f>M142/$B$32</f>
        <v/>
      </c>
      <c r="R142" s="14">
        <f>R141*$AI$42+S141*$AI$43+T141*$AI$44+U141*$AI$45+$AI$47*H141</f>
        <v/>
      </c>
      <c r="S142" s="17">
        <f>$AI$33*K142+$AI$34*L142+$AI$35*M142</f>
        <v/>
      </c>
      <c r="T142" s="17">
        <f>$AI$36*K142+$AI$37*L142+$AI$38*M142</f>
        <v/>
      </c>
      <c r="U142" s="17">
        <f>$AI$39*K142+$AI$40*L142+$AI$41*M142</f>
        <v/>
      </c>
      <c r="V142" s="17">
        <f>R142*EXP(-$B$15*(($B$16+$AI$4)*0.1))+S142*$B$15/($B$15-$AI$12)*(EXP(-$AI$12*(($B$16+$AI$4)*0.1))-EXP(-$B$15*(($B$16+$AI$4)*0.1)))+T142*$B$15/($B$15-$AI$13)*(EXP(-$AI$13*(($B$16+$AI$4)*0.1))-EXP(-$B$15*(($B$16+$AI$4)*0.1)))+U142*$B$15/($B$15-$AI$14)*(EXP(-$AI$14*(($B$16+$AI$4)*0.1))-EXP(-$B$15*(($B$16+$AI$4)*0.1)))</f>
        <v/>
      </c>
      <c r="W142" s="17">
        <f>R142*EXP(-$B$15*(($B$16+$AI$4)*0.2))+S142*$B$15/($B$15-$AI$12)*(EXP(-$AI$12*(($B$16+$AI$4)*0.2))-EXP(-$B$15*(($B$16+$AI$4)*0.2)))+T142*$B$15/($B$15-$AI$13)*(EXP(-$AI$13*(($B$16+$AI$4)*0.2))-EXP(-$B$15*(($B$16+$AI$4)*0.2)))+U142*$B$15/($B$15-$AI$14)*(EXP(-$AI$14*(($B$16+$AI$4)*0.2))-EXP(-$B$15*(($B$16+$AI$4)*0.2)))</f>
        <v/>
      </c>
      <c r="X142" s="17">
        <f>R142*EXP(-$B$15*(($B$16+$AI$4)*0.3))+S142*$B$15/($B$15-$AI$12)*(EXP(-$AI$12*(($B$16+$AI$4)*0.3))-EXP(-$B$15*(($B$16+$AI$4)*0.3)))+T142*$B$15/($B$15-$AI$13)*(EXP(-$AI$13*(($B$16+$AI$4)*0.3))-EXP(-$B$15*(($B$16+$AI$4)*0.3)))+U142*$B$15/($B$15-$AI$14)*(EXP(-$AI$14*(($B$16+$AI$4)*0.3))-EXP(-$B$15*(($B$16+$AI$4)*0.3)))</f>
        <v/>
      </c>
      <c r="Y142" s="17">
        <f>R142*EXP(-$B$15*(($B$16+$AI$4)*0.4))+S142*$B$15/($B$15-$AI$12)*(EXP(-$AI$12*(($B$16+$AI$4)*0.4))-EXP(-$B$15*(($B$16+$AI$4)*0.4)))+T142*$B$15/($B$15-$AI$13)*(EXP(-$AI$13*(($B$16+$AI$4)*0.4))-EXP(-$B$15*(($B$16+$AI$4)*0.4)))+U142*$B$15/($B$15-$AI$14)*(EXP(-$AI$14*(($B$16+$AI$4)*0.4))-EXP(-$B$15*(($B$16+$AI$4)*0.4)))</f>
        <v/>
      </c>
      <c r="Z142" s="17">
        <f>R142*EXP(-$B$15*(($B$16+$AI$4)*0.5))+S142*$B$15/($B$15-$AI$12)*(EXP(-$AI$12*(($B$16+$AI$4)*0.5))-EXP(-$B$15*(($B$16+$AI$4)*0.5)))+T142*$B$15/($B$15-$AI$13)*(EXP(-$AI$13*(($B$16+$AI$4)*0.5))-EXP(-$B$15*(($B$16+$AI$4)*0.5)))+U142*$B$15/($B$15-$AI$14)*(EXP(-$AI$14*(($B$16+$AI$4)*0.5))-EXP(-$B$15*(($B$16+$AI$4)*0.5)))</f>
        <v/>
      </c>
      <c r="AA142" s="17">
        <f>R142*EXP(-$B$15*(($B$16+$AI$4)*0.6))+S142*$B$15/($B$15-$AI$12)*(EXP(-$AI$12*(($B$16+$AI$4)*0.6))-EXP(-$B$15*(($B$16+$AI$4)*0.6)))+T142*$B$15/($B$15-$AI$13)*(EXP(-$AI$13*(($B$16+$AI$4)*0.6))-EXP(-$B$15*(($B$16+$AI$4)*0.6)))+U142*$B$15/($B$15-$AI$14)*(EXP(-$AI$14*(($B$16+$AI$4)*0.6))-EXP(-$B$15*(($B$16+$AI$4)*0.6)))</f>
        <v/>
      </c>
      <c r="AB142" s="17">
        <f>R142*EXP(-$B$15*(($B$16+$AI$4)*0.7))+S142*$B$15/($B$15-$AI$12)*(EXP(-$AI$12*(($B$16+$AI$4)*0.7))-EXP(-$B$15*(($B$16+$AI$4)*0.7)))+T142*$B$15/($B$15-$AI$13)*(EXP(-$AI$13*(($B$16+$AI$4)*0.7))-EXP(-$B$15*(($B$16+$AI$4)*0.7)))+U142*$B$15/($B$15-$AI$14)*(EXP(-$AI$14*(($B$16+$AI$4)*0.7))-EXP(-$B$15*(($B$16+$AI$4)*0.7)))</f>
        <v/>
      </c>
      <c r="AC142" s="17">
        <f>R142*EXP(-$B$15*(($B$16+$AI$4)*0.8))+S142*$B$15/($B$15-$AI$12)*(EXP(-$AI$12*(($B$16+$AI$4)*0.8))-EXP(-$B$15*(($B$16+$AI$4)*0.8)))+T142*$B$15/($B$15-$AI$13)*(EXP(-$AI$13*(($B$16+$AI$4)*0.8))-EXP(-$B$15*(($B$16+$AI$4)*0.8)))+U142*$B$15/($B$15-$AI$14)*(EXP(-$AI$14*(($B$16+$AI$4)*0.8))-EXP(-$B$15*(($B$16+$AI$4)*0.8)))</f>
        <v/>
      </c>
      <c r="AD142" s="17">
        <f>R142*EXP(-$B$15*(($B$16+$AI$4)*0.9))+S142*$B$15/($B$15-$AI$12)*(EXP(-$AI$12*(($B$16+$AI$4)*0.9))-EXP(-$B$15*(($B$16+$AI$4)*0.9)))+T142*$B$15/($B$15-$AI$13)*(EXP(-$AI$13*(($B$16+$AI$4)*0.9))-EXP(-$B$15*(($B$16+$AI$4)*0.9)))+U142*$B$15/($B$15-$AI$14)*(EXP(-$AI$14*(($B$16+$AI$4)*0.9))-EXP(-$B$15*(($B$16+$AI$4)*0.9)))</f>
        <v/>
      </c>
      <c r="AE142" s="17">
        <f>R142*EXP(-$B$15*(($B$16+$AI$4)*1.0))+S142*$B$15/($B$15-$AI$12)*(EXP(-$AI$12*(($B$16+$AI$4)*1.0))-EXP(-$B$15*(($B$16+$AI$4)*1.0)))+T142*$B$15/($B$15-$AI$13)*(EXP(-$AI$13*(($B$16+$AI$4)*1.0))-EXP(-$B$15*(($B$16+$AI$4)*1.0)))+U142*$B$15/($B$15-$AI$14)*(EXP(-$AI$14*(($B$16+$AI$4)*1.0))-EXP(-$B$15*(($B$16+$AI$4)*1.0)))</f>
        <v/>
      </c>
      <c r="AF142" s="17">
        <f>MIN((G142-V142)/$AI$48,(G142-W142)/$AI$49,(G142-X142)/$AI$50,(G142-Y142)/$AI$51,(G142-Z142)/$AI$52,(G142-AA142)/$AI$53,(G142-AB142)/$AI$54,(G142-AC142)/$AI$55,(G142-AD142)/$AI$56,(G142-AE142)/$AI$57)</f>
        <v/>
      </c>
    </row>
    <row r="143">
      <c r="E143" s="12">
        <f>E142+$B$11</f>
        <v/>
      </c>
      <c r="F143" s="13">
        <f>E143/60</f>
        <v/>
      </c>
      <c r="G143" s="13">
        <f>IF(F143&gt;=$AI$66,$B$26,IF(F143&gt;=$AI$65,$B$25,IF(F143&gt;=$AI$64,$B$24,IF(F143&gt;=$AI$63,$B$23,IF(F143&gt;=$AI$62,$B$22,IF(F143&gt;=$AI$61,$B$21,$B$20))))))</f>
        <v/>
      </c>
      <c r="H143" s="14">
        <f>MAX(0,MIN($AI$59,IF($B$9="Plasma",(G143-(S143*$AI$18+T143*$AI$19+U143*$AI$20))/$AI$46,AF143)))</f>
        <v/>
      </c>
      <c r="I143" s="15">
        <f>H143/10*3600/$B$11</f>
        <v/>
      </c>
      <c r="J143" s="15">
        <f>J142+H143</f>
        <v/>
      </c>
      <c r="K143" s="14">
        <f>$AI$21*K142+$AI$22*L142+$AI$23*M142+$AI$30*H142</f>
        <v/>
      </c>
      <c r="L143" s="14">
        <f>$AI$24*K142+$AI$25*L142+$AI$26*M142+$AI$31*H142</f>
        <v/>
      </c>
      <c r="M143" s="14">
        <f>$AI$27*K142+$AI$28*L142+$AI$29*M142+$AI$32*H142</f>
        <v/>
      </c>
      <c r="N143" s="16">
        <f>R143*$B$41</f>
        <v/>
      </c>
      <c r="O143" s="14">
        <f>K143/$B$30</f>
        <v/>
      </c>
      <c r="P143" s="14">
        <f>L143/$B$31</f>
        <v/>
      </c>
      <c r="Q143" s="14">
        <f>M143/$B$32</f>
        <v/>
      </c>
      <c r="R143" s="14">
        <f>R142*$AI$42+S142*$AI$43+T142*$AI$44+U142*$AI$45+$AI$47*H142</f>
        <v/>
      </c>
      <c r="S143" s="17">
        <f>$AI$33*K143+$AI$34*L143+$AI$35*M143</f>
        <v/>
      </c>
      <c r="T143" s="17">
        <f>$AI$36*K143+$AI$37*L143+$AI$38*M143</f>
        <v/>
      </c>
      <c r="U143" s="17">
        <f>$AI$39*K143+$AI$40*L143+$AI$41*M143</f>
        <v/>
      </c>
      <c r="V143" s="17">
        <f>R143*EXP(-$B$15*(($B$16+$AI$4)*0.1))+S143*$B$15/($B$15-$AI$12)*(EXP(-$AI$12*(($B$16+$AI$4)*0.1))-EXP(-$B$15*(($B$16+$AI$4)*0.1)))+T143*$B$15/($B$15-$AI$13)*(EXP(-$AI$13*(($B$16+$AI$4)*0.1))-EXP(-$B$15*(($B$16+$AI$4)*0.1)))+U143*$B$15/($B$15-$AI$14)*(EXP(-$AI$14*(($B$16+$AI$4)*0.1))-EXP(-$B$15*(($B$16+$AI$4)*0.1)))</f>
        <v/>
      </c>
      <c r="W143" s="17">
        <f>R143*EXP(-$B$15*(($B$16+$AI$4)*0.2))+S143*$B$15/($B$15-$AI$12)*(EXP(-$AI$12*(($B$16+$AI$4)*0.2))-EXP(-$B$15*(($B$16+$AI$4)*0.2)))+T143*$B$15/($B$15-$AI$13)*(EXP(-$AI$13*(($B$16+$AI$4)*0.2))-EXP(-$B$15*(($B$16+$AI$4)*0.2)))+U143*$B$15/($B$15-$AI$14)*(EXP(-$AI$14*(($B$16+$AI$4)*0.2))-EXP(-$B$15*(($B$16+$AI$4)*0.2)))</f>
        <v/>
      </c>
      <c r="X143" s="17">
        <f>R143*EXP(-$B$15*(($B$16+$AI$4)*0.3))+S143*$B$15/($B$15-$AI$12)*(EXP(-$AI$12*(($B$16+$AI$4)*0.3))-EXP(-$B$15*(($B$16+$AI$4)*0.3)))+T143*$B$15/($B$15-$AI$13)*(EXP(-$AI$13*(($B$16+$AI$4)*0.3))-EXP(-$B$15*(($B$16+$AI$4)*0.3)))+U143*$B$15/($B$15-$AI$14)*(EXP(-$AI$14*(($B$16+$AI$4)*0.3))-EXP(-$B$15*(($B$16+$AI$4)*0.3)))</f>
        <v/>
      </c>
      <c r="Y143" s="17">
        <f>R143*EXP(-$B$15*(($B$16+$AI$4)*0.4))+S143*$B$15/($B$15-$AI$12)*(EXP(-$AI$12*(($B$16+$AI$4)*0.4))-EXP(-$B$15*(($B$16+$AI$4)*0.4)))+T143*$B$15/($B$15-$AI$13)*(EXP(-$AI$13*(($B$16+$AI$4)*0.4))-EXP(-$B$15*(($B$16+$AI$4)*0.4)))+U143*$B$15/($B$15-$AI$14)*(EXP(-$AI$14*(($B$16+$AI$4)*0.4))-EXP(-$B$15*(($B$16+$AI$4)*0.4)))</f>
        <v/>
      </c>
      <c r="Z143" s="17">
        <f>R143*EXP(-$B$15*(($B$16+$AI$4)*0.5))+S143*$B$15/($B$15-$AI$12)*(EXP(-$AI$12*(($B$16+$AI$4)*0.5))-EXP(-$B$15*(($B$16+$AI$4)*0.5)))+T143*$B$15/($B$15-$AI$13)*(EXP(-$AI$13*(($B$16+$AI$4)*0.5))-EXP(-$B$15*(($B$16+$AI$4)*0.5)))+U143*$B$15/($B$15-$AI$14)*(EXP(-$AI$14*(($B$16+$AI$4)*0.5))-EXP(-$B$15*(($B$16+$AI$4)*0.5)))</f>
        <v/>
      </c>
      <c r="AA143" s="17">
        <f>R143*EXP(-$B$15*(($B$16+$AI$4)*0.6))+S143*$B$15/($B$15-$AI$12)*(EXP(-$AI$12*(($B$16+$AI$4)*0.6))-EXP(-$B$15*(($B$16+$AI$4)*0.6)))+T143*$B$15/($B$15-$AI$13)*(EXP(-$AI$13*(($B$16+$AI$4)*0.6))-EXP(-$B$15*(($B$16+$AI$4)*0.6)))+U143*$B$15/($B$15-$AI$14)*(EXP(-$AI$14*(($B$16+$AI$4)*0.6))-EXP(-$B$15*(($B$16+$AI$4)*0.6)))</f>
        <v/>
      </c>
      <c r="AB143" s="17">
        <f>R143*EXP(-$B$15*(($B$16+$AI$4)*0.7))+S143*$B$15/($B$15-$AI$12)*(EXP(-$AI$12*(($B$16+$AI$4)*0.7))-EXP(-$B$15*(($B$16+$AI$4)*0.7)))+T143*$B$15/($B$15-$AI$13)*(EXP(-$AI$13*(($B$16+$AI$4)*0.7))-EXP(-$B$15*(($B$16+$AI$4)*0.7)))+U143*$B$15/($B$15-$AI$14)*(EXP(-$AI$14*(($B$16+$AI$4)*0.7))-EXP(-$B$15*(($B$16+$AI$4)*0.7)))</f>
        <v/>
      </c>
      <c r="AC143" s="17">
        <f>R143*EXP(-$B$15*(($B$16+$AI$4)*0.8))+S143*$B$15/($B$15-$AI$12)*(EXP(-$AI$12*(($B$16+$AI$4)*0.8))-EXP(-$B$15*(($B$16+$AI$4)*0.8)))+T143*$B$15/($B$15-$AI$13)*(EXP(-$AI$13*(($B$16+$AI$4)*0.8))-EXP(-$B$15*(($B$16+$AI$4)*0.8)))+U143*$B$15/($B$15-$AI$14)*(EXP(-$AI$14*(($B$16+$AI$4)*0.8))-EXP(-$B$15*(($B$16+$AI$4)*0.8)))</f>
        <v/>
      </c>
      <c r="AD143" s="17">
        <f>R143*EXP(-$B$15*(($B$16+$AI$4)*0.9))+S143*$B$15/($B$15-$AI$12)*(EXP(-$AI$12*(($B$16+$AI$4)*0.9))-EXP(-$B$15*(($B$16+$AI$4)*0.9)))+T143*$B$15/($B$15-$AI$13)*(EXP(-$AI$13*(($B$16+$AI$4)*0.9))-EXP(-$B$15*(($B$16+$AI$4)*0.9)))+U143*$B$15/($B$15-$AI$14)*(EXP(-$AI$14*(($B$16+$AI$4)*0.9))-EXP(-$B$15*(($B$16+$AI$4)*0.9)))</f>
        <v/>
      </c>
      <c r="AE143" s="17">
        <f>R143*EXP(-$B$15*(($B$16+$AI$4)*1.0))+S143*$B$15/($B$15-$AI$12)*(EXP(-$AI$12*(($B$16+$AI$4)*1.0))-EXP(-$B$15*(($B$16+$AI$4)*1.0)))+T143*$B$15/($B$15-$AI$13)*(EXP(-$AI$13*(($B$16+$AI$4)*1.0))-EXP(-$B$15*(($B$16+$AI$4)*1.0)))+U143*$B$15/($B$15-$AI$14)*(EXP(-$AI$14*(($B$16+$AI$4)*1.0))-EXP(-$B$15*(($B$16+$AI$4)*1.0)))</f>
        <v/>
      </c>
      <c r="AF143" s="17">
        <f>MIN((G143-V143)/$AI$48,(G143-W143)/$AI$49,(G143-X143)/$AI$50,(G143-Y143)/$AI$51,(G143-Z143)/$AI$52,(G143-AA143)/$AI$53,(G143-AB143)/$AI$54,(G143-AC143)/$AI$55,(G143-AD143)/$AI$56,(G143-AE143)/$AI$57)</f>
        <v/>
      </c>
    </row>
    <row r="144">
      <c r="E144" s="12">
        <f>E143+$B$11</f>
        <v/>
      </c>
      <c r="F144" s="13">
        <f>E144/60</f>
        <v/>
      </c>
      <c r="G144" s="13">
        <f>IF(F144&gt;=$AI$66,$B$26,IF(F144&gt;=$AI$65,$B$25,IF(F144&gt;=$AI$64,$B$24,IF(F144&gt;=$AI$63,$B$23,IF(F144&gt;=$AI$62,$B$22,IF(F144&gt;=$AI$61,$B$21,$B$20))))))</f>
        <v/>
      </c>
      <c r="H144" s="14">
        <f>MAX(0,MIN($AI$59,IF($B$9="Plasma",(G144-(S144*$AI$18+T144*$AI$19+U144*$AI$20))/$AI$46,AF144)))</f>
        <v/>
      </c>
      <c r="I144" s="15">
        <f>H144/10*3600/$B$11</f>
        <v/>
      </c>
      <c r="J144" s="15">
        <f>J143+H144</f>
        <v/>
      </c>
      <c r="K144" s="14">
        <f>$AI$21*K143+$AI$22*L143+$AI$23*M143+$AI$30*H143</f>
        <v/>
      </c>
      <c r="L144" s="14">
        <f>$AI$24*K143+$AI$25*L143+$AI$26*M143+$AI$31*H143</f>
        <v/>
      </c>
      <c r="M144" s="14">
        <f>$AI$27*K143+$AI$28*L143+$AI$29*M143+$AI$32*H143</f>
        <v/>
      </c>
      <c r="N144" s="16">
        <f>R144*$B$41</f>
        <v/>
      </c>
      <c r="O144" s="14">
        <f>K144/$B$30</f>
        <v/>
      </c>
      <c r="P144" s="14">
        <f>L144/$B$31</f>
        <v/>
      </c>
      <c r="Q144" s="14">
        <f>M144/$B$32</f>
        <v/>
      </c>
      <c r="R144" s="14">
        <f>R143*$AI$42+S143*$AI$43+T143*$AI$44+U143*$AI$45+$AI$47*H143</f>
        <v/>
      </c>
      <c r="S144" s="17">
        <f>$AI$33*K144+$AI$34*L144+$AI$35*M144</f>
        <v/>
      </c>
      <c r="T144" s="17">
        <f>$AI$36*K144+$AI$37*L144+$AI$38*M144</f>
        <v/>
      </c>
      <c r="U144" s="17">
        <f>$AI$39*K144+$AI$40*L144+$AI$41*M144</f>
        <v/>
      </c>
      <c r="V144" s="17">
        <f>R144*EXP(-$B$15*(($B$16+$AI$4)*0.1))+S144*$B$15/($B$15-$AI$12)*(EXP(-$AI$12*(($B$16+$AI$4)*0.1))-EXP(-$B$15*(($B$16+$AI$4)*0.1)))+T144*$B$15/($B$15-$AI$13)*(EXP(-$AI$13*(($B$16+$AI$4)*0.1))-EXP(-$B$15*(($B$16+$AI$4)*0.1)))+U144*$B$15/($B$15-$AI$14)*(EXP(-$AI$14*(($B$16+$AI$4)*0.1))-EXP(-$B$15*(($B$16+$AI$4)*0.1)))</f>
        <v/>
      </c>
      <c r="W144" s="17">
        <f>R144*EXP(-$B$15*(($B$16+$AI$4)*0.2))+S144*$B$15/($B$15-$AI$12)*(EXP(-$AI$12*(($B$16+$AI$4)*0.2))-EXP(-$B$15*(($B$16+$AI$4)*0.2)))+T144*$B$15/($B$15-$AI$13)*(EXP(-$AI$13*(($B$16+$AI$4)*0.2))-EXP(-$B$15*(($B$16+$AI$4)*0.2)))+U144*$B$15/($B$15-$AI$14)*(EXP(-$AI$14*(($B$16+$AI$4)*0.2))-EXP(-$B$15*(($B$16+$AI$4)*0.2)))</f>
        <v/>
      </c>
      <c r="X144" s="17">
        <f>R144*EXP(-$B$15*(($B$16+$AI$4)*0.3))+S144*$B$15/($B$15-$AI$12)*(EXP(-$AI$12*(($B$16+$AI$4)*0.3))-EXP(-$B$15*(($B$16+$AI$4)*0.3)))+T144*$B$15/($B$15-$AI$13)*(EXP(-$AI$13*(($B$16+$AI$4)*0.3))-EXP(-$B$15*(($B$16+$AI$4)*0.3)))+U144*$B$15/($B$15-$AI$14)*(EXP(-$AI$14*(($B$16+$AI$4)*0.3))-EXP(-$B$15*(($B$16+$AI$4)*0.3)))</f>
        <v/>
      </c>
      <c r="Y144" s="17">
        <f>R144*EXP(-$B$15*(($B$16+$AI$4)*0.4))+S144*$B$15/($B$15-$AI$12)*(EXP(-$AI$12*(($B$16+$AI$4)*0.4))-EXP(-$B$15*(($B$16+$AI$4)*0.4)))+T144*$B$15/($B$15-$AI$13)*(EXP(-$AI$13*(($B$16+$AI$4)*0.4))-EXP(-$B$15*(($B$16+$AI$4)*0.4)))+U144*$B$15/($B$15-$AI$14)*(EXP(-$AI$14*(($B$16+$AI$4)*0.4))-EXP(-$B$15*(($B$16+$AI$4)*0.4)))</f>
        <v/>
      </c>
      <c r="Z144" s="17">
        <f>R144*EXP(-$B$15*(($B$16+$AI$4)*0.5))+S144*$B$15/($B$15-$AI$12)*(EXP(-$AI$12*(($B$16+$AI$4)*0.5))-EXP(-$B$15*(($B$16+$AI$4)*0.5)))+T144*$B$15/($B$15-$AI$13)*(EXP(-$AI$13*(($B$16+$AI$4)*0.5))-EXP(-$B$15*(($B$16+$AI$4)*0.5)))+U144*$B$15/($B$15-$AI$14)*(EXP(-$AI$14*(($B$16+$AI$4)*0.5))-EXP(-$B$15*(($B$16+$AI$4)*0.5)))</f>
        <v/>
      </c>
      <c r="AA144" s="17">
        <f>R144*EXP(-$B$15*(($B$16+$AI$4)*0.6))+S144*$B$15/($B$15-$AI$12)*(EXP(-$AI$12*(($B$16+$AI$4)*0.6))-EXP(-$B$15*(($B$16+$AI$4)*0.6)))+T144*$B$15/($B$15-$AI$13)*(EXP(-$AI$13*(($B$16+$AI$4)*0.6))-EXP(-$B$15*(($B$16+$AI$4)*0.6)))+U144*$B$15/($B$15-$AI$14)*(EXP(-$AI$14*(($B$16+$AI$4)*0.6))-EXP(-$B$15*(($B$16+$AI$4)*0.6)))</f>
        <v/>
      </c>
      <c r="AB144" s="17">
        <f>R144*EXP(-$B$15*(($B$16+$AI$4)*0.7))+S144*$B$15/($B$15-$AI$12)*(EXP(-$AI$12*(($B$16+$AI$4)*0.7))-EXP(-$B$15*(($B$16+$AI$4)*0.7)))+T144*$B$15/($B$15-$AI$13)*(EXP(-$AI$13*(($B$16+$AI$4)*0.7))-EXP(-$B$15*(($B$16+$AI$4)*0.7)))+U144*$B$15/($B$15-$AI$14)*(EXP(-$AI$14*(($B$16+$AI$4)*0.7))-EXP(-$B$15*(($B$16+$AI$4)*0.7)))</f>
        <v/>
      </c>
      <c r="AC144" s="17">
        <f>R144*EXP(-$B$15*(($B$16+$AI$4)*0.8))+S144*$B$15/($B$15-$AI$12)*(EXP(-$AI$12*(($B$16+$AI$4)*0.8))-EXP(-$B$15*(($B$16+$AI$4)*0.8)))+T144*$B$15/($B$15-$AI$13)*(EXP(-$AI$13*(($B$16+$AI$4)*0.8))-EXP(-$B$15*(($B$16+$AI$4)*0.8)))+U144*$B$15/($B$15-$AI$14)*(EXP(-$AI$14*(($B$16+$AI$4)*0.8))-EXP(-$B$15*(($B$16+$AI$4)*0.8)))</f>
        <v/>
      </c>
      <c r="AD144" s="17">
        <f>R144*EXP(-$B$15*(($B$16+$AI$4)*0.9))+S144*$B$15/($B$15-$AI$12)*(EXP(-$AI$12*(($B$16+$AI$4)*0.9))-EXP(-$B$15*(($B$16+$AI$4)*0.9)))+T144*$B$15/($B$15-$AI$13)*(EXP(-$AI$13*(($B$16+$AI$4)*0.9))-EXP(-$B$15*(($B$16+$AI$4)*0.9)))+U144*$B$15/($B$15-$AI$14)*(EXP(-$AI$14*(($B$16+$AI$4)*0.9))-EXP(-$B$15*(($B$16+$AI$4)*0.9)))</f>
        <v/>
      </c>
      <c r="AE144" s="17">
        <f>R144*EXP(-$B$15*(($B$16+$AI$4)*1.0))+S144*$B$15/($B$15-$AI$12)*(EXP(-$AI$12*(($B$16+$AI$4)*1.0))-EXP(-$B$15*(($B$16+$AI$4)*1.0)))+T144*$B$15/($B$15-$AI$13)*(EXP(-$AI$13*(($B$16+$AI$4)*1.0))-EXP(-$B$15*(($B$16+$AI$4)*1.0)))+U144*$B$15/($B$15-$AI$14)*(EXP(-$AI$14*(($B$16+$AI$4)*1.0))-EXP(-$B$15*(($B$16+$AI$4)*1.0)))</f>
        <v/>
      </c>
      <c r="AF144" s="17">
        <f>MIN((G144-V144)/$AI$48,(G144-W144)/$AI$49,(G144-X144)/$AI$50,(G144-Y144)/$AI$51,(G144-Z144)/$AI$52,(G144-AA144)/$AI$53,(G144-AB144)/$AI$54,(G144-AC144)/$AI$55,(G144-AD144)/$AI$56,(G144-AE144)/$AI$57)</f>
        <v/>
      </c>
    </row>
    <row r="145">
      <c r="E145" s="12">
        <f>E144+$B$11</f>
        <v/>
      </c>
      <c r="F145" s="13">
        <f>E145/60</f>
        <v/>
      </c>
      <c r="G145" s="13">
        <f>IF(F145&gt;=$AI$66,$B$26,IF(F145&gt;=$AI$65,$B$25,IF(F145&gt;=$AI$64,$B$24,IF(F145&gt;=$AI$63,$B$23,IF(F145&gt;=$AI$62,$B$22,IF(F145&gt;=$AI$61,$B$21,$B$20))))))</f>
        <v/>
      </c>
      <c r="H145" s="14">
        <f>MAX(0,MIN($AI$59,IF($B$9="Plasma",(G145-(S145*$AI$18+T145*$AI$19+U145*$AI$20))/$AI$46,AF145)))</f>
        <v/>
      </c>
      <c r="I145" s="15">
        <f>H145/10*3600/$B$11</f>
        <v/>
      </c>
      <c r="J145" s="15">
        <f>J144+H145</f>
        <v/>
      </c>
      <c r="K145" s="14">
        <f>$AI$21*K144+$AI$22*L144+$AI$23*M144+$AI$30*H144</f>
        <v/>
      </c>
      <c r="L145" s="14">
        <f>$AI$24*K144+$AI$25*L144+$AI$26*M144+$AI$31*H144</f>
        <v/>
      </c>
      <c r="M145" s="14">
        <f>$AI$27*K144+$AI$28*L144+$AI$29*M144+$AI$32*H144</f>
        <v/>
      </c>
      <c r="N145" s="16">
        <f>R145*$B$41</f>
        <v/>
      </c>
      <c r="O145" s="14">
        <f>K145/$B$30</f>
        <v/>
      </c>
      <c r="P145" s="14">
        <f>L145/$B$31</f>
        <v/>
      </c>
      <c r="Q145" s="14">
        <f>M145/$B$32</f>
        <v/>
      </c>
      <c r="R145" s="14">
        <f>R144*$AI$42+S144*$AI$43+T144*$AI$44+U144*$AI$45+$AI$47*H144</f>
        <v/>
      </c>
      <c r="S145" s="17">
        <f>$AI$33*K145+$AI$34*L145+$AI$35*M145</f>
        <v/>
      </c>
      <c r="T145" s="17">
        <f>$AI$36*K145+$AI$37*L145+$AI$38*M145</f>
        <v/>
      </c>
      <c r="U145" s="17">
        <f>$AI$39*K145+$AI$40*L145+$AI$41*M145</f>
        <v/>
      </c>
      <c r="V145" s="17">
        <f>R145*EXP(-$B$15*(($B$16+$AI$4)*0.1))+S145*$B$15/($B$15-$AI$12)*(EXP(-$AI$12*(($B$16+$AI$4)*0.1))-EXP(-$B$15*(($B$16+$AI$4)*0.1)))+T145*$B$15/($B$15-$AI$13)*(EXP(-$AI$13*(($B$16+$AI$4)*0.1))-EXP(-$B$15*(($B$16+$AI$4)*0.1)))+U145*$B$15/($B$15-$AI$14)*(EXP(-$AI$14*(($B$16+$AI$4)*0.1))-EXP(-$B$15*(($B$16+$AI$4)*0.1)))</f>
        <v/>
      </c>
      <c r="W145" s="17">
        <f>R145*EXP(-$B$15*(($B$16+$AI$4)*0.2))+S145*$B$15/($B$15-$AI$12)*(EXP(-$AI$12*(($B$16+$AI$4)*0.2))-EXP(-$B$15*(($B$16+$AI$4)*0.2)))+T145*$B$15/($B$15-$AI$13)*(EXP(-$AI$13*(($B$16+$AI$4)*0.2))-EXP(-$B$15*(($B$16+$AI$4)*0.2)))+U145*$B$15/($B$15-$AI$14)*(EXP(-$AI$14*(($B$16+$AI$4)*0.2))-EXP(-$B$15*(($B$16+$AI$4)*0.2)))</f>
        <v/>
      </c>
      <c r="X145" s="17">
        <f>R145*EXP(-$B$15*(($B$16+$AI$4)*0.3))+S145*$B$15/($B$15-$AI$12)*(EXP(-$AI$12*(($B$16+$AI$4)*0.3))-EXP(-$B$15*(($B$16+$AI$4)*0.3)))+T145*$B$15/($B$15-$AI$13)*(EXP(-$AI$13*(($B$16+$AI$4)*0.3))-EXP(-$B$15*(($B$16+$AI$4)*0.3)))+U145*$B$15/($B$15-$AI$14)*(EXP(-$AI$14*(($B$16+$AI$4)*0.3))-EXP(-$B$15*(($B$16+$AI$4)*0.3)))</f>
        <v/>
      </c>
      <c r="Y145" s="17">
        <f>R145*EXP(-$B$15*(($B$16+$AI$4)*0.4))+S145*$B$15/($B$15-$AI$12)*(EXP(-$AI$12*(($B$16+$AI$4)*0.4))-EXP(-$B$15*(($B$16+$AI$4)*0.4)))+T145*$B$15/($B$15-$AI$13)*(EXP(-$AI$13*(($B$16+$AI$4)*0.4))-EXP(-$B$15*(($B$16+$AI$4)*0.4)))+U145*$B$15/($B$15-$AI$14)*(EXP(-$AI$14*(($B$16+$AI$4)*0.4))-EXP(-$B$15*(($B$16+$AI$4)*0.4)))</f>
        <v/>
      </c>
      <c r="Z145" s="17">
        <f>R145*EXP(-$B$15*(($B$16+$AI$4)*0.5))+S145*$B$15/($B$15-$AI$12)*(EXP(-$AI$12*(($B$16+$AI$4)*0.5))-EXP(-$B$15*(($B$16+$AI$4)*0.5)))+T145*$B$15/($B$15-$AI$13)*(EXP(-$AI$13*(($B$16+$AI$4)*0.5))-EXP(-$B$15*(($B$16+$AI$4)*0.5)))+U145*$B$15/($B$15-$AI$14)*(EXP(-$AI$14*(($B$16+$AI$4)*0.5))-EXP(-$B$15*(($B$16+$AI$4)*0.5)))</f>
        <v/>
      </c>
      <c r="AA145" s="17">
        <f>R145*EXP(-$B$15*(($B$16+$AI$4)*0.6))+S145*$B$15/($B$15-$AI$12)*(EXP(-$AI$12*(($B$16+$AI$4)*0.6))-EXP(-$B$15*(($B$16+$AI$4)*0.6)))+T145*$B$15/($B$15-$AI$13)*(EXP(-$AI$13*(($B$16+$AI$4)*0.6))-EXP(-$B$15*(($B$16+$AI$4)*0.6)))+U145*$B$15/($B$15-$AI$14)*(EXP(-$AI$14*(($B$16+$AI$4)*0.6))-EXP(-$B$15*(($B$16+$AI$4)*0.6)))</f>
        <v/>
      </c>
      <c r="AB145" s="17">
        <f>R145*EXP(-$B$15*(($B$16+$AI$4)*0.7))+S145*$B$15/($B$15-$AI$12)*(EXP(-$AI$12*(($B$16+$AI$4)*0.7))-EXP(-$B$15*(($B$16+$AI$4)*0.7)))+T145*$B$15/($B$15-$AI$13)*(EXP(-$AI$13*(($B$16+$AI$4)*0.7))-EXP(-$B$15*(($B$16+$AI$4)*0.7)))+U145*$B$15/($B$15-$AI$14)*(EXP(-$AI$14*(($B$16+$AI$4)*0.7))-EXP(-$B$15*(($B$16+$AI$4)*0.7)))</f>
        <v/>
      </c>
      <c r="AC145" s="17">
        <f>R145*EXP(-$B$15*(($B$16+$AI$4)*0.8))+S145*$B$15/($B$15-$AI$12)*(EXP(-$AI$12*(($B$16+$AI$4)*0.8))-EXP(-$B$15*(($B$16+$AI$4)*0.8)))+T145*$B$15/($B$15-$AI$13)*(EXP(-$AI$13*(($B$16+$AI$4)*0.8))-EXP(-$B$15*(($B$16+$AI$4)*0.8)))+U145*$B$15/($B$15-$AI$14)*(EXP(-$AI$14*(($B$16+$AI$4)*0.8))-EXP(-$B$15*(($B$16+$AI$4)*0.8)))</f>
        <v/>
      </c>
      <c r="AD145" s="17">
        <f>R145*EXP(-$B$15*(($B$16+$AI$4)*0.9))+S145*$B$15/($B$15-$AI$12)*(EXP(-$AI$12*(($B$16+$AI$4)*0.9))-EXP(-$B$15*(($B$16+$AI$4)*0.9)))+T145*$B$15/($B$15-$AI$13)*(EXP(-$AI$13*(($B$16+$AI$4)*0.9))-EXP(-$B$15*(($B$16+$AI$4)*0.9)))+U145*$B$15/($B$15-$AI$14)*(EXP(-$AI$14*(($B$16+$AI$4)*0.9))-EXP(-$B$15*(($B$16+$AI$4)*0.9)))</f>
        <v/>
      </c>
      <c r="AE145" s="17">
        <f>R145*EXP(-$B$15*(($B$16+$AI$4)*1.0))+S145*$B$15/($B$15-$AI$12)*(EXP(-$AI$12*(($B$16+$AI$4)*1.0))-EXP(-$B$15*(($B$16+$AI$4)*1.0)))+T145*$B$15/($B$15-$AI$13)*(EXP(-$AI$13*(($B$16+$AI$4)*1.0))-EXP(-$B$15*(($B$16+$AI$4)*1.0)))+U145*$B$15/($B$15-$AI$14)*(EXP(-$AI$14*(($B$16+$AI$4)*1.0))-EXP(-$B$15*(($B$16+$AI$4)*1.0)))</f>
        <v/>
      </c>
      <c r="AF145" s="17">
        <f>MIN((G145-V145)/$AI$48,(G145-W145)/$AI$49,(G145-X145)/$AI$50,(G145-Y145)/$AI$51,(G145-Z145)/$AI$52,(G145-AA145)/$AI$53,(G145-AB145)/$AI$54,(G145-AC145)/$AI$55,(G145-AD145)/$AI$56,(G145-AE145)/$AI$57)</f>
        <v/>
      </c>
    </row>
    <row r="146">
      <c r="E146" s="12">
        <f>E145+$B$11</f>
        <v/>
      </c>
      <c r="F146" s="13">
        <f>E146/60</f>
        <v/>
      </c>
      <c r="G146" s="13">
        <f>IF(F146&gt;=$AI$66,$B$26,IF(F146&gt;=$AI$65,$B$25,IF(F146&gt;=$AI$64,$B$24,IF(F146&gt;=$AI$63,$B$23,IF(F146&gt;=$AI$62,$B$22,IF(F146&gt;=$AI$61,$B$21,$B$20))))))</f>
        <v/>
      </c>
      <c r="H146" s="14">
        <f>MAX(0,MIN($AI$59,IF($B$9="Plasma",(G146-(S146*$AI$18+T146*$AI$19+U146*$AI$20))/$AI$46,AF146)))</f>
        <v/>
      </c>
      <c r="I146" s="15">
        <f>H146/10*3600/$B$11</f>
        <v/>
      </c>
      <c r="J146" s="15">
        <f>J145+H146</f>
        <v/>
      </c>
      <c r="K146" s="14">
        <f>$AI$21*K145+$AI$22*L145+$AI$23*M145+$AI$30*H145</f>
        <v/>
      </c>
      <c r="L146" s="14">
        <f>$AI$24*K145+$AI$25*L145+$AI$26*M145+$AI$31*H145</f>
        <v/>
      </c>
      <c r="M146" s="14">
        <f>$AI$27*K145+$AI$28*L145+$AI$29*M145+$AI$32*H145</f>
        <v/>
      </c>
      <c r="N146" s="16">
        <f>R146*$B$41</f>
        <v/>
      </c>
      <c r="O146" s="14">
        <f>K146/$B$30</f>
        <v/>
      </c>
      <c r="P146" s="14">
        <f>L146/$B$31</f>
        <v/>
      </c>
      <c r="Q146" s="14">
        <f>M146/$B$32</f>
        <v/>
      </c>
      <c r="R146" s="14">
        <f>R145*$AI$42+S145*$AI$43+T145*$AI$44+U145*$AI$45+$AI$47*H145</f>
        <v/>
      </c>
      <c r="S146" s="17">
        <f>$AI$33*K146+$AI$34*L146+$AI$35*M146</f>
        <v/>
      </c>
      <c r="T146" s="17">
        <f>$AI$36*K146+$AI$37*L146+$AI$38*M146</f>
        <v/>
      </c>
      <c r="U146" s="17">
        <f>$AI$39*K146+$AI$40*L146+$AI$41*M146</f>
        <v/>
      </c>
      <c r="V146" s="17">
        <f>R146*EXP(-$B$15*(($B$16+$AI$4)*0.1))+S146*$B$15/($B$15-$AI$12)*(EXP(-$AI$12*(($B$16+$AI$4)*0.1))-EXP(-$B$15*(($B$16+$AI$4)*0.1)))+T146*$B$15/($B$15-$AI$13)*(EXP(-$AI$13*(($B$16+$AI$4)*0.1))-EXP(-$B$15*(($B$16+$AI$4)*0.1)))+U146*$B$15/($B$15-$AI$14)*(EXP(-$AI$14*(($B$16+$AI$4)*0.1))-EXP(-$B$15*(($B$16+$AI$4)*0.1)))</f>
        <v/>
      </c>
      <c r="W146" s="17">
        <f>R146*EXP(-$B$15*(($B$16+$AI$4)*0.2))+S146*$B$15/($B$15-$AI$12)*(EXP(-$AI$12*(($B$16+$AI$4)*0.2))-EXP(-$B$15*(($B$16+$AI$4)*0.2)))+T146*$B$15/($B$15-$AI$13)*(EXP(-$AI$13*(($B$16+$AI$4)*0.2))-EXP(-$B$15*(($B$16+$AI$4)*0.2)))+U146*$B$15/($B$15-$AI$14)*(EXP(-$AI$14*(($B$16+$AI$4)*0.2))-EXP(-$B$15*(($B$16+$AI$4)*0.2)))</f>
        <v/>
      </c>
      <c r="X146" s="17">
        <f>R146*EXP(-$B$15*(($B$16+$AI$4)*0.3))+S146*$B$15/($B$15-$AI$12)*(EXP(-$AI$12*(($B$16+$AI$4)*0.3))-EXP(-$B$15*(($B$16+$AI$4)*0.3)))+T146*$B$15/($B$15-$AI$13)*(EXP(-$AI$13*(($B$16+$AI$4)*0.3))-EXP(-$B$15*(($B$16+$AI$4)*0.3)))+U146*$B$15/($B$15-$AI$14)*(EXP(-$AI$14*(($B$16+$AI$4)*0.3))-EXP(-$B$15*(($B$16+$AI$4)*0.3)))</f>
        <v/>
      </c>
      <c r="Y146" s="17">
        <f>R146*EXP(-$B$15*(($B$16+$AI$4)*0.4))+S146*$B$15/($B$15-$AI$12)*(EXP(-$AI$12*(($B$16+$AI$4)*0.4))-EXP(-$B$15*(($B$16+$AI$4)*0.4)))+T146*$B$15/($B$15-$AI$13)*(EXP(-$AI$13*(($B$16+$AI$4)*0.4))-EXP(-$B$15*(($B$16+$AI$4)*0.4)))+U146*$B$15/($B$15-$AI$14)*(EXP(-$AI$14*(($B$16+$AI$4)*0.4))-EXP(-$B$15*(($B$16+$AI$4)*0.4)))</f>
        <v/>
      </c>
      <c r="Z146" s="17">
        <f>R146*EXP(-$B$15*(($B$16+$AI$4)*0.5))+S146*$B$15/($B$15-$AI$12)*(EXP(-$AI$12*(($B$16+$AI$4)*0.5))-EXP(-$B$15*(($B$16+$AI$4)*0.5)))+T146*$B$15/($B$15-$AI$13)*(EXP(-$AI$13*(($B$16+$AI$4)*0.5))-EXP(-$B$15*(($B$16+$AI$4)*0.5)))+U146*$B$15/($B$15-$AI$14)*(EXP(-$AI$14*(($B$16+$AI$4)*0.5))-EXP(-$B$15*(($B$16+$AI$4)*0.5)))</f>
        <v/>
      </c>
      <c r="AA146" s="17">
        <f>R146*EXP(-$B$15*(($B$16+$AI$4)*0.6))+S146*$B$15/($B$15-$AI$12)*(EXP(-$AI$12*(($B$16+$AI$4)*0.6))-EXP(-$B$15*(($B$16+$AI$4)*0.6)))+T146*$B$15/($B$15-$AI$13)*(EXP(-$AI$13*(($B$16+$AI$4)*0.6))-EXP(-$B$15*(($B$16+$AI$4)*0.6)))+U146*$B$15/($B$15-$AI$14)*(EXP(-$AI$14*(($B$16+$AI$4)*0.6))-EXP(-$B$15*(($B$16+$AI$4)*0.6)))</f>
        <v/>
      </c>
      <c r="AB146" s="17">
        <f>R146*EXP(-$B$15*(($B$16+$AI$4)*0.7))+S146*$B$15/($B$15-$AI$12)*(EXP(-$AI$12*(($B$16+$AI$4)*0.7))-EXP(-$B$15*(($B$16+$AI$4)*0.7)))+T146*$B$15/($B$15-$AI$13)*(EXP(-$AI$13*(($B$16+$AI$4)*0.7))-EXP(-$B$15*(($B$16+$AI$4)*0.7)))+U146*$B$15/($B$15-$AI$14)*(EXP(-$AI$14*(($B$16+$AI$4)*0.7))-EXP(-$B$15*(($B$16+$AI$4)*0.7)))</f>
        <v/>
      </c>
      <c r="AC146" s="17">
        <f>R146*EXP(-$B$15*(($B$16+$AI$4)*0.8))+S146*$B$15/($B$15-$AI$12)*(EXP(-$AI$12*(($B$16+$AI$4)*0.8))-EXP(-$B$15*(($B$16+$AI$4)*0.8)))+T146*$B$15/($B$15-$AI$13)*(EXP(-$AI$13*(($B$16+$AI$4)*0.8))-EXP(-$B$15*(($B$16+$AI$4)*0.8)))+U146*$B$15/($B$15-$AI$14)*(EXP(-$AI$14*(($B$16+$AI$4)*0.8))-EXP(-$B$15*(($B$16+$AI$4)*0.8)))</f>
        <v/>
      </c>
      <c r="AD146" s="17">
        <f>R146*EXP(-$B$15*(($B$16+$AI$4)*0.9))+S146*$B$15/($B$15-$AI$12)*(EXP(-$AI$12*(($B$16+$AI$4)*0.9))-EXP(-$B$15*(($B$16+$AI$4)*0.9)))+T146*$B$15/($B$15-$AI$13)*(EXP(-$AI$13*(($B$16+$AI$4)*0.9))-EXP(-$B$15*(($B$16+$AI$4)*0.9)))+U146*$B$15/($B$15-$AI$14)*(EXP(-$AI$14*(($B$16+$AI$4)*0.9))-EXP(-$B$15*(($B$16+$AI$4)*0.9)))</f>
        <v/>
      </c>
      <c r="AE146" s="17">
        <f>R146*EXP(-$B$15*(($B$16+$AI$4)*1.0))+S146*$B$15/($B$15-$AI$12)*(EXP(-$AI$12*(($B$16+$AI$4)*1.0))-EXP(-$B$15*(($B$16+$AI$4)*1.0)))+T146*$B$15/($B$15-$AI$13)*(EXP(-$AI$13*(($B$16+$AI$4)*1.0))-EXP(-$B$15*(($B$16+$AI$4)*1.0)))+U146*$B$15/($B$15-$AI$14)*(EXP(-$AI$14*(($B$16+$AI$4)*1.0))-EXP(-$B$15*(($B$16+$AI$4)*1.0)))</f>
        <v/>
      </c>
      <c r="AF146" s="17">
        <f>MIN((G146-V146)/$AI$48,(G146-W146)/$AI$49,(G146-X146)/$AI$50,(G146-Y146)/$AI$51,(G146-Z146)/$AI$52,(G146-AA146)/$AI$53,(G146-AB146)/$AI$54,(G146-AC146)/$AI$55,(G146-AD146)/$AI$56,(G146-AE146)/$AI$57)</f>
        <v/>
      </c>
    </row>
    <row r="147">
      <c r="E147" s="12">
        <f>E146+$B$11</f>
        <v/>
      </c>
      <c r="F147" s="13">
        <f>E147/60</f>
        <v/>
      </c>
      <c r="G147" s="13">
        <f>IF(F147&gt;=$AI$66,$B$26,IF(F147&gt;=$AI$65,$B$25,IF(F147&gt;=$AI$64,$B$24,IF(F147&gt;=$AI$63,$B$23,IF(F147&gt;=$AI$62,$B$22,IF(F147&gt;=$AI$61,$B$21,$B$20))))))</f>
        <v/>
      </c>
      <c r="H147" s="14">
        <f>MAX(0,MIN($AI$59,IF($B$9="Plasma",(G147-(S147*$AI$18+T147*$AI$19+U147*$AI$20))/$AI$46,AF147)))</f>
        <v/>
      </c>
      <c r="I147" s="15">
        <f>H147/10*3600/$B$11</f>
        <v/>
      </c>
      <c r="J147" s="15">
        <f>J146+H147</f>
        <v/>
      </c>
      <c r="K147" s="14">
        <f>$AI$21*K146+$AI$22*L146+$AI$23*M146+$AI$30*H146</f>
        <v/>
      </c>
      <c r="L147" s="14">
        <f>$AI$24*K146+$AI$25*L146+$AI$26*M146+$AI$31*H146</f>
        <v/>
      </c>
      <c r="M147" s="14">
        <f>$AI$27*K146+$AI$28*L146+$AI$29*M146+$AI$32*H146</f>
        <v/>
      </c>
      <c r="N147" s="16">
        <f>R147*$B$41</f>
        <v/>
      </c>
      <c r="O147" s="14">
        <f>K147/$B$30</f>
        <v/>
      </c>
      <c r="P147" s="14">
        <f>L147/$B$31</f>
        <v/>
      </c>
      <c r="Q147" s="14">
        <f>M147/$B$32</f>
        <v/>
      </c>
      <c r="R147" s="14">
        <f>R146*$AI$42+S146*$AI$43+T146*$AI$44+U146*$AI$45+$AI$47*H146</f>
        <v/>
      </c>
      <c r="S147" s="17">
        <f>$AI$33*K147+$AI$34*L147+$AI$35*M147</f>
        <v/>
      </c>
      <c r="T147" s="17">
        <f>$AI$36*K147+$AI$37*L147+$AI$38*M147</f>
        <v/>
      </c>
      <c r="U147" s="17">
        <f>$AI$39*K147+$AI$40*L147+$AI$41*M147</f>
        <v/>
      </c>
      <c r="V147" s="17">
        <f>R147*EXP(-$B$15*(($B$16+$AI$4)*0.1))+S147*$B$15/($B$15-$AI$12)*(EXP(-$AI$12*(($B$16+$AI$4)*0.1))-EXP(-$B$15*(($B$16+$AI$4)*0.1)))+T147*$B$15/($B$15-$AI$13)*(EXP(-$AI$13*(($B$16+$AI$4)*0.1))-EXP(-$B$15*(($B$16+$AI$4)*0.1)))+U147*$B$15/($B$15-$AI$14)*(EXP(-$AI$14*(($B$16+$AI$4)*0.1))-EXP(-$B$15*(($B$16+$AI$4)*0.1)))</f>
        <v/>
      </c>
      <c r="W147" s="17">
        <f>R147*EXP(-$B$15*(($B$16+$AI$4)*0.2))+S147*$B$15/($B$15-$AI$12)*(EXP(-$AI$12*(($B$16+$AI$4)*0.2))-EXP(-$B$15*(($B$16+$AI$4)*0.2)))+T147*$B$15/($B$15-$AI$13)*(EXP(-$AI$13*(($B$16+$AI$4)*0.2))-EXP(-$B$15*(($B$16+$AI$4)*0.2)))+U147*$B$15/($B$15-$AI$14)*(EXP(-$AI$14*(($B$16+$AI$4)*0.2))-EXP(-$B$15*(($B$16+$AI$4)*0.2)))</f>
        <v/>
      </c>
      <c r="X147" s="17">
        <f>R147*EXP(-$B$15*(($B$16+$AI$4)*0.3))+S147*$B$15/($B$15-$AI$12)*(EXP(-$AI$12*(($B$16+$AI$4)*0.3))-EXP(-$B$15*(($B$16+$AI$4)*0.3)))+T147*$B$15/($B$15-$AI$13)*(EXP(-$AI$13*(($B$16+$AI$4)*0.3))-EXP(-$B$15*(($B$16+$AI$4)*0.3)))+U147*$B$15/($B$15-$AI$14)*(EXP(-$AI$14*(($B$16+$AI$4)*0.3))-EXP(-$B$15*(($B$16+$AI$4)*0.3)))</f>
        <v/>
      </c>
      <c r="Y147" s="17">
        <f>R147*EXP(-$B$15*(($B$16+$AI$4)*0.4))+S147*$B$15/($B$15-$AI$12)*(EXP(-$AI$12*(($B$16+$AI$4)*0.4))-EXP(-$B$15*(($B$16+$AI$4)*0.4)))+T147*$B$15/($B$15-$AI$13)*(EXP(-$AI$13*(($B$16+$AI$4)*0.4))-EXP(-$B$15*(($B$16+$AI$4)*0.4)))+U147*$B$15/($B$15-$AI$14)*(EXP(-$AI$14*(($B$16+$AI$4)*0.4))-EXP(-$B$15*(($B$16+$AI$4)*0.4)))</f>
        <v/>
      </c>
      <c r="Z147" s="17">
        <f>R147*EXP(-$B$15*(($B$16+$AI$4)*0.5))+S147*$B$15/($B$15-$AI$12)*(EXP(-$AI$12*(($B$16+$AI$4)*0.5))-EXP(-$B$15*(($B$16+$AI$4)*0.5)))+T147*$B$15/($B$15-$AI$13)*(EXP(-$AI$13*(($B$16+$AI$4)*0.5))-EXP(-$B$15*(($B$16+$AI$4)*0.5)))+U147*$B$15/($B$15-$AI$14)*(EXP(-$AI$14*(($B$16+$AI$4)*0.5))-EXP(-$B$15*(($B$16+$AI$4)*0.5)))</f>
        <v/>
      </c>
      <c r="AA147" s="17">
        <f>R147*EXP(-$B$15*(($B$16+$AI$4)*0.6))+S147*$B$15/($B$15-$AI$12)*(EXP(-$AI$12*(($B$16+$AI$4)*0.6))-EXP(-$B$15*(($B$16+$AI$4)*0.6)))+T147*$B$15/($B$15-$AI$13)*(EXP(-$AI$13*(($B$16+$AI$4)*0.6))-EXP(-$B$15*(($B$16+$AI$4)*0.6)))+U147*$B$15/($B$15-$AI$14)*(EXP(-$AI$14*(($B$16+$AI$4)*0.6))-EXP(-$B$15*(($B$16+$AI$4)*0.6)))</f>
        <v/>
      </c>
      <c r="AB147" s="17">
        <f>R147*EXP(-$B$15*(($B$16+$AI$4)*0.7))+S147*$B$15/($B$15-$AI$12)*(EXP(-$AI$12*(($B$16+$AI$4)*0.7))-EXP(-$B$15*(($B$16+$AI$4)*0.7)))+T147*$B$15/($B$15-$AI$13)*(EXP(-$AI$13*(($B$16+$AI$4)*0.7))-EXP(-$B$15*(($B$16+$AI$4)*0.7)))+U147*$B$15/($B$15-$AI$14)*(EXP(-$AI$14*(($B$16+$AI$4)*0.7))-EXP(-$B$15*(($B$16+$AI$4)*0.7)))</f>
        <v/>
      </c>
      <c r="AC147" s="17">
        <f>R147*EXP(-$B$15*(($B$16+$AI$4)*0.8))+S147*$B$15/($B$15-$AI$12)*(EXP(-$AI$12*(($B$16+$AI$4)*0.8))-EXP(-$B$15*(($B$16+$AI$4)*0.8)))+T147*$B$15/($B$15-$AI$13)*(EXP(-$AI$13*(($B$16+$AI$4)*0.8))-EXP(-$B$15*(($B$16+$AI$4)*0.8)))+U147*$B$15/($B$15-$AI$14)*(EXP(-$AI$14*(($B$16+$AI$4)*0.8))-EXP(-$B$15*(($B$16+$AI$4)*0.8)))</f>
        <v/>
      </c>
      <c r="AD147" s="17">
        <f>R147*EXP(-$B$15*(($B$16+$AI$4)*0.9))+S147*$B$15/($B$15-$AI$12)*(EXP(-$AI$12*(($B$16+$AI$4)*0.9))-EXP(-$B$15*(($B$16+$AI$4)*0.9)))+T147*$B$15/($B$15-$AI$13)*(EXP(-$AI$13*(($B$16+$AI$4)*0.9))-EXP(-$B$15*(($B$16+$AI$4)*0.9)))+U147*$B$15/($B$15-$AI$14)*(EXP(-$AI$14*(($B$16+$AI$4)*0.9))-EXP(-$B$15*(($B$16+$AI$4)*0.9)))</f>
        <v/>
      </c>
      <c r="AE147" s="17">
        <f>R147*EXP(-$B$15*(($B$16+$AI$4)*1.0))+S147*$B$15/($B$15-$AI$12)*(EXP(-$AI$12*(($B$16+$AI$4)*1.0))-EXP(-$B$15*(($B$16+$AI$4)*1.0)))+T147*$B$15/($B$15-$AI$13)*(EXP(-$AI$13*(($B$16+$AI$4)*1.0))-EXP(-$B$15*(($B$16+$AI$4)*1.0)))+U147*$B$15/($B$15-$AI$14)*(EXP(-$AI$14*(($B$16+$AI$4)*1.0))-EXP(-$B$15*(($B$16+$AI$4)*1.0)))</f>
        <v/>
      </c>
      <c r="AF147" s="17">
        <f>MIN((G147-V147)/$AI$48,(G147-W147)/$AI$49,(G147-X147)/$AI$50,(G147-Y147)/$AI$51,(G147-Z147)/$AI$52,(G147-AA147)/$AI$53,(G147-AB147)/$AI$54,(G147-AC147)/$AI$55,(G147-AD147)/$AI$56,(G147-AE147)/$AI$57)</f>
        <v/>
      </c>
    </row>
    <row r="148">
      <c r="E148" s="12">
        <f>E147+$B$11</f>
        <v/>
      </c>
      <c r="F148" s="13">
        <f>E148/60</f>
        <v/>
      </c>
      <c r="G148" s="13">
        <f>IF(F148&gt;=$AI$66,$B$26,IF(F148&gt;=$AI$65,$B$25,IF(F148&gt;=$AI$64,$B$24,IF(F148&gt;=$AI$63,$B$23,IF(F148&gt;=$AI$62,$B$22,IF(F148&gt;=$AI$61,$B$21,$B$20))))))</f>
        <v/>
      </c>
      <c r="H148" s="14">
        <f>MAX(0,MIN($AI$59,IF($B$9="Plasma",(G148-(S148*$AI$18+T148*$AI$19+U148*$AI$20))/$AI$46,AF148)))</f>
        <v/>
      </c>
      <c r="I148" s="15">
        <f>H148/10*3600/$B$11</f>
        <v/>
      </c>
      <c r="J148" s="15">
        <f>J147+H148</f>
        <v/>
      </c>
      <c r="K148" s="14">
        <f>$AI$21*K147+$AI$22*L147+$AI$23*M147+$AI$30*H147</f>
        <v/>
      </c>
      <c r="L148" s="14">
        <f>$AI$24*K147+$AI$25*L147+$AI$26*M147+$AI$31*H147</f>
        <v/>
      </c>
      <c r="M148" s="14">
        <f>$AI$27*K147+$AI$28*L147+$AI$29*M147+$AI$32*H147</f>
        <v/>
      </c>
      <c r="N148" s="16">
        <f>R148*$B$41</f>
        <v/>
      </c>
      <c r="O148" s="14">
        <f>K148/$B$30</f>
        <v/>
      </c>
      <c r="P148" s="14">
        <f>L148/$B$31</f>
        <v/>
      </c>
      <c r="Q148" s="14">
        <f>M148/$B$32</f>
        <v/>
      </c>
      <c r="R148" s="14">
        <f>R147*$AI$42+S147*$AI$43+T147*$AI$44+U147*$AI$45+$AI$47*H147</f>
        <v/>
      </c>
      <c r="S148" s="17">
        <f>$AI$33*K148+$AI$34*L148+$AI$35*M148</f>
        <v/>
      </c>
      <c r="T148" s="17">
        <f>$AI$36*K148+$AI$37*L148+$AI$38*M148</f>
        <v/>
      </c>
      <c r="U148" s="17">
        <f>$AI$39*K148+$AI$40*L148+$AI$41*M148</f>
        <v/>
      </c>
      <c r="V148" s="17">
        <f>R148*EXP(-$B$15*(($B$16+$AI$4)*0.1))+S148*$B$15/($B$15-$AI$12)*(EXP(-$AI$12*(($B$16+$AI$4)*0.1))-EXP(-$B$15*(($B$16+$AI$4)*0.1)))+T148*$B$15/($B$15-$AI$13)*(EXP(-$AI$13*(($B$16+$AI$4)*0.1))-EXP(-$B$15*(($B$16+$AI$4)*0.1)))+U148*$B$15/($B$15-$AI$14)*(EXP(-$AI$14*(($B$16+$AI$4)*0.1))-EXP(-$B$15*(($B$16+$AI$4)*0.1)))</f>
        <v/>
      </c>
      <c r="W148" s="17">
        <f>R148*EXP(-$B$15*(($B$16+$AI$4)*0.2))+S148*$B$15/($B$15-$AI$12)*(EXP(-$AI$12*(($B$16+$AI$4)*0.2))-EXP(-$B$15*(($B$16+$AI$4)*0.2)))+T148*$B$15/($B$15-$AI$13)*(EXP(-$AI$13*(($B$16+$AI$4)*0.2))-EXP(-$B$15*(($B$16+$AI$4)*0.2)))+U148*$B$15/($B$15-$AI$14)*(EXP(-$AI$14*(($B$16+$AI$4)*0.2))-EXP(-$B$15*(($B$16+$AI$4)*0.2)))</f>
        <v/>
      </c>
      <c r="X148" s="17">
        <f>R148*EXP(-$B$15*(($B$16+$AI$4)*0.3))+S148*$B$15/($B$15-$AI$12)*(EXP(-$AI$12*(($B$16+$AI$4)*0.3))-EXP(-$B$15*(($B$16+$AI$4)*0.3)))+T148*$B$15/($B$15-$AI$13)*(EXP(-$AI$13*(($B$16+$AI$4)*0.3))-EXP(-$B$15*(($B$16+$AI$4)*0.3)))+U148*$B$15/($B$15-$AI$14)*(EXP(-$AI$14*(($B$16+$AI$4)*0.3))-EXP(-$B$15*(($B$16+$AI$4)*0.3)))</f>
        <v/>
      </c>
      <c r="Y148" s="17">
        <f>R148*EXP(-$B$15*(($B$16+$AI$4)*0.4))+S148*$B$15/($B$15-$AI$12)*(EXP(-$AI$12*(($B$16+$AI$4)*0.4))-EXP(-$B$15*(($B$16+$AI$4)*0.4)))+T148*$B$15/($B$15-$AI$13)*(EXP(-$AI$13*(($B$16+$AI$4)*0.4))-EXP(-$B$15*(($B$16+$AI$4)*0.4)))+U148*$B$15/($B$15-$AI$14)*(EXP(-$AI$14*(($B$16+$AI$4)*0.4))-EXP(-$B$15*(($B$16+$AI$4)*0.4)))</f>
        <v/>
      </c>
      <c r="Z148" s="17">
        <f>R148*EXP(-$B$15*(($B$16+$AI$4)*0.5))+S148*$B$15/($B$15-$AI$12)*(EXP(-$AI$12*(($B$16+$AI$4)*0.5))-EXP(-$B$15*(($B$16+$AI$4)*0.5)))+T148*$B$15/($B$15-$AI$13)*(EXP(-$AI$13*(($B$16+$AI$4)*0.5))-EXP(-$B$15*(($B$16+$AI$4)*0.5)))+U148*$B$15/($B$15-$AI$14)*(EXP(-$AI$14*(($B$16+$AI$4)*0.5))-EXP(-$B$15*(($B$16+$AI$4)*0.5)))</f>
        <v/>
      </c>
      <c r="AA148" s="17">
        <f>R148*EXP(-$B$15*(($B$16+$AI$4)*0.6))+S148*$B$15/($B$15-$AI$12)*(EXP(-$AI$12*(($B$16+$AI$4)*0.6))-EXP(-$B$15*(($B$16+$AI$4)*0.6)))+T148*$B$15/($B$15-$AI$13)*(EXP(-$AI$13*(($B$16+$AI$4)*0.6))-EXP(-$B$15*(($B$16+$AI$4)*0.6)))+U148*$B$15/($B$15-$AI$14)*(EXP(-$AI$14*(($B$16+$AI$4)*0.6))-EXP(-$B$15*(($B$16+$AI$4)*0.6)))</f>
        <v/>
      </c>
      <c r="AB148" s="17">
        <f>R148*EXP(-$B$15*(($B$16+$AI$4)*0.7))+S148*$B$15/($B$15-$AI$12)*(EXP(-$AI$12*(($B$16+$AI$4)*0.7))-EXP(-$B$15*(($B$16+$AI$4)*0.7)))+T148*$B$15/($B$15-$AI$13)*(EXP(-$AI$13*(($B$16+$AI$4)*0.7))-EXP(-$B$15*(($B$16+$AI$4)*0.7)))+U148*$B$15/($B$15-$AI$14)*(EXP(-$AI$14*(($B$16+$AI$4)*0.7))-EXP(-$B$15*(($B$16+$AI$4)*0.7)))</f>
        <v/>
      </c>
      <c r="AC148" s="17">
        <f>R148*EXP(-$B$15*(($B$16+$AI$4)*0.8))+S148*$B$15/($B$15-$AI$12)*(EXP(-$AI$12*(($B$16+$AI$4)*0.8))-EXP(-$B$15*(($B$16+$AI$4)*0.8)))+T148*$B$15/($B$15-$AI$13)*(EXP(-$AI$13*(($B$16+$AI$4)*0.8))-EXP(-$B$15*(($B$16+$AI$4)*0.8)))+U148*$B$15/($B$15-$AI$14)*(EXP(-$AI$14*(($B$16+$AI$4)*0.8))-EXP(-$B$15*(($B$16+$AI$4)*0.8)))</f>
        <v/>
      </c>
      <c r="AD148" s="17">
        <f>R148*EXP(-$B$15*(($B$16+$AI$4)*0.9))+S148*$B$15/($B$15-$AI$12)*(EXP(-$AI$12*(($B$16+$AI$4)*0.9))-EXP(-$B$15*(($B$16+$AI$4)*0.9)))+T148*$B$15/($B$15-$AI$13)*(EXP(-$AI$13*(($B$16+$AI$4)*0.9))-EXP(-$B$15*(($B$16+$AI$4)*0.9)))+U148*$B$15/($B$15-$AI$14)*(EXP(-$AI$14*(($B$16+$AI$4)*0.9))-EXP(-$B$15*(($B$16+$AI$4)*0.9)))</f>
        <v/>
      </c>
      <c r="AE148" s="17">
        <f>R148*EXP(-$B$15*(($B$16+$AI$4)*1.0))+S148*$B$15/($B$15-$AI$12)*(EXP(-$AI$12*(($B$16+$AI$4)*1.0))-EXP(-$B$15*(($B$16+$AI$4)*1.0)))+T148*$B$15/($B$15-$AI$13)*(EXP(-$AI$13*(($B$16+$AI$4)*1.0))-EXP(-$B$15*(($B$16+$AI$4)*1.0)))+U148*$B$15/($B$15-$AI$14)*(EXP(-$AI$14*(($B$16+$AI$4)*1.0))-EXP(-$B$15*(($B$16+$AI$4)*1.0)))</f>
        <v/>
      </c>
      <c r="AF148" s="17">
        <f>MIN((G148-V148)/$AI$48,(G148-W148)/$AI$49,(G148-X148)/$AI$50,(G148-Y148)/$AI$51,(G148-Z148)/$AI$52,(G148-AA148)/$AI$53,(G148-AB148)/$AI$54,(G148-AC148)/$AI$55,(G148-AD148)/$AI$56,(G148-AE148)/$AI$57)</f>
        <v/>
      </c>
    </row>
    <row r="149">
      <c r="E149" s="12">
        <f>E148+$B$11</f>
        <v/>
      </c>
      <c r="F149" s="13">
        <f>E149/60</f>
        <v/>
      </c>
      <c r="G149" s="13">
        <f>IF(F149&gt;=$AI$66,$B$26,IF(F149&gt;=$AI$65,$B$25,IF(F149&gt;=$AI$64,$B$24,IF(F149&gt;=$AI$63,$B$23,IF(F149&gt;=$AI$62,$B$22,IF(F149&gt;=$AI$61,$B$21,$B$20))))))</f>
        <v/>
      </c>
      <c r="H149" s="14">
        <f>MAX(0,MIN($AI$59,IF($B$9="Plasma",(G149-(S149*$AI$18+T149*$AI$19+U149*$AI$20))/$AI$46,AF149)))</f>
        <v/>
      </c>
      <c r="I149" s="15">
        <f>H149/10*3600/$B$11</f>
        <v/>
      </c>
      <c r="J149" s="15">
        <f>J148+H149</f>
        <v/>
      </c>
      <c r="K149" s="14">
        <f>$AI$21*K148+$AI$22*L148+$AI$23*M148+$AI$30*H148</f>
        <v/>
      </c>
      <c r="L149" s="14">
        <f>$AI$24*K148+$AI$25*L148+$AI$26*M148+$AI$31*H148</f>
        <v/>
      </c>
      <c r="M149" s="14">
        <f>$AI$27*K148+$AI$28*L148+$AI$29*M148+$AI$32*H148</f>
        <v/>
      </c>
      <c r="N149" s="16">
        <f>R149*$B$41</f>
        <v/>
      </c>
      <c r="O149" s="14">
        <f>K149/$B$30</f>
        <v/>
      </c>
      <c r="P149" s="14">
        <f>L149/$B$31</f>
        <v/>
      </c>
      <c r="Q149" s="14">
        <f>M149/$B$32</f>
        <v/>
      </c>
      <c r="R149" s="14">
        <f>R148*$AI$42+S148*$AI$43+T148*$AI$44+U148*$AI$45+$AI$47*H148</f>
        <v/>
      </c>
      <c r="S149" s="17">
        <f>$AI$33*K149+$AI$34*L149+$AI$35*M149</f>
        <v/>
      </c>
      <c r="T149" s="17">
        <f>$AI$36*K149+$AI$37*L149+$AI$38*M149</f>
        <v/>
      </c>
      <c r="U149" s="17">
        <f>$AI$39*K149+$AI$40*L149+$AI$41*M149</f>
        <v/>
      </c>
      <c r="V149" s="17">
        <f>R149*EXP(-$B$15*(($B$16+$AI$4)*0.1))+S149*$B$15/($B$15-$AI$12)*(EXP(-$AI$12*(($B$16+$AI$4)*0.1))-EXP(-$B$15*(($B$16+$AI$4)*0.1)))+T149*$B$15/($B$15-$AI$13)*(EXP(-$AI$13*(($B$16+$AI$4)*0.1))-EXP(-$B$15*(($B$16+$AI$4)*0.1)))+U149*$B$15/($B$15-$AI$14)*(EXP(-$AI$14*(($B$16+$AI$4)*0.1))-EXP(-$B$15*(($B$16+$AI$4)*0.1)))</f>
        <v/>
      </c>
      <c r="W149" s="17">
        <f>R149*EXP(-$B$15*(($B$16+$AI$4)*0.2))+S149*$B$15/($B$15-$AI$12)*(EXP(-$AI$12*(($B$16+$AI$4)*0.2))-EXP(-$B$15*(($B$16+$AI$4)*0.2)))+T149*$B$15/($B$15-$AI$13)*(EXP(-$AI$13*(($B$16+$AI$4)*0.2))-EXP(-$B$15*(($B$16+$AI$4)*0.2)))+U149*$B$15/($B$15-$AI$14)*(EXP(-$AI$14*(($B$16+$AI$4)*0.2))-EXP(-$B$15*(($B$16+$AI$4)*0.2)))</f>
        <v/>
      </c>
      <c r="X149" s="17">
        <f>R149*EXP(-$B$15*(($B$16+$AI$4)*0.3))+S149*$B$15/($B$15-$AI$12)*(EXP(-$AI$12*(($B$16+$AI$4)*0.3))-EXP(-$B$15*(($B$16+$AI$4)*0.3)))+T149*$B$15/($B$15-$AI$13)*(EXP(-$AI$13*(($B$16+$AI$4)*0.3))-EXP(-$B$15*(($B$16+$AI$4)*0.3)))+U149*$B$15/($B$15-$AI$14)*(EXP(-$AI$14*(($B$16+$AI$4)*0.3))-EXP(-$B$15*(($B$16+$AI$4)*0.3)))</f>
        <v/>
      </c>
      <c r="Y149" s="17">
        <f>R149*EXP(-$B$15*(($B$16+$AI$4)*0.4))+S149*$B$15/($B$15-$AI$12)*(EXP(-$AI$12*(($B$16+$AI$4)*0.4))-EXP(-$B$15*(($B$16+$AI$4)*0.4)))+T149*$B$15/($B$15-$AI$13)*(EXP(-$AI$13*(($B$16+$AI$4)*0.4))-EXP(-$B$15*(($B$16+$AI$4)*0.4)))+U149*$B$15/($B$15-$AI$14)*(EXP(-$AI$14*(($B$16+$AI$4)*0.4))-EXP(-$B$15*(($B$16+$AI$4)*0.4)))</f>
        <v/>
      </c>
      <c r="Z149" s="17">
        <f>R149*EXP(-$B$15*(($B$16+$AI$4)*0.5))+S149*$B$15/($B$15-$AI$12)*(EXP(-$AI$12*(($B$16+$AI$4)*0.5))-EXP(-$B$15*(($B$16+$AI$4)*0.5)))+T149*$B$15/($B$15-$AI$13)*(EXP(-$AI$13*(($B$16+$AI$4)*0.5))-EXP(-$B$15*(($B$16+$AI$4)*0.5)))+U149*$B$15/($B$15-$AI$14)*(EXP(-$AI$14*(($B$16+$AI$4)*0.5))-EXP(-$B$15*(($B$16+$AI$4)*0.5)))</f>
        <v/>
      </c>
      <c r="AA149" s="17">
        <f>R149*EXP(-$B$15*(($B$16+$AI$4)*0.6))+S149*$B$15/($B$15-$AI$12)*(EXP(-$AI$12*(($B$16+$AI$4)*0.6))-EXP(-$B$15*(($B$16+$AI$4)*0.6)))+T149*$B$15/($B$15-$AI$13)*(EXP(-$AI$13*(($B$16+$AI$4)*0.6))-EXP(-$B$15*(($B$16+$AI$4)*0.6)))+U149*$B$15/($B$15-$AI$14)*(EXP(-$AI$14*(($B$16+$AI$4)*0.6))-EXP(-$B$15*(($B$16+$AI$4)*0.6)))</f>
        <v/>
      </c>
      <c r="AB149" s="17">
        <f>R149*EXP(-$B$15*(($B$16+$AI$4)*0.7))+S149*$B$15/($B$15-$AI$12)*(EXP(-$AI$12*(($B$16+$AI$4)*0.7))-EXP(-$B$15*(($B$16+$AI$4)*0.7)))+T149*$B$15/($B$15-$AI$13)*(EXP(-$AI$13*(($B$16+$AI$4)*0.7))-EXP(-$B$15*(($B$16+$AI$4)*0.7)))+U149*$B$15/($B$15-$AI$14)*(EXP(-$AI$14*(($B$16+$AI$4)*0.7))-EXP(-$B$15*(($B$16+$AI$4)*0.7)))</f>
        <v/>
      </c>
      <c r="AC149" s="17">
        <f>R149*EXP(-$B$15*(($B$16+$AI$4)*0.8))+S149*$B$15/($B$15-$AI$12)*(EXP(-$AI$12*(($B$16+$AI$4)*0.8))-EXP(-$B$15*(($B$16+$AI$4)*0.8)))+T149*$B$15/($B$15-$AI$13)*(EXP(-$AI$13*(($B$16+$AI$4)*0.8))-EXP(-$B$15*(($B$16+$AI$4)*0.8)))+U149*$B$15/($B$15-$AI$14)*(EXP(-$AI$14*(($B$16+$AI$4)*0.8))-EXP(-$B$15*(($B$16+$AI$4)*0.8)))</f>
        <v/>
      </c>
      <c r="AD149" s="17">
        <f>R149*EXP(-$B$15*(($B$16+$AI$4)*0.9))+S149*$B$15/($B$15-$AI$12)*(EXP(-$AI$12*(($B$16+$AI$4)*0.9))-EXP(-$B$15*(($B$16+$AI$4)*0.9)))+T149*$B$15/($B$15-$AI$13)*(EXP(-$AI$13*(($B$16+$AI$4)*0.9))-EXP(-$B$15*(($B$16+$AI$4)*0.9)))+U149*$B$15/($B$15-$AI$14)*(EXP(-$AI$14*(($B$16+$AI$4)*0.9))-EXP(-$B$15*(($B$16+$AI$4)*0.9)))</f>
        <v/>
      </c>
      <c r="AE149" s="17">
        <f>R149*EXP(-$B$15*(($B$16+$AI$4)*1.0))+S149*$B$15/($B$15-$AI$12)*(EXP(-$AI$12*(($B$16+$AI$4)*1.0))-EXP(-$B$15*(($B$16+$AI$4)*1.0)))+T149*$B$15/($B$15-$AI$13)*(EXP(-$AI$13*(($B$16+$AI$4)*1.0))-EXP(-$B$15*(($B$16+$AI$4)*1.0)))+U149*$B$15/($B$15-$AI$14)*(EXP(-$AI$14*(($B$16+$AI$4)*1.0))-EXP(-$B$15*(($B$16+$AI$4)*1.0)))</f>
        <v/>
      </c>
      <c r="AF149" s="17">
        <f>MIN((G149-V149)/$AI$48,(G149-W149)/$AI$49,(G149-X149)/$AI$50,(G149-Y149)/$AI$51,(G149-Z149)/$AI$52,(G149-AA149)/$AI$53,(G149-AB149)/$AI$54,(G149-AC149)/$AI$55,(G149-AD149)/$AI$56,(G149-AE149)/$AI$57)</f>
        <v/>
      </c>
    </row>
    <row r="150">
      <c r="E150" s="12">
        <f>E149+$B$11</f>
        <v/>
      </c>
      <c r="F150" s="13">
        <f>E150/60</f>
        <v/>
      </c>
      <c r="G150" s="13">
        <f>IF(F150&gt;=$AI$66,$B$26,IF(F150&gt;=$AI$65,$B$25,IF(F150&gt;=$AI$64,$B$24,IF(F150&gt;=$AI$63,$B$23,IF(F150&gt;=$AI$62,$B$22,IF(F150&gt;=$AI$61,$B$21,$B$20))))))</f>
        <v/>
      </c>
      <c r="H150" s="14">
        <f>MAX(0,MIN($AI$59,IF($B$9="Plasma",(G150-(S150*$AI$18+T150*$AI$19+U150*$AI$20))/$AI$46,AF150)))</f>
        <v/>
      </c>
      <c r="I150" s="15">
        <f>H150/10*3600/$B$11</f>
        <v/>
      </c>
      <c r="J150" s="15">
        <f>J149+H150</f>
        <v/>
      </c>
      <c r="K150" s="14">
        <f>$AI$21*K149+$AI$22*L149+$AI$23*M149+$AI$30*H149</f>
        <v/>
      </c>
      <c r="L150" s="14">
        <f>$AI$24*K149+$AI$25*L149+$AI$26*M149+$AI$31*H149</f>
        <v/>
      </c>
      <c r="M150" s="14">
        <f>$AI$27*K149+$AI$28*L149+$AI$29*M149+$AI$32*H149</f>
        <v/>
      </c>
      <c r="N150" s="16">
        <f>R150*$B$41</f>
        <v/>
      </c>
      <c r="O150" s="14">
        <f>K150/$B$30</f>
        <v/>
      </c>
      <c r="P150" s="14">
        <f>L150/$B$31</f>
        <v/>
      </c>
      <c r="Q150" s="14">
        <f>M150/$B$32</f>
        <v/>
      </c>
      <c r="R150" s="14">
        <f>R149*$AI$42+S149*$AI$43+T149*$AI$44+U149*$AI$45+$AI$47*H149</f>
        <v/>
      </c>
      <c r="S150" s="17">
        <f>$AI$33*K150+$AI$34*L150+$AI$35*M150</f>
        <v/>
      </c>
      <c r="T150" s="17">
        <f>$AI$36*K150+$AI$37*L150+$AI$38*M150</f>
        <v/>
      </c>
      <c r="U150" s="17">
        <f>$AI$39*K150+$AI$40*L150+$AI$41*M150</f>
        <v/>
      </c>
      <c r="V150" s="17">
        <f>R150*EXP(-$B$15*(($B$16+$AI$4)*0.1))+S150*$B$15/($B$15-$AI$12)*(EXP(-$AI$12*(($B$16+$AI$4)*0.1))-EXP(-$B$15*(($B$16+$AI$4)*0.1)))+T150*$B$15/($B$15-$AI$13)*(EXP(-$AI$13*(($B$16+$AI$4)*0.1))-EXP(-$B$15*(($B$16+$AI$4)*0.1)))+U150*$B$15/($B$15-$AI$14)*(EXP(-$AI$14*(($B$16+$AI$4)*0.1))-EXP(-$B$15*(($B$16+$AI$4)*0.1)))</f>
        <v/>
      </c>
      <c r="W150" s="17">
        <f>R150*EXP(-$B$15*(($B$16+$AI$4)*0.2))+S150*$B$15/($B$15-$AI$12)*(EXP(-$AI$12*(($B$16+$AI$4)*0.2))-EXP(-$B$15*(($B$16+$AI$4)*0.2)))+T150*$B$15/($B$15-$AI$13)*(EXP(-$AI$13*(($B$16+$AI$4)*0.2))-EXP(-$B$15*(($B$16+$AI$4)*0.2)))+U150*$B$15/($B$15-$AI$14)*(EXP(-$AI$14*(($B$16+$AI$4)*0.2))-EXP(-$B$15*(($B$16+$AI$4)*0.2)))</f>
        <v/>
      </c>
      <c r="X150" s="17">
        <f>R150*EXP(-$B$15*(($B$16+$AI$4)*0.3))+S150*$B$15/($B$15-$AI$12)*(EXP(-$AI$12*(($B$16+$AI$4)*0.3))-EXP(-$B$15*(($B$16+$AI$4)*0.3)))+T150*$B$15/($B$15-$AI$13)*(EXP(-$AI$13*(($B$16+$AI$4)*0.3))-EXP(-$B$15*(($B$16+$AI$4)*0.3)))+U150*$B$15/($B$15-$AI$14)*(EXP(-$AI$14*(($B$16+$AI$4)*0.3))-EXP(-$B$15*(($B$16+$AI$4)*0.3)))</f>
        <v/>
      </c>
      <c r="Y150" s="17">
        <f>R150*EXP(-$B$15*(($B$16+$AI$4)*0.4))+S150*$B$15/($B$15-$AI$12)*(EXP(-$AI$12*(($B$16+$AI$4)*0.4))-EXP(-$B$15*(($B$16+$AI$4)*0.4)))+T150*$B$15/($B$15-$AI$13)*(EXP(-$AI$13*(($B$16+$AI$4)*0.4))-EXP(-$B$15*(($B$16+$AI$4)*0.4)))+U150*$B$15/($B$15-$AI$14)*(EXP(-$AI$14*(($B$16+$AI$4)*0.4))-EXP(-$B$15*(($B$16+$AI$4)*0.4)))</f>
        <v/>
      </c>
      <c r="Z150" s="17">
        <f>R150*EXP(-$B$15*(($B$16+$AI$4)*0.5))+S150*$B$15/($B$15-$AI$12)*(EXP(-$AI$12*(($B$16+$AI$4)*0.5))-EXP(-$B$15*(($B$16+$AI$4)*0.5)))+T150*$B$15/($B$15-$AI$13)*(EXP(-$AI$13*(($B$16+$AI$4)*0.5))-EXP(-$B$15*(($B$16+$AI$4)*0.5)))+U150*$B$15/($B$15-$AI$14)*(EXP(-$AI$14*(($B$16+$AI$4)*0.5))-EXP(-$B$15*(($B$16+$AI$4)*0.5)))</f>
        <v/>
      </c>
      <c r="AA150" s="17">
        <f>R150*EXP(-$B$15*(($B$16+$AI$4)*0.6))+S150*$B$15/($B$15-$AI$12)*(EXP(-$AI$12*(($B$16+$AI$4)*0.6))-EXP(-$B$15*(($B$16+$AI$4)*0.6)))+T150*$B$15/($B$15-$AI$13)*(EXP(-$AI$13*(($B$16+$AI$4)*0.6))-EXP(-$B$15*(($B$16+$AI$4)*0.6)))+U150*$B$15/($B$15-$AI$14)*(EXP(-$AI$14*(($B$16+$AI$4)*0.6))-EXP(-$B$15*(($B$16+$AI$4)*0.6)))</f>
        <v/>
      </c>
      <c r="AB150" s="17">
        <f>R150*EXP(-$B$15*(($B$16+$AI$4)*0.7))+S150*$B$15/($B$15-$AI$12)*(EXP(-$AI$12*(($B$16+$AI$4)*0.7))-EXP(-$B$15*(($B$16+$AI$4)*0.7)))+T150*$B$15/($B$15-$AI$13)*(EXP(-$AI$13*(($B$16+$AI$4)*0.7))-EXP(-$B$15*(($B$16+$AI$4)*0.7)))+U150*$B$15/($B$15-$AI$14)*(EXP(-$AI$14*(($B$16+$AI$4)*0.7))-EXP(-$B$15*(($B$16+$AI$4)*0.7)))</f>
        <v/>
      </c>
      <c r="AC150" s="17">
        <f>R150*EXP(-$B$15*(($B$16+$AI$4)*0.8))+S150*$B$15/($B$15-$AI$12)*(EXP(-$AI$12*(($B$16+$AI$4)*0.8))-EXP(-$B$15*(($B$16+$AI$4)*0.8)))+T150*$B$15/($B$15-$AI$13)*(EXP(-$AI$13*(($B$16+$AI$4)*0.8))-EXP(-$B$15*(($B$16+$AI$4)*0.8)))+U150*$B$15/($B$15-$AI$14)*(EXP(-$AI$14*(($B$16+$AI$4)*0.8))-EXP(-$B$15*(($B$16+$AI$4)*0.8)))</f>
        <v/>
      </c>
      <c r="AD150" s="17">
        <f>R150*EXP(-$B$15*(($B$16+$AI$4)*0.9))+S150*$B$15/($B$15-$AI$12)*(EXP(-$AI$12*(($B$16+$AI$4)*0.9))-EXP(-$B$15*(($B$16+$AI$4)*0.9)))+T150*$B$15/($B$15-$AI$13)*(EXP(-$AI$13*(($B$16+$AI$4)*0.9))-EXP(-$B$15*(($B$16+$AI$4)*0.9)))+U150*$B$15/($B$15-$AI$14)*(EXP(-$AI$14*(($B$16+$AI$4)*0.9))-EXP(-$B$15*(($B$16+$AI$4)*0.9)))</f>
        <v/>
      </c>
      <c r="AE150" s="17">
        <f>R150*EXP(-$B$15*(($B$16+$AI$4)*1.0))+S150*$B$15/($B$15-$AI$12)*(EXP(-$AI$12*(($B$16+$AI$4)*1.0))-EXP(-$B$15*(($B$16+$AI$4)*1.0)))+T150*$B$15/($B$15-$AI$13)*(EXP(-$AI$13*(($B$16+$AI$4)*1.0))-EXP(-$B$15*(($B$16+$AI$4)*1.0)))+U150*$B$15/($B$15-$AI$14)*(EXP(-$AI$14*(($B$16+$AI$4)*1.0))-EXP(-$B$15*(($B$16+$AI$4)*1.0)))</f>
        <v/>
      </c>
      <c r="AF150" s="17">
        <f>MIN((G150-V150)/$AI$48,(G150-W150)/$AI$49,(G150-X150)/$AI$50,(G150-Y150)/$AI$51,(G150-Z150)/$AI$52,(G150-AA150)/$AI$53,(G150-AB150)/$AI$54,(G150-AC150)/$AI$55,(G150-AD150)/$AI$56,(G150-AE150)/$AI$57)</f>
        <v/>
      </c>
    </row>
    <row r="151">
      <c r="E151" s="12">
        <f>E150+$B$11</f>
        <v/>
      </c>
      <c r="F151" s="13">
        <f>E151/60</f>
        <v/>
      </c>
      <c r="G151" s="13">
        <f>IF(F151&gt;=$AI$66,$B$26,IF(F151&gt;=$AI$65,$B$25,IF(F151&gt;=$AI$64,$B$24,IF(F151&gt;=$AI$63,$B$23,IF(F151&gt;=$AI$62,$B$22,IF(F151&gt;=$AI$61,$B$21,$B$20))))))</f>
        <v/>
      </c>
      <c r="H151" s="14">
        <f>MAX(0,MIN($AI$59,IF($B$9="Plasma",(G151-(S151*$AI$18+T151*$AI$19+U151*$AI$20))/$AI$46,AF151)))</f>
        <v/>
      </c>
      <c r="I151" s="15">
        <f>H151/10*3600/$B$11</f>
        <v/>
      </c>
      <c r="J151" s="15">
        <f>J150+H151</f>
        <v/>
      </c>
      <c r="K151" s="14">
        <f>$AI$21*K150+$AI$22*L150+$AI$23*M150+$AI$30*H150</f>
        <v/>
      </c>
      <c r="L151" s="14">
        <f>$AI$24*K150+$AI$25*L150+$AI$26*M150+$AI$31*H150</f>
        <v/>
      </c>
      <c r="M151" s="14">
        <f>$AI$27*K150+$AI$28*L150+$AI$29*M150+$AI$32*H150</f>
        <v/>
      </c>
      <c r="N151" s="16">
        <f>R151*$B$41</f>
        <v/>
      </c>
      <c r="O151" s="14">
        <f>K151/$B$30</f>
        <v/>
      </c>
      <c r="P151" s="14">
        <f>L151/$B$31</f>
        <v/>
      </c>
      <c r="Q151" s="14">
        <f>M151/$B$32</f>
        <v/>
      </c>
      <c r="R151" s="14">
        <f>R150*$AI$42+S150*$AI$43+T150*$AI$44+U150*$AI$45+$AI$47*H150</f>
        <v/>
      </c>
      <c r="S151" s="17">
        <f>$AI$33*K151+$AI$34*L151+$AI$35*M151</f>
        <v/>
      </c>
      <c r="T151" s="17">
        <f>$AI$36*K151+$AI$37*L151+$AI$38*M151</f>
        <v/>
      </c>
      <c r="U151" s="17">
        <f>$AI$39*K151+$AI$40*L151+$AI$41*M151</f>
        <v/>
      </c>
      <c r="V151" s="17">
        <f>R151*EXP(-$B$15*(($B$16+$AI$4)*0.1))+S151*$B$15/($B$15-$AI$12)*(EXP(-$AI$12*(($B$16+$AI$4)*0.1))-EXP(-$B$15*(($B$16+$AI$4)*0.1)))+T151*$B$15/($B$15-$AI$13)*(EXP(-$AI$13*(($B$16+$AI$4)*0.1))-EXP(-$B$15*(($B$16+$AI$4)*0.1)))+U151*$B$15/($B$15-$AI$14)*(EXP(-$AI$14*(($B$16+$AI$4)*0.1))-EXP(-$B$15*(($B$16+$AI$4)*0.1)))</f>
        <v/>
      </c>
      <c r="W151" s="17">
        <f>R151*EXP(-$B$15*(($B$16+$AI$4)*0.2))+S151*$B$15/($B$15-$AI$12)*(EXP(-$AI$12*(($B$16+$AI$4)*0.2))-EXP(-$B$15*(($B$16+$AI$4)*0.2)))+T151*$B$15/($B$15-$AI$13)*(EXP(-$AI$13*(($B$16+$AI$4)*0.2))-EXP(-$B$15*(($B$16+$AI$4)*0.2)))+U151*$B$15/($B$15-$AI$14)*(EXP(-$AI$14*(($B$16+$AI$4)*0.2))-EXP(-$B$15*(($B$16+$AI$4)*0.2)))</f>
        <v/>
      </c>
      <c r="X151" s="17">
        <f>R151*EXP(-$B$15*(($B$16+$AI$4)*0.3))+S151*$B$15/($B$15-$AI$12)*(EXP(-$AI$12*(($B$16+$AI$4)*0.3))-EXP(-$B$15*(($B$16+$AI$4)*0.3)))+T151*$B$15/($B$15-$AI$13)*(EXP(-$AI$13*(($B$16+$AI$4)*0.3))-EXP(-$B$15*(($B$16+$AI$4)*0.3)))+U151*$B$15/($B$15-$AI$14)*(EXP(-$AI$14*(($B$16+$AI$4)*0.3))-EXP(-$B$15*(($B$16+$AI$4)*0.3)))</f>
        <v/>
      </c>
      <c r="Y151" s="17">
        <f>R151*EXP(-$B$15*(($B$16+$AI$4)*0.4))+S151*$B$15/($B$15-$AI$12)*(EXP(-$AI$12*(($B$16+$AI$4)*0.4))-EXP(-$B$15*(($B$16+$AI$4)*0.4)))+T151*$B$15/($B$15-$AI$13)*(EXP(-$AI$13*(($B$16+$AI$4)*0.4))-EXP(-$B$15*(($B$16+$AI$4)*0.4)))+U151*$B$15/($B$15-$AI$14)*(EXP(-$AI$14*(($B$16+$AI$4)*0.4))-EXP(-$B$15*(($B$16+$AI$4)*0.4)))</f>
        <v/>
      </c>
      <c r="Z151" s="17">
        <f>R151*EXP(-$B$15*(($B$16+$AI$4)*0.5))+S151*$B$15/($B$15-$AI$12)*(EXP(-$AI$12*(($B$16+$AI$4)*0.5))-EXP(-$B$15*(($B$16+$AI$4)*0.5)))+T151*$B$15/($B$15-$AI$13)*(EXP(-$AI$13*(($B$16+$AI$4)*0.5))-EXP(-$B$15*(($B$16+$AI$4)*0.5)))+U151*$B$15/($B$15-$AI$14)*(EXP(-$AI$14*(($B$16+$AI$4)*0.5))-EXP(-$B$15*(($B$16+$AI$4)*0.5)))</f>
        <v/>
      </c>
      <c r="AA151" s="17">
        <f>R151*EXP(-$B$15*(($B$16+$AI$4)*0.6))+S151*$B$15/($B$15-$AI$12)*(EXP(-$AI$12*(($B$16+$AI$4)*0.6))-EXP(-$B$15*(($B$16+$AI$4)*0.6)))+T151*$B$15/($B$15-$AI$13)*(EXP(-$AI$13*(($B$16+$AI$4)*0.6))-EXP(-$B$15*(($B$16+$AI$4)*0.6)))+U151*$B$15/($B$15-$AI$14)*(EXP(-$AI$14*(($B$16+$AI$4)*0.6))-EXP(-$B$15*(($B$16+$AI$4)*0.6)))</f>
        <v/>
      </c>
      <c r="AB151" s="17">
        <f>R151*EXP(-$B$15*(($B$16+$AI$4)*0.7))+S151*$B$15/($B$15-$AI$12)*(EXP(-$AI$12*(($B$16+$AI$4)*0.7))-EXP(-$B$15*(($B$16+$AI$4)*0.7)))+T151*$B$15/($B$15-$AI$13)*(EXP(-$AI$13*(($B$16+$AI$4)*0.7))-EXP(-$B$15*(($B$16+$AI$4)*0.7)))+U151*$B$15/($B$15-$AI$14)*(EXP(-$AI$14*(($B$16+$AI$4)*0.7))-EXP(-$B$15*(($B$16+$AI$4)*0.7)))</f>
        <v/>
      </c>
      <c r="AC151" s="17">
        <f>R151*EXP(-$B$15*(($B$16+$AI$4)*0.8))+S151*$B$15/($B$15-$AI$12)*(EXP(-$AI$12*(($B$16+$AI$4)*0.8))-EXP(-$B$15*(($B$16+$AI$4)*0.8)))+T151*$B$15/($B$15-$AI$13)*(EXP(-$AI$13*(($B$16+$AI$4)*0.8))-EXP(-$B$15*(($B$16+$AI$4)*0.8)))+U151*$B$15/($B$15-$AI$14)*(EXP(-$AI$14*(($B$16+$AI$4)*0.8))-EXP(-$B$15*(($B$16+$AI$4)*0.8)))</f>
        <v/>
      </c>
      <c r="AD151" s="17">
        <f>R151*EXP(-$B$15*(($B$16+$AI$4)*0.9))+S151*$B$15/($B$15-$AI$12)*(EXP(-$AI$12*(($B$16+$AI$4)*0.9))-EXP(-$B$15*(($B$16+$AI$4)*0.9)))+T151*$B$15/($B$15-$AI$13)*(EXP(-$AI$13*(($B$16+$AI$4)*0.9))-EXP(-$B$15*(($B$16+$AI$4)*0.9)))+U151*$B$15/($B$15-$AI$14)*(EXP(-$AI$14*(($B$16+$AI$4)*0.9))-EXP(-$B$15*(($B$16+$AI$4)*0.9)))</f>
        <v/>
      </c>
      <c r="AE151" s="17">
        <f>R151*EXP(-$B$15*(($B$16+$AI$4)*1.0))+S151*$B$15/($B$15-$AI$12)*(EXP(-$AI$12*(($B$16+$AI$4)*1.0))-EXP(-$B$15*(($B$16+$AI$4)*1.0)))+T151*$B$15/($B$15-$AI$13)*(EXP(-$AI$13*(($B$16+$AI$4)*1.0))-EXP(-$B$15*(($B$16+$AI$4)*1.0)))+U151*$B$15/($B$15-$AI$14)*(EXP(-$AI$14*(($B$16+$AI$4)*1.0))-EXP(-$B$15*(($B$16+$AI$4)*1.0)))</f>
        <v/>
      </c>
      <c r="AF151" s="17">
        <f>MIN((G151-V151)/$AI$48,(G151-W151)/$AI$49,(G151-X151)/$AI$50,(G151-Y151)/$AI$51,(G151-Z151)/$AI$52,(G151-AA151)/$AI$53,(G151-AB151)/$AI$54,(G151-AC151)/$AI$55,(G151-AD151)/$AI$56,(G151-AE151)/$AI$57)</f>
        <v/>
      </c>
    </row>
    <row r="152">
      <c r="E152" s="12">
        <f>E151+$B$11</f>
        <v/>
      </c>
      <c r="F152" s="13">
        <f>E152/60</f>
        <v/>
      </c>
      <c r="G152" s="13">
        <f>IF(F152&gt;=$AI$66,$B$26,IF(F152&gt;=$AI$65,$B$25,IF(F152&gt;=$AI$64,$B$24,IF(F152&gt;=$AI$63,$B$23,IF(F152&gt;=$AI$62,$B$22,IF(F152&gt;=$AI$61,$B$21,$B$20))))))</f>
        <v/>
      </c>
      <c r="H152" s="14">
        <f>MAX(0,MIN($AI$59,IF($B$9="Plasma",(G152-(S152*$AI$18+T152*$AI$19+U152*$AI$20))/$AI$46,AF152)))</f>
        <v/>
      </c>
      <c r="I152" s="15">
        <f>H152/10*3600/$B$11</f>
        <v/>
      </c>
      <c r="J152" s="15">
        <f>J151+H152</f>
        <v/>
      </c>
      <c r="K152" s="14">
        <f>$AI$21*K151+$AI$22*L151+$AI$23*M151+$AI$30*H151</f>
        <v/>
      </c>
      <c r="L152" s="14">
        <f>$AI$24*K151+$AI$25*L151+$AI$26*M151+$AI$31*H151</f>
        <v/>
      </c>
      <c r="M152" s="14">
        <f>$AI$27*K151+$AI$28*L151+$AI$29*M151+$AI$32*H151</f>
        <v/>
      </c>
      <c r="N152" s="16">
        <f>R152*$B$41</f>
        <v/>
      </c>
      <c r="O152" s="14">
        <f>K152/$B$30</f>
        <v/>
      </c>
      <c r="P152" s="14">
        <f>L152/$B$31</f>
        <v/>
      </c>
      <c r="Q152" s="14">
        <f>M152/$B$32</f>
        <v/>
      </c>
      <c r="R152" s="14">
        <f>R151*$AI$42+S151*$AI$43+T151*$AI$44+U151*$AI$45+$AI$47*H151</f>
        <v/>
      </c>
      <c r="S152" s="17">
        <f>$AI$33*K152+$AI$34*L152+$AI$35*M152</f>
        <v/>
      </c>
      <c r="T152" s="17">
        <f>$AI$36*K152+$AI$37*L152+$AI$38*M152</f>
        <v/>
      </c>
      <c r="U152" s="17">
        <f>$AI$39*K152+$AI$40*L152+$AI$41*M152</f>
        <v/>
      </c>
      <c r="V152" s="17">
        <f>R152*EXP(-$B$15*(($B$16+$AI$4)*0.1))+S152*$B$15/($B$15-$AI$12)*(EXP(-$AI$12*(($B$16+$AI$4)*0.1))-EXP(-$B$15*(($B$16+$AI$4)*0.1)))+T152*$B$15/($B$15-$AI$13)*(EXP(-$AI$13*(($B$16+$AI$4)*0.1))-EXP(-$B$15*(($B$16+$AI$4)*0.1)))+U152*$B$15/($B$15-$AI$14)*(EXP(-$AI$14*(($B$16+$AI$4)*0.1))-EXP(-$B$15*(($B$16+$AI$4)*0.1)))</f>
        <v/>
      </c>
      <c r="W152" s="17">
        <f>R152*EXP(-$B$15*(($B$16+$AI$4)*0.2))+S152*$B$15/($B$15-$AI$12)*(EXP(-$AI$12*(($B$16+$AI$4)*0.2))-EXP(-$B$15*(($B$16+$AI$4)*0.2)))+T152*$B$15/($B$15-$AI$13)*(EXP(-$AI$13*(($B$16+$AI$4)*0.2))-EXP(-$B$15*(($B$16+$AI$4)*0.2)))+U152*$B$15/($B$15-$AI$14)*(EXP(-$AI$14*(($B$16+$AI$4)*0.2))-EXP(-$B$15*(($B$16+$AI$4)*0.2)))</f>
        <v/>
      </c>
      <c r="X152" s="17">
        <f>R152*EXP(-$B$15*(($B$16+$AI$4)*0.3))+S152*$B$15/($B$15-$AI$12)*(EXP(-$AI$12*(($B$16+$AI$4)*0.3))-EXP(-$B$15*(($B$16+$AI$4)*0.3)))+T152*$B$15/($B$15-$AI$13)*(EXP(-$AI$13*(($B$16+$AI$4)*0.3))-EXP(-$B$15*(($B$16+$AI$4)*0.3)))+U152*$B$15/($B$15-$AI$14)*(EXP(-$AI$14*(($B$16+$AI$4)*0.3))-EXP(-$B$15*(($B$16+$AI$4)*0.3)))</f>
        <v/>
      </c>
      <c r="Y152" s="17">
        <f>R152*EXP(-$B$15*(($B$16+$AI$4)*0.4))+S152*$B$15/($B$15-$AI$12)*(EXP(-$AI$12*(($B$16+$AI$4)*0.4))-EXP(-$B$15*(($B$16+$AI$4)*0.4)))+T152*$B$15/($B$15-$AI$13)*(EXP(-$AI$13*(($B$16+$AI$4)*0.4))-EXP(-$B$15*(($B$16+$AI$4)*0.4)))+U152*$B$15/($B$15-$AI$14)*(EXP(-$AI$14*(($B$16+$AI$4)*0.4))-EXP(-$B$15*(($B$16+$AI$4)*0.4)))</f>
        <v/>
      </c>
      <c r="Z152" s="17">
        <f>R152*EXP(-$B$15*(($B$16+$AI$4)*0.5))+S152*$B$15/($B$15-$AI$12)*(EXP(-$AI$12*(($B$16+$AI$4)*0.5))-EXP(-$B$15*(($B$16+$AI$4)*0.5)))+T152*$B$15/($B$15-$AI$13)*(EXP(-$AI$13*(($B$16+$AI$4)*0.5))-EXP(-$B$15*(($B$16+$AI$4)*0.5)))+U152*$B$15/($B$15-$AI$14)*(EXP(-$AI$14*(($B$16+$AI$4)*0.5))-EXP(-$B$15*(($B$16+$AI$4)*0.5)))</f>
        <v/>
      </c>
      <c r="AA152" s="17">
        <f>R152*EXP(-$B$15*(($B$16+$AI$4)*0.6))+S152*$B$15/($B$15-$AI$12)*(EXP(-$AI$12*(($B$16+$AI$4)*0.6))-EXP(-$B$15*(($B$16+$AI$4)*0.6)))+T152*$B$15/($B$15-$AI$13)*(EXP(-$AI$13*(($B$16+$AI$4)*0.6))-EXP(-$B$15*(($B$16+$AI$4)*0.6)))+U152*$B$15/($B$15-$AI$14)*(EXP(-$AI$14*(($B$16+$AI$4)*0.6))-EXP(-$B$15*(($B$16+$AI$4)*0.6)))</f>
        <v/>
      </c>
      <c r="AB152" s="17">
        <f>R152*EXP(-$B$15*(($B$16+$AI$4)*0.7))+S152*$B$15/($B$15-$AI$12)*(EXP(-$AI$12*(($B$16+$AI$4)*0.7))-EXP(-$B$15*(($B$16+$AI$4)*0.7)))+T152*$B$15/($B$15-$AI$13)*(EXP(-$AI$13*(($B$16+$AI$4)*0.7))-EXP(-$B$15*(($B$16+$AI$4)*0.7)))+U152*$B$15/($B$15-$AI$14)*(EXP(-$AI$14*(($B$16+$AI$4)*0.7))-EXP(-$B$15*(($B$16+$AI$4)*0.7)))</f>
        <v/>
      </c>
      <c r="AC152" s="17">
        <f>R152*EXP(-$B$15*(($B$16+$AI$4)*0.8))+S152*$B$15/($B$15-$AI$12)*(EXP(-$AI$12*(($B$16+$AI$4)*0.8))-EXP(-$B$15*(($B$16+$AI$4)*0.8)))+T152*$B$15/($B$15-$AI$13)*(EXP(-$AI$13*(($B$16+$AI$4)*0.8))-EXP(-$B$15*(($B$16+$AI$4)*0.8)))+U152*$B$15/($B$15-$AI$14)*(EXP(-$AI$14*(($B$16+$AI$4)*0.8))-EXP(-$B$15*(($B$16+$AI$4)*0.8)))</f>
        <v/>
      </c>
      <c r="AD152" s="17">
        <f>R152*EXP(-$B$15*(($B$16+$AI$4)*0.9))+S152*$B$15/($B$15-$AI$12)*(EXP(-$AI$12*(($B$16+$AI$4)*0.9))-EXP(-$B$15*(($B$16+$AI$4)*0.9)))+T152*$B$15/($B$15-$AI$13)*(EXP(-$AI$13*(($B$16+$AI$4)*0.9))-EXP(-$B$15*(($B$16+$AI$4)*0.9)))+U152*$B$15/($B$15-$AI$14)*(EXP(-$AI$14*(($B$16+$AI$4)*0.9))-EXP(-$B$15*(($B$16+$AI$4)*0.9)))</f>
        <v/>
      </c>
      <c r="AE152" s="17">
        <f>R152*EXP(-$B$15*(($B$16+$AI$4)*1.0))+S152*$B$15/($B$15-$AI$12)*(EXP(-$AI$12*(($B$16+$AI$4)*1.0))-EXP(-$B$15*(($B$16+$AI$4)*1.0)))+T152*$B$15/($B$15-$AI$13)*(EXP(-$AI$13*(($B$16+$AI$4)*1.0))-EXP(-$B$15*(($B$16+$AI$4)*1.0)))+U152*$B$15/($B$15-$AI$14)*(EXP(-$AI$14*(($B$16+$AI$4)*1.0))-EXP(-$B$15*(($B$16+$AI$4)*1.0)))</f>
        <v/>
      </c>
      <c r="AF152" s="17">
        <f>MIN((G152-V152)/$AI$48,(G152-W152)/$AI$49,(G152-X152)/$AI$50,(G152-Y152)/$AI$51,(G152-Z152)/$AI$52,(G152-AA152)/$AI$53,(G152-AB152)/$AI$54,(G152-AC152)/$AI$55,(G152-AD152)/$AI$56,(G152-AE152)/$AI$57)</f>
        <v/>
      </c>
    </row>
    <row r="153">
      <c r="E153" s="12">
        <f>E152+$B$11</f>
        <v/>
      </c>
      <c r="F153" s="13">
        <f>E153/60</f>
        <v/>
      </c>
      <c r="G153" s="13">
        <f>IF(F153&gt;=$AI$66,$B$26,IF(F153&gt;=$AI$65,$B$25,IF(F153&gt;=$AI$64,$B$24,IF(F153&gt;=$AI$63,$B$23,IF(F153&gt;=$AI$62,$B$22,IF(F153&gt;=$AI$61,$B$21,$B$20))))))</f>
        <v/>
      </c>
      <c r="H153" s="14">
        <f>MAX(0,MIN($AI$59,IF($B$9="Plasma",(G153-(S153*$AI$18+T153*$AI$19+U153*$AI$20))/$AI$46,AF153)))</f>
        <v/>
      </c>
      <c r="I153" s="15">
        <f>H153/10*3600/$B$11</f>
        <v/>
      </c>
      <c r="J153" s="15">
        <f>J152+H153</f>
        <v/>
      </c>
      <c r="K153" s="14">
        <f>$AI$21*K152+$AI$22*L152+$AI$23*M152+$AI$30*H152</f>
        <v/>
      </c>
      <c r="L153" s="14">
        <f>$AI$24*K152+$AI$25*L152+$AI$26*M152+$AI$31*H152</f>
        <v/>
      </c>
      <c r="M153" s="14">
        <f>$AI$27*K152+$AI$28*L152+$AI$29*M152+$AI$32*H152</f>
        <v/>
      </c>
      <c r="N153" s="16">
        <f>R153*$B$41</f>
        <v/>
      </c>
      <c r="O153" s="14">
        <f>K153/$B$30</f>
        <v/>
      </c>
      <c r="P153" s="14">
        <f>L153/$B$31</f>
        <v/>
      </c>
      <c r="Q153" s="14">
        <f>M153/$B$32</f>
        <v/>
      </c>
      <c r="R153" s="14">
        <f>R152*$AI$42+S152*$AI$43+T152*$AI$44+U152*$AI$45+$AI$47*H152</f>
        <v/>
      </c>
      <c r="S153" s="17">
        <f>$AI$33*K153+$AI$34*L153+$AI$35*M153</f>
        <v/>
      </c>
      <c r="T153" s="17">
        <f>$AI$36*K153+$AI$37*L153+$AI$38*M153</f>
        <v/>
      </c>
      <c r="U153" s="17">
        <f>$AI$39*K153+$AI$40*L153+$AI$41*M153</f>
        <v/>
      </c>
      <c r="V153" s="17">
        <f>R153*EXP(-$B$15*(($B$16+$AI$4)*0.1))+S153*$B$15/($B$15-$AI$12)*(EXP(-$AI$12*(($B$16+$AI$4)*0.1))-EXP(-$B$15*(($B$16+$AI$4)*0.1)))+T153*$B$15/($B$15-$AI$13)*(EXP(-$AI$13*(($B$16+$AI$4)*0.1))-EXP(-$B$15*(($B$16+$AI$4)*0.1)))+U153*$B$15/($B$15-$AI$14)*(EXP(-$AI$14*(($B$16+$AI$4)*0.1))-EXP(-$B$15*(($B$16+$AI$4)*0.1)))</f>
        <v/>
      </c>
      <c r="W153" s="17">
        <f>R153*EXP(-$B$15*(($B$16+$AI$4)*0.2))+S153*$B$15/($B$15-$AI$12)*(EXP(-$AI$12*(($B$16+$AI$4)*0.2))-EXP(-$B$15*(($B$16+$AI$4)*0.2)))+T153*$B$15/($B$15-$AI$13)*(EXP(-$AI$13*(($B$16+$AI$4)*0.2))-EXP(-$B$15*(($B$16+$AI$4)*0.2)))+U153*$B$15/($B$15-$AI$14)*(EXP(-$AI$14*(($B$16+$AI$4)*0.2))-EXP(-$B$15*(($B$16+$AI$4)*0.2)))</f>
        <v/>
      </c>
      <c r="X153" s="17">
        <f>R153*EXP(-$B$15*(($B$16+$AI$4)*0.3))+S153*$B$15/($B$15-$AI$12)*(EXP(-$AI$12*(($B$16+$AI$4)*0.3))-EXP(-$B$15*(($B$16+$AI$4)*0.3)))+T153*$B$15/($B$15-$AI$13)*(EXP(-$AI$13*(($B$16+$AI$4)*0.3))-EXP(-$B$15*(($B$16+$AI$4)*0.3)))+U153*$B$15/($B$15-$AI$14)*(EXP(-$AI$14*(($B$16+$AI$4)*0.3))-EXP(-$B$15*(($B$16+$AI$4)*0.3)))</f>
        <v/>
      </c>
      <c r="Y153" s="17">
        <f>R153*EXP(-$B$15*(($B$16+$AI$4)*0.4))+S153*$B$15/($B$15-$AI$12)*(EXP(-$AI$12*(($B$16+$AI$4)*0.4))-EXP(-$B$15*(($B$16+$AI$4)*0.4)))+T153*$B$15/($B$15-$AI$13)*(EXP(-$AI$13*(($B$16+$AI$4)*0.4))-EXP(-$B$15*(($B$16+$AI$4)*0.4)))+U153*$B$15/($B$15-$AI$14)*(EXP(-$AI$14*(($B$16+$AI$4)*0.4))-EXP(-$B$15*(($B$16+$AI$4)*0.4)))</f>
        <v/>
      </c>
      <c r="Z153" s="17">
        <f>R153*EXP(-$B$15*(($B$16+$AI$4)*0.5))+S153*$B$15/($B$15-$AI$12)*(EXP(-$AI$12*(($B$16+$AI$4)*0.5))-EXP(-$B$15*(($B$16+$AI$4)*0.5)))+T153*$B$15/($B$15-$AI$13)*(EXP(-$AI$13*(($B$16+$AI$4)*0.5))-EXP(-$B$15*(($B$16+$AI$4)*0.5)))+U153*$B$15/($B$15-$AI$14)*(EXP(-$AI$14*(($B$16+$AI$4)*0.5))-EXP(-$B$15*(($B$16+$AI$4)*0.5)))</f>
        <v/>
      </c>
      <c r="AA153" s="17">
        <f>R153*EXP(-$B$15*(($B$16+$AI$4)*0.6))+S153*$B$15/($B$15-$AI$12)*(EXP(-$AI$12*(($B$16+$AI$4)*0.6))-EXP(-$B$15*(($B$16+$AI$4)*0.6)))+T153*$B$15/($B$15-$AI$13)*(EXP(-$AI$13*(($B$16+$AI$4)*0.6))-EXP(-$B$15*(($B$16+$AI$4)*0.6)))+U153*$B$15/($B$15-$AI$14)*(EXP(-$AI$14*(($B$16+$AI$4)*0.6))-EXP(-$B$15*(($B$16+$AI$4)*0.6)))</f>
        <v/>
      </c>
      <c r="AB153" s="17">
        <f>R153*EXP(-$B$15*(($B$16+$AI$4)*0.7))+S153*$B$15/($B$15-$AI$12)*(EXP(-$AI$12*(($B$16+$AI$4)*0.7))-EXP(-$B$15*(($B$16+$AI$4)*0.7)))+T153*$B$15/($B$15-$AI$13)*(EXP(-$AI$13*(($B$16+$AI$4)*0.7))-EXP(-$B$15*(($B$16+$AI$4)*0.7)))+U153*$B$15/($B$15-$AI$14)*(EXP(-$AI$14*(($B$16+$AI$4)*0.7))-EXP(-$B$15*(($B$16+$AI$4)*0.7)))</f>
        <v/>
      </c>
      <c r="AC153" s="17">
        <f>R153*EXP(-$B$15*(($B$16+$AI$4)*0.8))+S153*$B$15/($B$15-$AI$12)*(EXP(-$AI$12*(($B$16+$AI$4)*0.8))-EXP(-$B$15*(($B$16+$AI$4)*0.8)))+T153*$B$15/($B$15-$AI$13)*(EXP(-$AI$13*(($B$16+$AI$4)*0.8))-EXP(-$B$15*(($B$16+$AI$4)*0.8)))+U153*$B$15/($B$15-$AI$14)*(EXP(-$AI$14*(($B$16+$AI$4)*0.8))-EXP(-$B$15*(($B$16+$AI$4)*0.8)))</f>
        <v/>
      </c>
      <c r="AD153" s="17">
        <f>R153*EXP(-$B$15*(($B$16+$AI$4)*0.9))+S153*$B$15/($B$15-$AI$12)*(EXP(-$AI$12*(($B$16+$AI$4)*0.9))-EXP(-$B$15*(($B$16+$AI$4)*0.9)))+T153*$B$15/($B$15-$AI$13)*(EXP(-$AI$13*(($B$16+$AI$4)*0.9))-EXP(-$B$15*(($B$16+$AI$4)*0.9)))+U153*$B$15/($B$15-$AI$14)*(EXP(-$AI$14*(($B$16+$AI$4)*0.9))-EXP(-$B$15*(($B$16+$AI$4)*0.9)))</f>
        <v/>
      </c>
      <c r="AE153" s="17">
        <f>R153*EXP(-$B$15*(($B$16+$AI$4)*1.0))+S153*$B$15/($B$15-$AI$12)*(EXP(-$AI$12*(($B$16+$AI$4)*1.0))-EXP(-$B$15*(($B$16+$AI$4)*1.0)))+T153*$B$15/($B$15-$AI$13)*(EXP(-$AI$13*(($B$16+$AI$4)*1.0))-EXP(-$B$15*(($B$16+$AI$4)*1.0)))+U153*$B$15/($B$15-$AI$14)*(EXP(-$AI$14*(($B$16+$AI$4)*1.0))-EXP(-$B$15*(($B$16+$AI$4)*1.0)))</f>
        <v/>
      </c>
      <c r="AF153" s="17">
        <f>MIN((G153-V153)/$AI$48,(G153-W153)/$AI$49,(G153-X153)/$AI$50,(G153-Y153)/$AI$51,(G153-Z153)/$AI$52,(G153-AA153)/$AI$53,(G153-AB153)/$AI$54,(G153-AC153)/$AI$55,(G153-AD153)/$AI$56,(G153-AE153)/$AI$57)</f>
        <v/>
      </c>
    </row>
    <row r="154">
      <c r="E154" s="12">
        <f>E153+$B$11</f>
        <v/>
      </c>
      <c r="F154" s="13">
        <f>E154/60</f>
        <v/>
      </c>
      <c r="G154" s="13">
        <f>IF(F154&gt;=$AI$66,$B$26,IF(F154&gt;=$AI$65,$B$25,IF(F154&gt;=$AI$64,$B$24,IF(F154&gt;=$AI$63,$B$23,IF(F154&gt;=$AI$62,$B$22,IF(F154&gt;=$AI$61,$B$21,$B$20))))))</f>
        <v/>
      </c>
      <c r="H154" s="14">
        <f>MAX(0,MIN($AI$59,IF($B$9="Plasma",(G154-(S154*$AI$18+T154*$AI$19+U154*$AI$20))/$AI$46,AF154)))</f>
        <v/>
      </c>
      <c r="I154" s="15">
        <f>H154/10*3600/$B$11</f>
        <v/>
      </c>
      <c r="J154" s="15">
        <f>J153+H154</f>
        <v/>
      </c>
      <c r="K154" s="14">
        <f>$AI$21*K153+$AI$22*L153+$AI$23*M153+$AI$30*H153</f>
        <v/>
      </c>
      <c r="L154" s="14">
        <f>$AI$24*K153+$AI$25*L153+$AI$26*M153+$AI$31*H153</f>
        <v/>
      </c>
      <c r="M154" s="14">
        <f>$AI$27*K153+$AI$28*L153+$AI$29*M153+$AI$32*H153</f>
        <v/>
      </c>
      <c r="N154" s="16">
        <f>R154*$B$41</f>
        <v/>
      </c>
      <c r="O154" s="14">
        <f>K154/$B$30</f>
        <v/>
      </c>
      <c r="P154" s="14">
        <f>L154/$B$31</f>
        <v/>
      </c>
      <c r="Q154" s="14">
        <f>M154/$B$32</f>
        <v/>
      </c>
      <c r="R154" s="14">
        <f>R153*$AI$42+S153*$AI$43+T153*$AI$44+U153*$AI$45+$AI$47*H153</f>
        <v/>
      </c>
      <c r="S154" s="17">
        <f>$AI$33*K154+$AI$34*L154+$AI$35*M154</f>
        <v/>
      </c>
      <c r="T154" s="17">
        <f>$AI$36*K154+$AI$37*L154+$AI$38*M154</f>
        <v/>
      </c>
      <c r="U154" s="17">
        <f>$AI$39*K154+$AI$40*L154+$AI$41*M154</f>
        <v/>
      </c>
      <c r="V154" s="17">
        <f>R154*EXP(-$B$15*(($B$16+$AI$4)*0.1))+S154*$B$15/($B$15-$AI$12)*(EXP(-$AI$12*(($B$16+$AI$4)*0.1))-EXP(-$B$15*(($B$16+$AI$4)*0.1)))+T154*$B$15/($B$15-$AI$13)*(EXP(-$AI$13*(($B$16+$AI$4)*0.1))-EXP(-$B$15*(($B$16+$AI$4)*0.1)))+U154*$B$15/($B$15-$AI$14)*(EXP(-$AI$14*(($B$16+$AI$4)*0.1))-EXP(-$B$15*(($B$16+$AI$4)*0.1)))</f>
        <v/>
      </c>
      <c r="W154" s="17">
        <f>R154*EXP(-$B$15*(($B$16+$AI$4)*0.2))+S154*$B$15/($B$15-$AI$12)*(EXP(-$AI$12*(($B$16+$AI$4)*0.2))-EXP(-$B$15*(($B$16+$AI$4)*0.2)))+T154*$B$15/($B$15-$AI$13)*(EXP(-$AI$13*(($B$16+$AI$4)*0.2))-EXP(-$B$15*(($B$16+$AI$4)*0.2)))+U154*$B$15/($B$15-$AI$14)*(EXP(-$AI$14*(($B$16+$AI$4)*0.2))-EXP(-$B$15*(($B$16+$AI$4)*0.2)))</f>
        <v/>
      </c>
      <c r="X154" s="17">
        <f>R154*EXP(-$B$15*(($B$16+$AI$4)*0.3))+S154*$B$15/($B$15-$AI$12)*(EXP(-$AI$12*(($B$16+$AI$4)*0.3))-EXP(-$B$15*(($B$16+$AI$4)*0.3)))+T154*$B$15/($B$15-$AI$13)*(EXP(-$AI$13*(($B$16+$AI$4)*0.3))-EXP(-$B$15*(($B$16+$AI$4)*0.3)))+U154*$B$15/($B$15-$AI$14)*(EXP(-$AI$14*(($B$16+$AI$4)*0.3))-EXP(-$B$15*(($B$16+$AI$4)*0.3)))</f>
        <v/>
      </c>
      <c r="Y154" s="17">
        <f>R154*EXP(-$B$15*(($B$16+$AI$4)*0.4))+S154*$B$15/($B$15-$AI$12)*(EXP(-$AI$12*(($B$16+$AI$4)*0.4))-EXP(-$B$15*(($B$16+$AI$4)*0.4)))+T154*$B$15/($B$15-$AI$13)*(EXP(-$AI$13*(($B$16+$AI$4)*0.4))-EXP(-$B$15*(($B$16+$AI$4)*0.4)))+U154*$B$15/($B$15-$AI$14)*(EXP(-$AI$14*(($B$16+$AI$4)*0.4))-EXP(-$B$15*(($B$16+$AI$4)*0.4)))</f>
        <v/>
      </c>
      <c r="Z154" s="17">
        <f>R154*EXP(-$B$15*(($B$16+$AI$4)*0.5))+S154*$B$15/($B$15-$AI$12)*(EXP(-$AI$12*(($B$16+$AI$4)*0.5))-EXP(-$B$15*(($B$16+$AI$4)*0.5)))+T154*$B$15/($B$15-$AI$13)*(EXP(-$AI$13*(($B$16+$AI$4)*0.5))-EXP(-$B$15*(($B$16+$AI$4)*0.5)))+U154*$B$15/($B$15-$AI$14)*(EXP(-$AI$14*(($B$16+$AI$4)*0.5))-EXP(-$B$15*(($B$16+$AI$4)*0.5)))</f>
        <v/>
      </c>
      <c r="AA154" s="17">
        <f>R154*EXP(-$B$15*(($B$16+$AI$4)*0.6))+S154*$B$15/($B$15-$AI$12)*(EXP(-$AI$12*(($B$16+$AI$4)*0.6))-EXP(-$B$15*(($B$16+$AI$4)*0.6)))+T154*$B$15/($B$15-$AI$13)*(EXP(-$AI$13*(($B$16+$AI$4)*0.6))-EXP(-$B$15*(($B$16+$AI$4)*0.6)))+U154*$B$15/($B$15-$AI$14)*(EXP(-$AI$14*(($B$16+$AI$4)*0.6))-EXP(-$B$15*(($B$16+$AI$4)*0.6)))</f>
        <v/>
      </c>
      <c r="AB154" s="17">
        <f>R154*EXP(-$B$15*(($B$16+$AI$4)*0.7))+S154*$B$15/($B$15-$AI$12)*(EXP(-$AI$12*(($B$16+$AI$4)*0.7))-EXP(-$B$15*(($B$16+$AI$4)*0.7)))+T154*$B$15/($B$15-$AI$13)*(EXP(-$AI$13*(($B$16+$AI$4)*0.7))-EXP(-$B$15*(($B$16+$AI$4)*0.7)))+U154*$B$15/($B$15-$AI$14)*(EXP(-$AI$14*(($B$16+$AI$4)*0.7))-EXP(-$B$15*(($B$16+$AI$4)*0.7)))</f>
        <v/>
      </c>
      <c r="AC154" s="17">
        <f>R154*EXP(-$B$15*(($B$16+$AI$4)*0.8))+S154*$B$15/($B$15-$AI$12)*(EXP(-$AI$12*(($B$16+$AI$4)*0.8))-EXP(-$B$15*(($B$16+$AI$4)*0.8)))+T154*$B$15/($B$15-$AI$13)*(EXP(-$AI$13*(($B$16+$AI$4)*0.8))-EXP(-$B$15*(($B$16+$AI$4)*0.8)))+U154*$B$15/($B$15-$AI$14)*(EXP(-$AI$14*(($B$16+$AI$4)*0.8))-EXP(-$B$15*(($B$16+$AI$4)*0.8)))</f>
        <v/>
      </c>
      <c r="AD154" s="17">
        <f>R154*EXP(-$B$15*(($B$16+$AI$4)*0.9))+S154*$B$15/($B$15-$AI$12)*(EXP(-$AI$12*(($B$16+$AI$4)*0.9))-EXP(-$B$15*(($B$16+$AI$4)*0.9)))+T154*$B$15/($B$15-$AI$13)*(EXP(-$AI$13*(($B$16+$AI$4)*0.9))-EXP(-$B$15*(($B$16+$AI$4)*0.9)))+U154*$B$15/($B$15-$AI$14)*(EXP(-$AI$14*(($B$16+$AI$4)*0.9))-EXP(-$B$15*(($B$16+$AI$4)*0.9)))</f>
        <v/>
      </c>
      <c r="AE154" s="17">
        <f>R154*EXP(-$B$15*(($B$16+$AI$4)*1.0))+S154*$B$15/($B$15-$AI$12)*(EXP(-$AI$12*(($B$16+$AI$4)*1.0))-EXP(-$B$15*(($B$16+$AI$4)*1.0)))+T154*$B$15/($B$15-$AI$13)*(EXP(-$AI$13*(($B$16+$AI$4)*1.0))-EXP(-$B$15*(($B$16+$AI$4)*1.0)))+U154*$B$15/($B$15-$AI$14)*(EXP(-$AI$14*(($B$16+$AI$4)*1.0))-EXP(-$B$15*(($B$16+$AI$4)*1.0)))</f>
        <v/>
      </c>
      <c r="AF154" s="17">
        <f>MIN((G154-V154)/$AI$48,(G154-W154)/$AI$49,(G154-X154)/$AI$50,(G154-Y154)/$AI$51,(G154-Z154)/$AI$52,(G154-AA154)/$AI$53,(G154-AB154)/$AI$54,(G154-AC154)/$AI$55,(G154-AD154)/$AI$56,(G154-AE154)/$AI$57)</f>
        <v/>
      </c>
    </row>
    <row r="155">
      <c r="E155" s="12">
        <f>E154+$B$11</f>
        <v/>
      </c>
      <c r="F155" s="13">
        <f>E155/60</f>
        <v/>
      </c>
      <c r="G155" s="13">
        <f>IF(F155&gt;=$AI$66,$B$26,IF(F155&gt;=$AI$65,$B$25,IF(F155&gt;=$AI$64,$B$24,IF(F155&gt;=$AI$63,$B$23,IF(F155&gt;=$AI$62,$B$22,IF(F155&gt;=$AI$61,$B$21,$B$20))))))</f>
        <v/>
      </c>
      <c r="H155" s="14">
        <f>MAX(0,MIN($AI$59,IF($B$9="Plasma",(G155-(S155*$AI$18+T155*$AI$19+U155*$AI$20))/$AI$46,AF155)))</f>
        <v/>
      </c>
      <c r="I155" s="15">
        <f>H155/10*3600/$B$11</f>
        <v/>
      </c>
      <c r="J155" s="15">
        <f>J154+H155</f>
        <v/>
      </c>
      <c r="K155" s="14">
        <f>$AI$21*K154+$AI$22*L154+$AI$23*M154+$AI$30*H154</f>
        <v/>
      </c>
      <c r="L155" s="14">
        <f>$AI$24*K154+$AI$25*L154+$AI$26*M154+$AI$31*H154</f>
        <v/>
      </c>
      <c r="M155" s="14">
        <f>$AI$27*K154+$AI$28*L154+$AI$29*M154+$AI$32*H154</f>
        <v/>
      </c>
      <c r="N155" s="16">
        <f>R155*$B$41</f>
        <v/>
      </c>
      <c r="O155" s="14">
        <f>K155/$B$30</f>
        <v/>
      </c>
      <c r="P155" s="14">
        <f>L155/$B$31</f>
        <v/>
      </c>
      <c r="Q155" s="14">
        <f>M155/$B$32</f>
        <v/>
      </c>
      <c r="R155" s="14">
        <f>R154*$AI$42+S154*$AI$43+T154*$AI$44+U154*$AI$45+$AI$47*H154</f>
        <v/>
      </c>
      <c r="S155" s="17">
        <f>$AI$33*K155+$AI$34*L155+$AI$35*M155</f>
        <v/>
      </c>
      <c r="T155" s="17">
        <f>$AI$36*K155+$AI$37*L155+$AI$38*M155</f>
        <v/>
      </c>
      <c r="U155" s="17">
        <f>$AI$39*K155+$AI$40*L155+$AI$41*M155</f>
        <v/>
      </c>
      <c r="V155" s="17">
        <f>R155*EXP(-$B$15*(($B$16+$AI$4)*0.1))+S155*$B$15/($B$15-$AI$12)*(EXP(-$AI$12*(($B$16+$AI$4)*0.1))-EXP(-$B$15*(($B$16+$AI$4)*0.1)))+T155*$B$15/($B$15-$AI$13)*(EXP(-$AI$13*(($B$16+$AI$4)*0.1))-EXP(-$B$15*(($B$16+$AI$4)*0.1)))+U155*$B$15/($B$15-$AI$14)*(EXP(-$AI$14*(($B$16+$AI$4)*0.1))-EXP(-$B$15*(($B$16+$AI$4)*0.1)))</f>
        <v/>
      </c>
      <c r="W155" s="17">
        <f>R155*EXP(-$B$15*(($B$16+$AI$4)*0.2))+S155*$B$15/($B$15-$AI$12)*(EXP(-$AI$12*(($B$16+$AI$4)*0.2))-EXP(-$B$15*(($B$16+$AI$4)*0.2)))+T155*$B$15/($B$15-$AI$13)*(EXP(-$AI$13*(($B$16+$AI$4)*0.2))-EXP(-$B$15*(($B$16+$AI$4)*0.2)))+U155*$B$15/($B$15-$AI$14)*(EXP(-$AI$14*(($B$16+$AI$4)*0.2))-EXP(-$B$15*(($B$16+$AI$4)*0.2)))</f>
        <v/>
      </c>
      <c r="X155" s="17">
        <f>R155*EXP(-$B$15*(($B$16+$AI$4)*0.3))+S155*$B$15/($B$15-$AI$12)*(EXP(-$AI$12*(($B$16+$AI$4)*0.3))-EXP(-$B$15*(($B$16+$AI$4)*0.3)))+T155*$B$15/($B$15-$AI$13)*(EXP(-$AI$13*(($B$16+$AI$4)*0.3))-EXP(-$B$15*(($B$16+$AI$4)*0.3)))+U155*$B$15/($B$15-$AI$14)*(EXP(-$AI$14*(($B$16+$AI$4)*0.3))-EXP(-$B$15*(($B$16+$AI$4)*0.3)))</f>
        <v/>
      </c>
      <c r="Y155" s="17">
        <f>R155*EXP(-$B$15*(($B$16+$AI$4)*0.4))+S155*$B$15/($B$15-$AI$12)*(EXP(-$AI$12*(($B$16+$AI$4)*0.4))-EXP(-$B$15*(($B$16+$AI$4)*0.4)))+T155*$B$15/($B$15-$AI$13)*(EXP(-$AI$13*(($B$16+$AI$4)*0.4))-EXP(-$B$15*(($B$16+$AI$4)*0.4)))+U155*$B$15/($B$15-$AI$14)*(EXP(-$AI$14*(($B$16+$AI$4)*0.4))-EXP(-$B$15*(($B$16+$AI$4)*0.4)))</f>
        <v/>
      </c>
      <c r="Z155" s="17">
        <f>R155*EXP(-$B$15*(($B$16+$AI$4)*0.5))+S155*$B$15/($B$15-$AI$12)*(EXP(-$AI$12*(($B$16+$AI$4)*0.5))-EXP(-$B$15*(($B$16+$AI$4)*0.5)))+T155*$B$15/($B$15-$AI$13)*(EXP(-$AI$13*(($B$16+$AI$4)*0.5))-EXP(-$B$15*(($B$16+$AI$4)*0.5)))+U155*$B$15/($B$15-$AI$14)*(EXP(-$AI$14*(($B$16+$AI$4)*0.5))-EXP(-$B$15*(($B$16+$AI$4)*0.5)))</f>
        <v/>
      </c>
      <c r="AA155" s="17">
        <f>R155*EXP(-$B$15*(($B$16+$AI$4)*0.6))+S155*$B$15/($B$15-$AI$12)*(EXP(-$AI$12*(($B$16+$AI$4)*0.6))-EXP(-$B$15*(($B$16+$AI$4)*0.6)))+T155*$B$15/($B$15-$AI$13)*(EXP(-$AI$13*(($B$16+$AI$4)*0.6))-EXP(-$B$15*(($B$16+$AI$4)*0.6)))+U155*$B$15/($B$15-$AI$14)*(EXP(-$AI$14*(($B$16+$AI$4)*0.6))-EXP(-$B$15*(($B$16+$AI$4)*0.6)))</f>
        <v/>
      </c>
      <c r="AB155" s="17">
        <f>R155*EXP(-$B$15*(($B$16+$AI$4)*0.7))+S155*$B$15/($B$15-$AI$12)*(EXP(-$AI$12*(($B$16+$AI$4)*0.7))-EXP(-$B$15*(($B$16+$AI$4)*0.7)))+T155*$B$15/($B$15-$AI$13)*(EXP(-$AI$13*(($B$16+$AI$4)*0.7))-EXP(-$B$15*(($B$16+$AI$4)*0.7)))+U155*$B$15/($B$15-$AI$14)*(EXP(-$AI$14*(($B$16+$AI$4)*0.7))-EXP(-$B$15*(($B$16+$AI$4)*0.7)))</f>
        <v/>
      </c>
      <c r="AC155" s="17">
        <f>R155*EXP(-$B$15*(($B$16+$AI$4)*0.8))+S155*$B$15/($B$15-$AI$12)*(EXP(-$AI$12*(($B$16+$AI$4)*0.8))-EXP(-$B$15*(($B$16+$AI$4)*0.8)))+T155*$B$15/($B$15-$AI$13)*(EXP(-$AI$13*(($B$16+$AI$4)*0.8))-EXP(-$B$15*(($B$16+$AI$4)*0.8)))+U155*$B$15/($B$15-$AI$14)*(EXP(-$AI$14*(($B$16+$AI$4)*0.8))-EXP(-$B$15*(($B$16+$AI$4)*0.8)))</f>
        <v/>
      </c>
      <c r="AD155" s="17">
        <f>R155*EXP(-$B$15*(($B$16+$AI$4)*0.9))+S155*$B$15/($B$15-$AI$12)*(EXP(-$AI$12*(($B$16+$AI$4)*0.9))-EXP(-$B$15*(($B$16+$AI$4)*0.9)))+T155*$B$15/($B$15-$AI$13)*(EXP(-$AI$13*(($B$16+$AI$4)*0.9))-EXP(-$B$15*(($B$16+$AI$4)*0.9)))+U155*$B$15/($B$15-$AI$14)*(EXP(-$AI$14*(($B$16+$AI$4)*0.9))-EXP(-$B$15*(($B$16+$AI$4)*0.9)))</f>
        <v/>
      </c>
      <c r="AE155" s="17">
        <f>R155*EXP(-$B$15*(($B$16+$AI$4)*1.0))+S155*$B$15/($B$15-$AI$12)*(EXP(-$AI$12*(($B$16+$AI$4)*1.0))-EXP(-$B$15*(($B$16+$AI$4)*1.0)))+T155*$B$15/($B$15-$AI$13)*(EXP(-$AI$13*(($B$16+$AI$4)*1.0))-EXP(-$B$15*(($B$16+$AI$4)*1.0)))+U155*$B$15/($B$15-$AI$14)*(EXP(-$AI$14*(($B$16+$AI$4)*1.0))-EXP(-$B$15*(($B$16+$AI$4)*1.0)))</f>
        <v/>
      </c>
      <c r="AF155" s="17">
        <f>MIN((G155-V155)/$AI$48,(G155-W155)/$AI$49,(G155-X155)/$AI$50,(G155-Y155)/$AI$51,(G155-Z155)/$AI$52,(G155-AA155)/$AI$53,(G155-AB155)/$AI$54,(G155-AC155)/$AI$55,(G155-AD155)/$AI$56,(G155-AE155)/$AI$57)</f>
        <v/>
      </c>
    </row>
    <row r="156">
      <c r="E156" s="12">
        <f>E155+$B$11</f>
        <v/>
      </c>
      <c r="F156" s="13">
        <f>E156/60</f>
        <v/>
      </c>
      <c r="G156" s="13">
        <f>IF(F156&gt;=$AI$66,$B$26,IF(F156&gt;=$AI$65,$B$25,IF(F156&gt;=$AI$64,$B$24,IF(F156&gt;=$AI$63,$B$23,IF(F156&gt;=$AI$62,$B$22,IF(F156&gt;=$AI$61,$B$21,$B$20))))))</f>
        <v/>
      </c>
      <c r="H156" s="14">
        <f>MAX(0,MIN($AI$59,IF($B$9="Plasma",(G156-(S156*$AI$18+T156*$AI$19+U156*$AI$20))/$AI$46,AF156)))</f>
        <v/>
      </c>
      <c r="I156" s="15">
        <f>H156/10*3600/$B$11</f>
        <v/>
      </c>
      <c r="J156" s="15">
        <f>J155+H156</f>
        <v/>
      </c>
      <c r="K156" s="14">
        <f>$AI$21*K155+$AI$22*L155+$AI$23*M155+$AI$30*H155</f>
        <v/>
      </c>
      <c r="L156" s="14">
        <f>$AI$24*K155+$AI$25*L155+$AI$26*M155+$AI$31*H155</f>
        <v/>
      </c>
      <c r="M156" s="14">
        <f>$AI$27*K155+$AI$28*L155+$AI$29*M155+$AI$32*H155</f>
        <v/>
      </c>
      <c r="N156" s="16">
        <f>R156*$B$41</f>
        <v/>
      </c>
      <c r="O156" s="14">
        <f>K156/$B$30</f>
        <v/>
      </c>
      <c r="P156" s="14">
        <f>L156/$B$31</f>
        <v/>
      </c>
      <c r="Q156" s="14">
        <f>M156/$B$32</f>
        <v/>
      </c>
      <c r="R156" s="14">
        <f>R155*$AI$42+S155*$AI$43+T155*$AI$44+U155*$AI$45+$AI$47*H155</f>
        <v/>
      </c>
      <c r="S156" s="17">
        <f>$AI$33*K156+$AI$34*L156+$AI$35*M156</f>
        <v/>
      </c>
      <c r="T156" s="17">
        <f>$AI$36*K156+$AI$37*L156+$AI$38*M156</f>
        <v/>
      </c>
      <c r="U156" s="17">
        <f>$AI$39*K156+$AI$40*L156+$AI$41*M156</f>
        <v/>
      </c>
      <c r="V156" s="17">
        <f>R156*EXP(-$B$15*(($B$16+$AI$4)*0.1))+S156*$B$15/($B$15-$AI$12)*(EXP(-$AI$12*(($B$16+$AI$4)*0.1))-EXP(-$B$15*(($B$16+$AI$4)*0.1)))+T156*$B$15/($B$15-$AI$13)*(EXP(-$AI$13*(($B$16+$AI$4)*0.1))-EXP(-$B$15*(($B$16+$AI$4)*0.1)))+U156*$B$15/($B$15-$AI$14)*(EXP(-$AI$14*(($B$16+$AI$4)*0.1))-EXP(-$B$15*(($B$16+$AI$4)*0.1)))</f>
        <v/>
      </c>
      <c r="W156" s="17">
        <f>R156*EXP(-$B$15*(($B$16+$AI$4)*0.2))+S156*$B$15/($B$15-$AI$12)*(EXP(-$AI$12*(($B$16+$AI$4)*0.2))-EXP(-$B$15*(($B$16+$AI$4)*0.2)))+T156*$B$15/($B$15-$AI$13)*(EXP(-$AI$13*(($B$16+$AI$4)*0.2))-EXP(-$B$15*(($B$16+$AI$4)*0.2)))+U156*$B$15/($B$15-$AI$14)*(EXP(-$AI$14*(($B$16+$AI$4)*0.2))-EXP(-$B$15*(($B$16+$AI$4)*0.2)))</f>
        <v/>
      </c>
      <c r="X156" s="17">
        <f>R156*EXP(-$B$15*(($B$16+$AI$4)*0.3))+S156*$B$15/($B$15-$AI$12)*(EXP(-$AI$12*(($B$16+$AI$4)*0.3))-EXP(-$B$15*(($B$16+$AI$4)*0.3)))+T156*$B$15/($B$15-$AI$13)*(EXP(-$AI$13*(($B$16+$AI$4)*0.3))-EXP(-$B$15*(($B$16+$AI$4)*0.3)))+U156*$B$15/($B$15-$AI$14)*(EXP(-$AI$14*(($B$16+$AI$4)*0.3))-EXP(-$B$15*(($B$16+$AI$4)*0.3)))</f>
        <v/>
      </c>
      <c r="Y156" s="17">
        <f>R156*EXP(-$B$15*(($B$16+$AI$4)*0.4))+S156*$B$15/($B$15-$AI$12)*(EXP(-$AI$12*(($B$16+$AI$4)*0.4))-EXP(-$B$15*(($B$16+$AI$4)*0.4)))+T156*$B$15/($B$15-$AI$13)*(EXP(-$AI$13*(($B$16+$AI$4)*0.4))-EXP(-$B$15*(($B$16+$AI$4)*0.4)))+U156*$B$15/($B$15-$AI$14)*(EXP(-$AI$14*(($B$16+$AI$4)*0.4))-EXP(-$B$15*(($B$16+$AI$4)*0.4)))</f>
        <v/>
      </c>
      <c r="Z156" s="17">
        <f>R156*EXP(-$B$15*(($B$16+$AI$4)*0.5))+S156*$B$15/($B$15-$AI$12)*(EXP(-$AI$12*(($B$16+$AI$4)*0.5))-EXP(-$B$15*(($B$16+$AI$4)*0.5)))+T156*$B$15/($B$15-$AI$13)*(EXP(-$AI$13*(($B$16+$AI$4)*0.5))-EXP(-$B$15*(($B$16+$AI$4)*0.5)))+U156*$B$15/($B$15-$AI$14)*(EXP(-$AI$14*(($B$16+$AI$4)*0.5))-EXP(-$B$15*(($B$16+$AI$4)*0.5)))</f>
        <v/>
      </c>
      <c r="AA156" s="17">
        <f>R156*EXP(-$B$15*(($B$16+$AI$4)*0.6))+S156*$B$15/($B$15-$AI$12)*(EXP(-$AI$12*(($B$16+$AI$4)*0.6))-EXP(-$B$15*(($B$16+$AI$4)*0.6)))+T156*$B$15/($B$15-$AI$13)*(EXP(-$AI$13*(($B$16+$AI$4)*0.6))-EXP(-$B$15*(($B$16+$AI$4)*0.6)))+U156*$B$15/($B$15-$AI$14)*(EXP(-$AI$14*(($B$16+$AI$4)*0.6))-EXP(-$B$15*(($B$16+$AI$4)*0.6)))</f>
        <v/>
      </c>
      <c r="AB156" s="17">
        <f>R156*EXP(-$B$15*(($B$16+$AI$4)*0.7))+S156*$B$15/($B$15-$AI$12)*(EXP(-$AI$12*(($B$16+$AI$4)*0.7))-EXP(-$B$15*(($B$16+$AI$4)*0.7)))+T156*$B$15/($B$15-$AI$13)*(EXP(-$AI$13*(($B$16+$AI$4)*0.7))-EXP(-$B$15*(($B$16+$AI$4)*0.7)))+U156*$B$15/($B$15-$AI$14)*(EXP(-$AI$14*(($B$16+$AI$4)*0.7))-EXP(-$B$15*(($B$16+$AI$4)*0.7)))</f>
        <v/>
      </c>
      <c r="AC156" s="17">
        <f>R156*EXP(-$B$15*(($B$16+$AI$4)*0.8))+S156*$B$15/($B$15-$AI$12)*(EXP(-$AI$12*(($B$16+$AI$4)*0.8))-EXP(-$B$15*(($B$16+$AI$4)*0.8)))+T156*$B$15/($B$15-$AI$13)*(EXP(-$AI$13*(($B$16+$AI$4)*0.8))-EXP(-$B$15*(($B$16+$AI$4)*0.8)))+U156*$B$15/($B$15-$AI$14)*(EXP(-$AI$14*(($B$16+$AI$4)*0.8))-EXP(-$B$15*(($B$16+$AI$4)*0.8)))</f>
        <v/>
      </c>
      <c r="AD156" s="17">
        <f>R156*EXP(-$B$15*(($B$16+$AI$4)*0.9))+S156*$B$15/($B$15-$AI$12)*(EXP(-$AI$12*(($B$16+$AI$4)*0.9))-EXP(-$B$15*(($B$16+$AI$4)*0.9)))+T156*$B$15/($B$15-$AI$13)*(EXP(-$AI$13*(($B$16+$AI$4)*0.9))-EXP(-$B$15*(($B$16+$AI$4)*0.9)))+U156*$B$15/($B$15-$AI$14)*(EXP(-$AI$14*(($B$16+$AI$4)*0.9))-EXP(-$B$15*(($B$16+$AI$4)*0.9)))</f>
        <v/>
      </c>
      <c r="AE156" s="17">
        <f>R156*EXP(-$B$15*(($B$16+$AI$4)*1.0))+S156*$B$15/($B$15-$AI$12)*(EXP(-$AI$12*(($B$16+$AI$4)*1.0))-EXP(-$B$15*(($B$16+$AI$4)*1.0)))+T156*$B$15/($B$15-$AI$13)*(EXP(-$AI$13*(($B$16+$AI$4)*1.0))-EXP(-$B$15*(($B$16+$AI$4)*1.0)))+U156*$B$15/($B$15-$AI$14)*(EXP(-$AI$14*(($B$16+$AI$4)*1.0))-EXP(-$B$15*(($B$16+$AI$4)*1.0)))</f>
        <v/>
      </c>
      <c r="AF156" s="17">
        <f>MIN((G156-V156)/$AI$48,(G156-W156)/$AI$49,(G156-X156)/$AI$50,(G156-Y156)/$AI$51,(G156-Z156)/$AI$52,(G156-AA156)/$AI$53,(G156-AB156)/$AI$54,(G156-AC156)/$AI$55,(G156-AD156)/$AI$56,(G156-AE156)/$AI$57)</f>
        <v/>
      </c>
    </row>
    <row r="157">
      <c r="E157" s="12">
        <f>E156+$B$11</f>
        <v/>
      </c>
      <c r="F157" s="13">
        <f>E157/60</f>
        <v/>
      </c>
      <c r="G157" s="13">
        <f>IF(F157&gt;=$AI$66,$B$26,IF(F157&gt;=$AI$65,$B$25,IF(F157&gt;=$AI$64,$B$24,IF(F157&gt;=$AI$63,$B$23,IF(F157&gt;=$AI$62,$B$22,IF(F157&gt;=$AI$61,$B$21,$B$20))))))</f>
        <v/>
      </c>
      <c r="H157" s="14">
        <f>MAX(0,MIN($AI$59,IF($B$9="Plasma",(G157-(S157*$AI$18+T157*$AI$19+U157*$AI$20))/$AI$46,AF157)))</f>
        <v/>
      </c>
      <c r="I157" s="15">
        <f>H157/10*3600/$B$11</f>
        <v/>
      </c>
      <c r="J157" s="15">
        <f>J156+H157</f>
        <v/>
      </c>
      <c r="K157" s="14">
        <f>$AI$21*K156+$AI$22*L156+$AI$23*M156+$AI$30*H156</f>
        <v/>
      </c>
      <c r="L157" s="14">
        <f>$AI$24*K156+$AI$25*L156+$AI$26*M156+$AI$31*H156</f>
        <v/>
      </c>
      <c r="M157" s="14">
        <f>$AI$27*K156+$AI$28*L156+$AI$29*M156+$AI$32*H156</f>
        <v/>
      </c>
      <c r="N157" s="16">
        <f>R157*$B$41</f>
        <v/>
      </c>
      <c r="O157" s="14">
        <f>K157/$B$30</f>
        <v/>
      </c>
      <c r="P157" s="14">
        <f>L157/$B$31</f>
        <v/>
      </c>
      <c r="Q157" s="14">
        <f>M157/$B$32</f>
        <v/>
      </c>
      <c r="R157" s="14">
        <f>R156*$AI$42+S156*$AI$43+T156*$AI$44+U156*$AI$45+$AI$47*H156</f>
        <v/>
      </c>
      <c r="S157" s="17">
        <f>$AI$33*K157+$AI$34*L157+$AI$35*M157</f>
        <v/>
      </c>
      <c r="T157" s="17">
        <f>$AI$36*K157+$AI$37*L157+$AI$38*M157</f>
        <v/>
      </c>
      <c r="U157" s="17">
        <f>$AI$39*K157+$AI$40*L157+$AI$41*M157</f>
        <v/>
      </c>
      <c r="V157" s="17">
        <f>R157*EXP(-$B$15*(($B$16+$AI$4)*0.1))+S157*$B$15/($B$15-$AI$12)*(EXP(-$AI$12*(($B$16+$AI$4)*0.1))-EXP(-$B$15*(($B$16+$AI$4)*0.1)))+T157*$B$15/($B$15-$AI$13)*(EXP(-$AI$13*(($B$16+$AI$4)*0.1))-EXP(-$B$15*(($B$16+$AI$4)*0.1)))+U157*$B$15/($B$15-$AI$14)*(EXP(-$AI$14*(($B$16+$AI$4)*0.1))-EXP(-$B$15*(($B$16+$AI$4)*0.1)))</f>
        <v/>
      </c>
      <c r="W157" s="17">
        <f>R157*EXP(-$B$15*(($B$16+$AI$4)*0.2))+S157*$B$15/($B$15-$AI$12)*(EXP(-$AI$12*(($B$16+$AI$4)*0.2))-EXP(-$B$15*(($B$16+$AI$4)*0.2)))+T157*$B$15/($B$15-$AI$13)*(EXP(-$AI$13*(($B$16+$AI$4)*0.2))-EXP(-$B$15*(($B$16+$AI$4)*0.2)))+U157*$B$15/($B$15-$AI$14)*(EXP(-$AI$14*(($B$16+$AI$4)*0.2))-EXP(-$B$15*(($B$16+$AI$4)*0.2)))</f>
        <v/>
      </c>
      <c r="X157" s="17">
        <f>R157*EXP(-$B$15*(($B$16+$AI$4)*0.3))+S157*$B$15/($B$15-$AI$12)*(EXP(-$AI$12*(($B$16+$AI$4)*0.3))-EXP(-$B$15*(($B$16+$AI$4)*0.3)))+T157*$B$15/($B$15-$AI$13)*(EXP(-$AI$13*(($B$16+$AI$4)*0.3))-EXP(-$B$15*(($B$16+$AI$4)*0.3)))+U157*$B$15/($B$15-$AI$14)*(EXP(-$AI$14*(($B$16+$AI$4)*0.3))-EXP(-$B$15*(($B$16+$AI$4)*0.3)))</f>
        <v/>
      </c>
      <c r="Y157" s="17">
        <f>R157*EXP(-$B$15*(($B$16+$AI$4)*0.4))+S157*$B$15/($B$15-$AI$12)*(EXP(-$AI$12*(($B$16+$AI$4)*0.4))-EXP(-$B$15*(($B$16+$AI$4)*0.4)))+T157*$B$15/($B$15-$AI$13)*(EXP(-$AI$13*(($B$16+$AI$4)*0.4))-EXP(-$B$15*(($B$16+$AI$4)*0.4)))+U157*$B$15/($B$15-$AI$14)*(EXP(-$AI$14*(($B$16+$AI$4)*0.4))-EXP(-$B$15*(($B$16+$AI$4)*0.4)))</f>
        <v/>
      </c>
      <c r="Z157" s="17">
        <f>R157*EXP(-$B$15*(($B$16+$AI$4)*0.5))+S157*$B$15/($B$15-$AI$12)*(EXP(-$AI$12*(($B$16+$AI$4)*0.5))-EXP(-$B$15*(($B$16+$AI$4)*0.5)))+T157*$B$15/($B$15-$AI$13)*(EXP(-$AI$13*(($B$16+$AI$4)*0.5))-EXP(-$B$15*(($B$16+$AI$4)*0.5)))+U157*$B$15/($B$15-$AI$14)*(EXP(-$AI$14*(($B$16+$AI$4)*0.5))-EXP(-$B$15*(($B$16+$AI$4)*0.5)))</f>
        <v/>
      </c>
      <c r="AA157" s="17">
        <f>R157*EXP(-$B$15*(($B$16+$AI$4)*0.6))+S157*$B$15/($B$15-$AI$12)*(EXP(-$AI$12*(($B$16+$AI$4)*0.6))-EXP(-$B$15*(($B$16+$AI$4)*0.6)))+T157*$B$15/($B$15-$AI$13)*(EXP(-$AI$13*(($B$16+$AI$4)*0.6))-EXP(-$B$15*(($B$16+$AI$4)*0.6)))+U157*$B$15/($B$15-$AI$14)*(EXP(-$AI$14*(($B$16+$AI$4)*0.6))-EXP(-$B$15*(($B$16+$AI$4)*0.6)))</f>
        <v/>
      </c>
      <c r="AB157" s="17">
        <f>R157*EXP(-$B$15*(($B$16+$AI$4)*0.7))+S157*$B$15/($B$15-$AI$12)*(EXP(-$AI$12*(($B$16+$AI$4)*0.7))-EXP(-$B$15*(($B$16+$AI$4)*0.7)))+T157*$B$15/($B$15-$AI$13)*(EXP(-$AI$13*(($B$16+$AI$4)*0.7))-EXP(-$B$15*(($B$16+$AI$4)*0.7)))+U157*$B$15/($B$15-$AI$14)*(EXP(-$AI$14*(($B$16+$AI$4)*0.7))-EXP(-$B$15*(($B$16+$AI$4)*0.7)))</f>
        <v/>
      </c>
      <c r="AC157" s="17">
        <f>R157*EXP(-$B$15*(($B$16+$AI$4)*0.8))+S157*$B$15/($B$15-$AI$12)*(EXP(-$AI$12*(($B$16+$AI$4)*0.8))-EXP(-$B$15*(($B$16+$AI$4)*0.8)))+T157*$B$15/($B$15-$AI$13)*(EXP(-$AI$13*(($B$16+$AI$4)*0.8))-EXP(-$B$15*(($B$16+$AI$4)*0.8)))+U157*$B$15/($B$15-$AI$14)*(EXP(-$AI$14*(($B$16+$AI$4)*0.8))-EXP(-$B$15*(($B$16+$AI$4)*0.8)))</f>
        <v/>
      </c>
      <c r="AD157" s="17">
        <f>R157*EXP(-$B$15*(($B$16+$AI$4)*0.9))+S157*$B$15/($B$15-$AI$12)*(EXP(-$AI$12*(($B$16+$AI$4)*0.9))-EXP(-$B$15*(($B$16+$AI$4)*0.9)))+T157*$B$15/($B$15-$AI$13)*(EXP(-$AI$13*(($B$16+$AI$4)*0.9))-EXP(-$B$15*(($B$16+$AI$4)*0.9)))+U157*$B$15/($B$15-$AI$14)*(EXP(-$AI$14*(($B$16+$AI$4)*0.9))-EXP(-$B$15*(($B$16+$AI$4)*0.9)))</f>
        <v/>
      </c>
      <c r="AE157" s="17">
        <f>R157*EXP(-$B$15*(($B$16+$AI$4)*1.0))+S157*$B$15/($B$15-$AI$12)*(EXP(-$AI$12*(($B$16+$AI$4)*1.0))-EXP(-$B$15*(($B$16+$AI$4)*1.0)))+T157*$B$15/($B$15-$AI$13)*(EXP(-$AI$13*(($B$16+$AI$4)*1.0))-EXP(-$B$15*(($B$16+$AI$4)*1.0)))+U157*$B$15/($B$15-$AI$14)*(EXP(-$AI$14*(($B$16+$AI$4)*1.0))-EXP(-$B$15*(($B$16+$AI$4)*1.0)))</f>
        <v/>
      </c>
      <c r="AF157" s="17">
        <f>MIN((G157-V157)/$AI$48,(G157-W157)/$AI$49,(G157-X157)/$AI$50,(G157-Y157)/$AI$51,(G157-Z157)/$AI$52,(G157-AA157)/$AI$53,(G157-AB157)/$AI$54,(G157-AC157)/$AI$55,(G157-AD157)/$AI$56,(G157-AE157)/$AI$57)</f>
        <v/>
      </c>
    </row>
    <row r="158">
      <c r="E158" s="12">
        <f>E157+$B$11</f>
        <v/>
      </c>
      <c r="F158" s="13">
        <f>E158/60</f>
        <v/>
      </c>
      <c r="G158" s="13">
        <f>IF(F158&gt;=$AI$66,$B$26,IF(F158&gt;=$AI$65,$B$25,IF(F158&gt;=$AI$64,$B$24,IF(F158&gt;=$AI$63,$B$23,IF(F158&gt;=$AI$62,$B$22,IF(F158&gt;=$AI$61,$B$21,$B$20))))))</f>
        <v/>
      </c>
      <c r="H158" s="14">
        <f>MAX(0,MIN($AI$59,IF($B$9="Plasma",(G158-(S158*$AI$18+T158*$AI$19+U158*$AI$20))/$AI$46,AF158)))</f>
        <v/>
      </c>
      <c r="I158" s="15">
        <f>H158/10*3600/$B$11</f>
        <v/>
      </c>
      <c r="J158" s="15">
        <f>J157+H158</f>
        <v/>
      </c>
      <c r="K158" s="14">
        <f>$AI$21*K157+$AI$22*L157+$AI$23*M157+$AI$30*H157</f>
        <v/>
      </c>
      <c r="L158" s="14">
        <f>$AI$24*K157+$AI$25*L157+$AI$26*M157+$AI$31*H157</f>
        <v/>
      </c>
      <c r="M158" s="14">
        <f>$AI$27*K157+$AI$28*L157+$AI$29*M157+$AI$32*H157</f>
        <v/>
      </c>
      <c r="N158" s="16">
        <f>R158*$B$41</f>
        <v/>
      </c>
      <c r="O158" s="14">
        <f>K158/$B$30</f>
        <v/>
      </c>
      <c r="P158" s="14">
        <f>L158/$B$31</f>
        <v/>
      </c>
      <c r="Q158" s="14">
        <f>M158/$B$32</f>
        <v/>
      </c>
      <c r="R158" s="14">
        <f>R157*$AI$42+S157*$AI$43+T157*$AI$44+U157*$AI$45+$AI$47*H157</f>
        <v/>
      </c>
      <c r="S158" s="17">
        <f>$AI$33*K158+$AI$34*L158+$AI$35*M158</f>
        <v/>
      </c>
      <c r="T158" s="17">
        <f>$AI$36*K158+$AI$37*L158+$AI$38*M158</f>
        <v/>
      </c>
      <c r="U158" s="17">
        <f>$AI$39*K158+$AI$40*L158+$AI$41*M158</f>
        <v/>
      </c>
      <c r="V158" s="17">
        <f>R158*EXP(-$B$15*(($B$16+$AI$4)*0.1))+S158*$B$15/($B$15-$AI$12)*(EXP(-$AI$12*(($B$16+$AI$4)*0.1))-EXP(-$B$15*(($B$16+$AI$4)*0.1)))+T158*$B$15/($B$15-$AI$13)*(EXP(-$AI$13*(($B$16+$AI$4)*0.1))-EXP(-$B$15*(($B$16+$AI$4)*0.1)))+U158*$B$15/($B$15-$AI$14)*(EXP(-$AI$14*(($B$16+$AI$4)*0.1))-EXP(-$B$15*(($B$16+$AI$4)*0.1)))</f>
        <v/>
      </c>
      <c r="W158" s="17">
        <f>R158*EXP(-$B$15*(($B$16+$AI$4)*0.2))+S158*$B$15/($B$15-$AI$12)*(EXP(-$AI$12*(($B$16+$AI$4)*0.2))-EXP(-$B$15*(($B$16+$AI$4)*0.2)))+T158*$B$15/($B$15-$AI$13)*(EXP(-$AI$13*(($B$16+$AI$4)*0.2))-EXP(-$B$15*(($B$16+$AI$4)*0.2)))+U158*$B$15/($B$15-$AI$14)*(EXP(-$AI$14*(($B$16+$AI$4)*0.2))-EXP(-$B$15*(($B$16+$AI$4)*0.2)))</f>
        <v/>
      </c>
      <c r="X158" s="17">
        <f>R158*EXP(-$B$15*(($B$16+$AI$4)*0.3))+S158*$B$15/($B$15-$AI$12)*(EXP(-$AI$12*(($B$16+$AI$4)*0.3))-EXP(-$B$15*(($B$16+$AI$4)*0.3)))+T158*$B$15/($B$15-$AI$13)*(EXP(-$AI$13*(($B$16+$AI$4)*0.3))-EXP(-$B$15*(($B$16+$AI$4)*0.3)))+U158*$B$15/($B$15-$AI$14)*(EXP(-$AI$14*(($B$16+$AI$4)*0.3))-EXP(-$B$15*(($B$16+$AI$4)*0.3)))</f>
        <v/>
      </c>
      <c r="Y158" s="17">
        <f>R158*EXP(-$B$15*(($B$16+$AI$4)*0.4))+S158*$B$15/($B$15-$AI$12)*(EXP(-$AI$12*(($B$16+$AI$4)*0.4))-EXP(-$B$15*(($B$16+$AI$4)*0.4)))+T158*$B$15/($B$15-$AI$13)*(EXP(-$AI$13*(($B$16+$AI$4)*0.4))-EXP(-$B$15*(($B$16+$AI$4)*0.4)))+U158*$B$15/($B$15-$AI$14)*(EXP(-$AI$14*(($B$16+$AI$4)*0.4))-EXP(-$B$15*(($B$16+$AI$4)*0.4)))</f>
        <v/>
      </c>
      <c r="Z158" s="17">
        <f>R158*EXP(-$B$15*(($B$16+$AI$4)*0.5))+S158*$B$15/($B$15-$AI$12)*(EXP(-$AI$12*(($B$16+$AI$4)*0.5))-EXP(-$B$15*(($B$16+$AI$4)*0.5)))+T158*$B$15/($B$15-$AI$13)*(EXP(-$AI$13*(($B$16+$AI$4)*0.5))-EXP(-$B$15*(($B$16+$AI$4)*0.5)))+U158*$B$15/($B$15-$AI$14)*(EXP(-$AI$14*(($B$16+$AI$4)*0.5))-EXP(-$B$15*(($B$16+$AI$4)*0.5)))</f>
        <v/>
      </c>
      <c r="AA158" s="17">
        <f>R158*EXP(-$B$15*(($B$16+$AI$4)*0.6))+S158*$B$15/($B$15-$AI$12)*(EXP(-$AI$12*(($B$16+$AI$4)*0.6))-EXP(-$B$15*(($B$16+$AI$4)*0.6)))+T158*$B$15/($B$15-$AI$13)*(EXP(-$AI$13*(($B$16+$AI$4)*0.6))-EXP(-$B$15*(($B$16+$AI$4)*0.6)))+U158*$B$15/($B$15-$AI$14)*(EXP(-$AI$14*(($B$16+$AI$4)*0.6))-EXP(-$B$15*(($B$16+$AI$4)*0.6)))</f>
        <v/>
      </c>
      <c r="AB158" s="17">
        <f>R158*EXP(-$B$15*(($B$16+$AI$4)*0.7))+S158*$B$15/($B$15-$AI$12)*(EXP(-$AI$12*(($B$16+$AI$4)*0.7))-EXP(-$B$15*(($B$16+$AI$4)*0.7)))+T158*$B$15/($B$15-$AI$13)*(EXP(-$AI$13*(($B$16+$AI$4)*0.7))-EXP(-$B$15*(($B$16+$AI$4)*0.7)))+U158*$B$15/($B$15-$AI$14)*(EXP(-$AI$14*(($B$16+$AI$4)*0.7))-EXP(-$B$15*(($B$16+$AI$4)*0.7)))</f>
        <v/>
      </c>
      <c r="AC158" s="17">
        <f>R158*EXP(-$B$15*(($B$16+$AI$4)*0.8))+S158*$B$15/($B$15-$AI$12)*(EXP(-$AI$12*(($B$16+$AI$4)*0.8))-EXP(-$B$15*(($B$16+$AI$4)*0.8)))+T158*$B$15/($B$15-$AI$13)*(EXP(-$AI$13*(($B$16+$AI$4)*0.8))-EXP(-$B$15*(($B$16+$AI$4)*0.8)))+U158*$B$15/($B$15-$AI$14)*(EXP(-$AI$14*(($B$16+$AI$4)*0.8))-EXP(-$B$15*(($B$16+$AI$4)*0.8)))</f>
        <v/>
      </c>
      <c r="AD158" s="17">
        <f>R158*EXP(-$B$15*(($B$16+$AI$4)*0.9))+S158*$B$15/($B$15-$AI$12)*(EXP(-$AI$12*(($B$16+$AI$4)*0.9))-EXP(-$B$15*(($B$16+$AI$4)*0.9)))+T158*$B$15/($B$15-$AI$13)*(EXP(-$AI$13*(($B$16+$AI$4)*0.9))-EXP(-$B$15*(($B$16+$AI$4)*0.9)))+U158*$B$15/($B$15-$AI$14)*(EXP(-$AI$14*(($B$16+$AI$4)*0.9))-EXP(-$B$15*(($B$16+$AI$4)*0.9)))</f>
        <v/>
      </c>
      <c r="AE158" s="17">
        <f>R158*EXP(-$B$15*(($B$16+$AI$4)*1.0))+S158*$B$15/($B$15-$AI$12)*(EXP(-$AI$12*(($B$16+$AI$4)*1.0))-EXP(-$B$15*(($B$16+$AI$4)*1.0)))+T158*$B$15/($B$15-$AI$13)*(EXP(-$AI$13*(($B$16+$AI$4)*1.0))-EXP(-$B$15*(($B$16+$AI$4)*1.0)))+U158*$B$15/($B$15-$AI$14)*(EXP(-$AI$14*(($B$16+$AI$4)*1.0))-EXP(-$B$15*(($B$16+$AI$4)*1.0)))</f>
        <v/>
      </c>
      <c r="AF158" s="17">
        <f>MIN((G158-V158)/$AI$48,(G158-W158)/$AI$49,(G158-X158)/$AI$50,(G158-Y158)/$AI$51,(G158-Z158)/$AI$52,(G158-AA158)/$AI$53,(G158-AB158)/$AI$54,(G158-AC158)/$AI$55,(G158-AD158)/$AI$56,(G158-AE158)/$AI$57)</f>
        <v/>
      </c>
    </row>
    <row r="159">
      <c r="E159" s="12">
        <f>E158+$B$11</f>
        <v/>
      </c>
      <c r="F159" s="13">
        <f>E159/60</f>
        <v/>
      </c>
      <c r="G159" s="13">
        <f>IF(F159&gt;=$AI$66,$B$26,IF(F159&gt;=$AI$65,$B$25,IF(F159&gt;=$AI$64,$B$24,IF(F159&gt;=$AI$63,$B$23,IF(F159&gt;=$AI$62,$B$22,IF(F159&gt;=$AI$61,$B$21,$B$20))))))</f>
        <v/>
      </c>
      <c r="H159" s="14">
        <f>MAX(0,MIN($AI$59,IF($B$9="Plasma",(G159-(S159*$AI$18+T159*$AI$19+U159*$AI$20))/$AI$46,AF159)))</f>
        <v/>
      </c>
      <c r="I159" s="15">
        <f>H159/10*3600/$B$11</f>
        <v/>
      </c>
      <c r="J159" s="15">
        <f>J158+H159</f>
        <v/>
      </c>
      <c r="K159" s="14">
        <f>$AI$21*K158+$AI$22*L158+$AI$23*M158+$AI$30*H158</f>
        <v/>
      </c>
      <c r="L159" s="14">
        <f>$AI$24*K158+$AI$25*L158+$AI$26*M158+$AI$31*H158</f>
        <v/>
      </c>
      <c r="M159" s="14">
        <f>$AI$27*K158+$AI$28*L158+$AI$29*M158+$AI$32*H158</f>
        <v/>
      </c>
      <c r="N159" s="16">
        <f>R159*$B$41</f>
        <v/>
      </c>
      <c r="O159" s="14">
        <f>K159/$B$30</f>
        <v/>
      </c>
      <c r="P159" s="14">
        <f>L159/$B$31</f>
        <v/>
      </c>
      <c r="Q159" s="14">
        <f>M159/$B$32</f>
        <v/>
      </c>
      <c r="R159" s="14">
        <f>R158*$AI$42+S158*$AI$43+T158*$AI$44+U158*$AI$45+$AI$47*H158</f>
        <v/>
      </c>
      <c r="S159" s="17">
        <f>$AI$33*K159+$AI$34*L159+$AI$35*M159</f>
        <v/>
      </c>
      <c r="T159" s="17">
        <f>$AI$36*K159+$AI$37*L159+$AI$38*M159</f>
        <v/>
      </c>
      <c r="U159" s="17">
        <f>$AI$39*K159+$AI$40*L159+$AI$41*M159</f>
        <v/>
      </c>
      <c r="V159" s="17">
        <f>R159*EXP(-$B$15*(($B$16+$AI$4)*0.1))+S159*$B$15/($B$15-$AI$12)*(EXP(-$AI$12*(($B$16+$AI$4)*0.1))-EXP(-$B$15*(($B$16+$AI$4)*0.1)))+T159*$B$15/($B$15-$AI$13)*(EXP(-$AI$13*(($B$16+$AI$4)*0.1))-EXP(-$B$15*(($B$16+$AI$4)*0.1)))+U159*$B$15/($B$15-$AI$14)*(EXP(-$AI$14*(($B$16+$AI$4)*0.1))-EXP(-$B$15*(($B$16+$AI$4)*0.1)))</f>
        <v/>
      </c>
      <c r="W159" s="17">
        <f>R159*EXP(-$B$15*(($B$16+$AI$4)*0.2))+S159*$B$15/($B$15-$AI$12)*(EXP(-$AI$12*(($B$16+$AI$4)*0.2))-EXP(-$B$15*(($B$16+$AI$4)*0.2)))+T159*$B$15/($B$15-$AI$13)*(EXP(-$AI$13*(($B$16+$AI$4)*0.2))-EXP(-$B$15*(($B$16+$AI$4)*0.2)))+U159*$B$15/($B$15-$AI$14)*(EXP(-$AI$14*(($B$16+$AI$4)*0.2))-EXP(-$B$15*(($B$16+$AI$4)*0.2)))</f>
        <v/>
      </c>
      <c r="X159" s="17">
        <f>R159*EXP(-$B$15*(($B$16+$AI$4)*0.3))+S159*$B$15/($B$15-$AI$12)*(EXP(-$AI$12*(($B$16+$AI$4)*0.3))-EXP(-$B$15*(($B$16+$AI$4)*0.3)))+T159*$B$15/($B$15-$AI$13)*(EXP(-$AI$13*(($B$16+$AI$4)*0.3))-EXP(-$B$15*(($B$16+$AI$4)*0.3)))+U159*$B$15/($B$15-$AI$14)*(EXP(-$AI$14*(($B$16+$AI$4)*0.3))-EXP(-$B$15*(($B$16+$AI$4)*0.3)))</f>
        <v/>
      </c>
      <c r="Y159" s="17">
        <f>R159*EXP(-$B$15*(($B$16+$AI$4)*0.4))+S159*$B$15/($B$15-$AI$12)*(EXP(-$AI$12*(($B$16+$AI$4)*0.4))-EXP(-$B$15*(($B$16+$AI$4)*0.4)))+T159*$B$15/($B$15-$AI$13)*(EXP(-$AI$13*(($B$16+$AI$4)*0.4))-EXP(-$B$15*(($B$16+$AI$4)*0.4)))+U159*$B$15/($B$15-$AI$14)*(EXP(-$AI$14*(($B$16+$AI$4)*0.4))-EXP(-$B$15*(($B$16+$AI$4)*0.4)))</f>
        <v/>
      </c>
      <c r="Z159" s="17">
        <f>R159*EXP(-$B$15*(($B$16+$AI$4)*0.5))+S159*$B$15/($B$15-$AI$12)*(EXP(-$AI$12*(($B$16+$AI$4)*0.5))-EXP(-$B$15*(($B$16+$AI$4)*0.5)))+T159*$B$15/($B$15-$AI$13)*(EXP(-$AI$13*(($B$16+$AI$4)*0.5))-EXP(-$B$15*(($B$16+$AI$4)*0.5)))+U159*$B$15/($B$15-$AI$14)*(EXP(-$AI$14*(($B$16+$AI$4)*0.5))-EXP(-$B$15*(($B$16+$AI$4)*0.5)))</f>
        <v/>
      </c>
      <c r="AA159" s="17">
        <f>R159*EXP(-$B$15*(($B$16+$AI$4)*0.6))+S159*$B$15/($B$15-$AI$12)*(EXP(-$AI$12*(($B$16+$AI$4)*0.6))-EXP(-$B$15*(($B$16+$AI$4)*0.6)))+T159*$B$15/($B$15-$AI$13)*(EXP(-$AI$13*(($B$16+$AI$4)*0.6))-EXP(-$B$15*(($B$16+$AI$4)*0.6)))+U159*$B$15/($B$15-$AI$14)*(EXP(-$AI$14*(($B$16+$AI$4)*0.6))-EXP(-$B$15*(($B$16+$AI$4)*0.6)))</f>
        <v/>
      </c>
      <c r="AB159" s="17">
        <f>R159*EXP(-$B$15*(($B$16+$AI$4)*0.7))+S159*$B$15/($B$15-$AI$12)*(EXP(-$AI$12*(($B$16+$AI$4)*0.7))-EXP(-$B$15*(($B$16+$AI$4)*0.7)))+T159*$B$15/($B$15-$AI$13)*(EXP(-$AI$13*(($B$16+$AI$4)*0.7))-EXP(-$B$15*(($B$16+$AI$4)*0.7)))+U159*$B$15/($B$15-$AI$14)*(EXP(-$AI$14*(($B$16+$AI$4)*0.7))-EXP(-$B$15*(($B$16+$AI$4)*0.7)))</f>
        <v/>
      </c>
      <c r="AC159" s="17">
        <f>R159*EXP(-$B$15*(($B$16+$AI$4)*0.8))+S159*$B$15/($B$15-$AI$12)*(EXP(-$AI$12*(($B$16+$AI$4)*0.8))-EXP(-$B$15*(($B$16+$AI$4)*0.8)))+T159*$B$15/($B$15-$AI$13)*(EXP(-$AI$13*(($B$16+$AI$4)*0.8))-EXP(-$B$15*(($B$16+$AI$4)*0.8)))+U159*$B$15/($B$15-$AI$14)*(EXP(-$AI$14*(($B$16+$AI$4)*0.8))-EXP(-$B$15*(($B$16+$AI$4)*0.8)))</f>
        <v/>
      </c>
      <c r="AD159" s="17">
        <f>R159*EXP(-$B$15*(($B$16+$AI$4)*0.9))+S159*$B$15/($B$15-$AI$12)*(EXP(-$AI$12*(($B$16+$AI$4)*0.9))-EXP(-$B$15*(($B$16+$AI$4)*0.9)))+T159*$B$15/($B$15-$AI$13)*(EXP(-$AI$13*(($B$16+$AI$4)*0.9))-EXP(-$B$15*(($B$16+$AI$4)*0.9)))+U159*$B$15/($B$15-$AI$14)*(EXP(-$AI$14*(($B$16+$AI$4)*0.9))-EXP(-$B$15*(($B$16+$AI$4)*0.9)))</f>
        <v/>
      </c>
      <c r="AE159" s="17">
        <f>R159*EXP(-$B$15*(($B$16+$AI$4)*1.0))+S159*$B$15/($B$15-$AI$12)*(EXP(-$AI$12*(($B$16+$AI$4)*1.0))-EXP(-$B$15*(($B$16+$AI$4)*1.0)))+T159*$B$15/($B$15-$AI$13)*(EXP(-$AI$13*(($B$16+$AI$4)*1.0))-EXP(-$B$15*(($B$16+$AI$4)*1.0)))+U159*$B$15/($B$15-$AI$14)*(EXP(-$AI$14*(($B$16+$AI$4)*1.0))-EXP(-$B$15*(($B$16+$AI$4)*1.0)))</f>
        <v/>
      </c>
      <c r="AF159" s="17">
        <f>MIN((G159-V159)/$AI$48,(G159-W159)/$AI$49,(G159-X159)/$AI$50,(G159-Y159)/$AI$51,(G159-Z159)/$AI$52,(G159-AA159)/$AI$53,(G159-AB159)/$AI$54,(G159-AC159)/$AI$55,(G159-AD159)/$AI$56,(G159-AE159)/$AI$57)</f>
        <v/>
      </c>
    </row>
    <row r="160">
      <c r="E160" s="12">
        <f>E159+$B$11</f>
        <v/>
      </c>
      <c r="F160" s="13">
        <f>E160/60</f>
        <v/>
      </c>
      <c r="G160" s="13">
        <f>IF(F160&gt;=$AI$66,$B$26,IF(F160&gt;=$AI$65,$B$25,IF(F160&gt;=$AI$64,$B$24,IF(F160&gt;=$AI$63,$B$23,IF(F160&gt;=$AI$62,$B$22,IF(F160&gt;=$AI$61,$B$21,$B$20))))))</f>
        <v/>
      </c>
      <c r="H160" s="14">
        <f>MAX(0,MIN($AI$59,IF($B$9="Plasma",(G160-(S160*$AI$18+T160*$AI$19+U160*$AI$20))/$AI$46,AF160)))</f>
        <v/>
      </c>
      <c r="I160" s="15">
        <f>H160/10*3600/$B$11</f>
        <v/>
      </c>
      <c r="J160" s="15">
        <f>J159+H160</f>
        <v/>
      </c>
      <c r="K160" s="14">
        <f>$AI$21*K159+$AI$22*L159+$AI$23*M159+$AI$30*H159</f>
        <v/>
      </c>
      <c r="L160" s="14">
        <f>$AI$24*K159+$AI$25*L159+$AI$26*M159+$AI$31*H159</f>
        <v/>
      </c>
      <c r="M160" s="14">
        <f>$AI$27*K159+$AI$28*L159+$AI$29*M159+$AI$32*H159</f>
        <v/>
      </c>
      <c r="N160" s="16">
        <f>R160*$B$41</f>
        <v/>
      </c>
      <c r="O160" s="14">
        <f>K160/$B$30</f>
        <v/>
      </c>
      <c r="P160" s="14">
        <f>L160/$B$31</f>
        <v/>
      </c>
      <c r="Q160" s="14">
        <f>M160/$B$32</f>
        <v/>
      </c>
      <c r="R160" s="14">
        <f>R159*$AI$42+S159*$AI$43+T159*$AI$44+U159*$AI$45+$AI$47*H159</f>
        <v/>
      </c>
      <c r="S160" s="17">
        <f>$AI$33*K160+$AI$34*L160+$AI$35*M160</f>
        <v/>
      </c>
      <c r="T160" s="17">
        <f>$AI$36*K160+$AI$37*L160+$AI$38*M160</f>
        <v/>
      </c>
      <c r="U160" s="17">
        <f>$AI$39*K160+$AI$40*L160+$AI$41*M160</f>
        <v/>
      </c>
      <c r="V160" s="17">
        <f>R160*EXP(-$B$15*(($B$16+$AI$4)*0.1))+S160*$B$15/($B$15-$AI$12)*(EXP(-$AI$12*(($B$16+$AI$4)*0.1))-EXP(-$B$15*(($B$16+$AI$4)*0.1)))+T160*$B$15/($B$15-$AI$13)*(EXP(-$AI$13*(($B$16+$AI$4)*0.1))-EXP(-$B$15*(($B$16+$AI$4)*0.1)))+U160*$B$15/($B$15-$AI$14)*(EXP(-$AI$14*(($B$16+$AI$4)*0.1))-EXP(-$B$15*(($B$16+$AI$4)*0.1)))</f>
        <v/>
      </c>
      <c r="W160" s="17">
        <f>R160*EXP(-$B$15*(($B$16+$AI$4)*0.2))+S160*$B$15/($B$15-$AI$12)*(EXP(-$AI$12*(($B$16+$AI$4)*0.2))-EXP(-$B$15*(($B$16+$AI$4)*0.2)))+T160*$B$15/($B$15-$AI$13)*(EXP(-$AI$13*(($B$16+$AI$4)*0.2))-EXP(-$B$15*(($B$16+$AI$4)*0.2)))+U160*$B$15/($B$15-$AI$14)*(EXP(-$AI$14*(($B$16+$AI$4)*0.2))-EXP(-$B$15*(($B$16+$AI$4)*0.2)))</f>
        <v/>
      </c>
      <c r="X160" s="17">
        <f>R160*EXP(-$B$15*(($B$16+$AI$4)*0.3))+S160*$B$15/($B$15-$AI$12)*(EXP(-$AI$12*(($B$16+$AI$4)*0.3))-EXP(-$B$15*(($B$16+$AI$4)*0.3)))+T160*$B$15/($B$15-$AI$13)*(EXP(-$AI$13*(($B$16+$AI$4)*0.3))-EXP(-$B$15*(($B$16+$AI$4)*0.3)))+U160*$B$15/($B$15-$AI$14)*(EXP(-$AI$14*(($B$16+$AI$4)*0.3))-EXP(-$B$15*(($B$16+$AI$4)*0.3)))</f>
        <v/>
      </c>
      <c r="Y160" s="17">
        <f>R160*EXP(-$B$15*(($B$16+$AI$4)*0.4))+S160*$B$15/($B$15-$AI$12)*(EXP(-$AI$12*(($B$16+$AI$4)*0.4))-EXP(-$B$15*(($B$16+$AI$4)*0.4)))+T160*$B$15/($B$15-$AI$13)*(EXP(-$AI$13*(($B$16+$AI$4)*0.4))-EXP(-$B$15*(($B$16+$AI$4)*0.4)))+U160*$B$15/($B$15-$AI$14)*(EXP(-$AI$14*(($B$16+$AI$4)*0.4))-EXP(-$B$15*(($B$16+$AI$4)*0.4)))</f>
        <v/>
      </c>
      <c r="Z160" s="17">
        <f>R160*EXP(-$B$15*(($B$16+$AI$4)*0.5))+S160*$B$15/($B$15-$AI$12)*(EXP(-$AI$12*(($B$16+$AI$4)*0.5))-EXP(-$B$15*(($B$16+$AI$4)*0.5)))+T160*$B$15/($B$15-$AI$13)*(EXP(-$AI$13*(($B$16+$AI$4)*0.5))-EXP(-$B$15*(($B$16+$AI$4)*0.5)))+U160*$B$15/($B$15-$AI$14)*(EXP(-$AI$14*(($B$16+$AI$4)*0.5))-EXP(-$B$15*(($B$16+$AI$4)*0.5)))</f>
        <v/>
      </c>
      <c r="AA160" s="17">
        <f>R160*EXP(-$B$15*(($B$16+$AI$4)*0.6))+S160*$B$15/($B$15-$AI$12)*(EXP(-$AI$12*(($B$16+$AI$4)*0.6))-EXP(-$B$15*(($B$16+$AI$4)*0.6)))+T160*$B$15/($B$15-$AI$13)*(EXP(-$AI$13*(($B$16+$AI$4)*0.6))-EXP(-$B$15*(($B$16+$AI$4)*0.6)))+U160*$B$15/($B$15-$AI$14)*(EXP(-$AI$14*(($B$16+$AI$4)*0.6))-EXP(-$B$15*(($B$16+$AI$4)*0.6)))</f>
        <v/>
      </c>
      <c r="AB160" s="17">
        <f>R160*EXP(-$B$15*(($B$16+$AI$4)*0.7))+S160*$B$15/($B$15-$AI$12)*(EXP(-$AI$12*(($B$16+$AI$4)*0.7))-EXP(-$B$15*(($B$16+$AI$4)*0.7)))+T160*$B$15/($B$15-$AI$13)*(EXP(-$AI$13*(($B$16+$AI$4)*0.7))-EXP(-$B$15*(($B$16+$AI$4)*0.7)))+U160*$B$15/($B$15-$AI$14)*(EXP(-$AI$14*(($B$16+$AI$4)*0.7))-EXP(-$B$15*(($B$16+$AI$4)*0.7)))</f>
        <v/>
      </c>
      <c r="AC160" s="17">
        <f>R160*EXP(-$B$15*(($B$16+$AI$4)*0.8))+S160*$B$15/($B$15-$AI$12)*(EXP(-$AI$12*(($B$16+$AI$4)*0.8))-EXP(-$B$15*(($B$16+$AI$4)*0.8)))+T160*$B$15/($B$15-$AI$13)*(EXP(-$AI$13*(($B$16+$AI$4)*0.8))-EXP(-$B$15*(($B$16+$AI$4)*0.8)))+U160*$B$15/($B$15-$AI$14)*(EXP(-$AI$14*(($B$16+$AI$4)*0.8))-EXP(-$B$15*(($B$16+$AI$4)*0.8)))</f>
        <v/>
      </c>
      <c r="AD160" s="17">
        <f>R160*EXP(-$B$15*(($B$16+$AI$4)*0.9))+S160*$B$15/($B$15-$AI$12)*(EXP(-$AI$12*(($B$16+$AI$4)*0.9))-EXP(-$B$15*(($B$16+$AI$4)*0.9)))+T160*$B$15/($B$15-$AI$13)*(EXP(-$AI$13*(($B$16+$AI$4)*0.9))-EXP(-$B$15*(($B$16+$AI$4)*0.9)))+U160*$B$15/($B$15-$AI$14)*(EXP(-$AI$14*(($B$16+$AI$4)*0.9))-EXP(-$B$15*(($B$16+$AI$4)*0.9)))</f>
        <v/>
      </c>
      <c r="AE160" s="17">
        <f>R160*EXP(-$B$15*(($B$16+$AI$4)*1.0))+S160*$B$15/($B$15-$AI$12)*(EXP(-$AI$12*(($B$16+$AI$4)*1.0))-EXP(-$B$15*(($B$16+$AI$4)*1.0)))+T160*$B$15/($B$15-$AI$13)*(EXP(-$AI$13*(($B$16+$AI$4)*1.0))-EXP(-$B$15*(($B$16+$AI$4)*1.0)))+U160*$B$15/($B$15-$AI$14)*(EXP(-$AI$14*(($B$16+$AI$4)*1.0))-EXP(-$B$15*(($B$16+$AI$4)*1.0)))</f>
        <v/>
      </c>
      <c r="AF160" s="17">
        <f>MIN((G160-V160)/$AI$48,(G160-W160)/$AI$49,(G160-X160)/$AI$50,(G160-Y160)/$AI$51,(G160-Z160)/$AI$52,(G160-AA160)/$AI$53,(G160-AB160)/$AI$54,(G160-AC160)/$AI$55,(G160-AD160)/$AI$56,(G160-AE160)/$AI$57)</f>
        <v/>
      </c>
    </row>
    <row r="161">
      <c r="E161" s="12">
        <f>E160+$B$11</f>
        <v/>
      </c>
      <c r="F161" s="13">
        <f>E161/60</f>
        <v/>
      </c>
      <c r="G161" s="13">
        <f>IF(F161&gt;=$AI$66,$B$26,IF(F161&gt;=$AI$65,$B$25,IF(F161&gt;=$AI$64,$B$24,IF(F161&gt;=$AI$63,$B$23,IF(F161&gt;=$AI$62,$B$22,IF(F161&gt;=$AI$61,$B$21,$B$20))))))</f>
        <v/>
      </c>
      <c r="H161" s="14">
        <f>MAX(0,MIN($AI$59,IF($B$9="Plasma",(G161-(S161*$AI$18+T161*$AI$19+U161*$AI$20))/$AI$46,AF161)))</f>
        <v/>
      </c>
      <c r="I161" s="15">
        <f>H161/10*3600/$B$11</f>
        <v/>
      </c>
      <c r="J161" s="15">
        <f>J160+H161</f>
        <v/>
      </c>
      <c r="K161" s="14">
        <f>$AI$21*K160+$AI$22*L160+$AI$23*M160+$AI$30*H160</f>
        <v/>
      </c>
      <c r="L161" s="14">
        <f>$AI$24*K160+$AI$25*L160+$AI$26*M160+$AI$31*H160</f>
        <v/>
      </c>
      <c r="M161" s="14">
        <f>$AI$27*K160+$AI$28*L160+$AI$29*M160+$AI$32*H160</f>
        <v/>
      </c>
      <c r="N161" s="16">
        <f>R161*$B$41</f>
        <v/>
      </c>
      <c r="O161" s="14">
        <f>K161/$B$30</f>
        <v/>
      </c>
      <c r="P161" s="14">
        <f>L161/$B$31</f>
        <v/>
      </c>
      <c r="Q161" s="14">
        <f>M161/$B$32</f>
        <v/>
      </c>
      <c r="R161" s="14">
        <f>R160*$AI$42+S160*$AI$43+T160*$AI$44+U160*$AI$45+$AI$47*H160</f>
        <v/>
      </c>
      <c r="S161" s="17">
        <f>$AI$33*K161+$AI$34*L161+$AI$35*M161</f>
        <v/>
      </c>
      <c r="T161" s="17">
        <f>$AI$36*K161+$AI$37*L161+$AI$38*M161</f>
        <v/>
      </c>
      <c r="U161" s="17">
        <f>$AI$39*K161+$AI$40*L161+$AI$41*M161</f>
        <v/>
      </c>
      <c r="V161" s="17">
        <f>R161*EXP(-$B$15*(($B$16+$AI$4)*0.1))+S161*$B$15/($B$15-$AI$12)*(EXP(-$AI$12*(($B$16+$AI$4)*0.1))-EXP(-$B$15*(($B$16+$AI$4)*0.1)))+T161*$B$15/($B$15-$AI$13)*(EXP(-$AI$13*(($B$16+$AI$4)*0.1))-EXP(-$B$15*(($B$16+$AI$4)*0.1)))+U161*$B$15/($B$15-$AI$14)*(EXP(-$AI$14*(($B$16+$AI$4)*0.1))-EXP(-$B$15*(($B$16+$AI$4)*0.1)))</f>
        <v/>
      </c>
      <c r="W161" s="17">
        <f>R161*EXP(-$B$15*(($B$16+$AI$4)*0.2))+S161*$B$15/($B$15-$AI$12)*(EXP(-$AI$12*(($B$16+$AI$4)*0.2))-EXP(-$B$15*(($B$16+$AI$4)*0.2)))+T161*$B$15/($B$15-$AI$13)*(EXP(-$AI$13*(($B$16+$AI$4)*0.2))-EXP(-$B$15*(($B$16+$AI$4)*0.2)))+U161*$B$15/($B$15-$AI$14)*(EXP(-$AI$14*(($B$16+$AI$4)*0.2))-EXP(-$B$15*(($B$16+$AI$4)*0.2)))</f>
        <v/>
      </c>
      <c r="X161" s="17">
        <f>R161*EXP(-$B$15*(($B$16+$AI$4)*0.3))+S161*$B$15/($B$15-$AI$12)*(EXP(-$AI$12*(($B$16+$AI$4)*0.3))-EXP(-$B$15*(($B$16+$AI$4)*0.3)))+T161*$B$15/($B$15-$AI$13)*(EXP(-$AI$13*(($B$16+$AI$4)*0.3))-EXP(-$B$15*(($B$16+$AI$4)*0.3)))+U161*$B$15/($B$15-$AI$14)*(EXP(-$AI$14*(($B$16+$AI$4)*0.3))-EXP(-$B$15*(($B$16+$AI$4)*0.3)))</f>
        <v/>
      </c>
      <c r="Y161" s="17">
        <f>R161*EXP(-$B$15*(($B$16+$AI$4)*0.4))+S161*$B$15/($B$15-$AI$12)*(EXP(-$AI$12*(($B$16+$AI$4)*0.4))-EXP(-$B$15*(($B$16+$AI$4)*0.4)))+T161*$B$15/($B$15-$AI$13)*(EXP(-$AI$13*(($B$16+$AI$4)*0.4))-EXP(-$B$15*(($B$16+$AI$4)*0.4)))+U161*$B$15/($B$15-$AI$14)*(EXP(-$AI$14*(($B$16+$AI$4)*0.4))-EXP(-$B$15*(($B$16+$AI$4)*0.4)))</f>
        <v/>
      </c>
      <c r="Z161" s="17">
        <f>R161*EXP(-$B$15*(($B$16+$AI$4)*0.5))+S161*$B$15/($B$15-$AI$12)*(EXP(-$AI$12*(($B$16+$AI$4)*0.5))-EXP(-$B$15*(($B$16+$AI$4)*0.5)))+T161*$B$15/($B$15-$AI$13)*(EXP(-$AI$13*(($B$16+$AI$4)*0.5))-EXP(-$B$15*(($B$16+$AI$4)*0.5)))+U161*$B$15/($B$15-$AI$14)*(EXP(-$AI$14*(($B$16+$AI$4)*0.5))-EXP(-$B$15*(($B$16+$AI$4)*0.5)))</f>
        <v/>
      </c>
      <c r="AA161" s="17">
        <f>R161*EXP(-$B$15*(($B$16+$AI$4)*0.6))+S161*$B$15/($B$15-$AI$12)*(EXP(-$AI$12*(($B$16+$AI$4)*0.6))-EXP(-$B$15*(($B$16+$AI$4)*0.6)))+T161*$B$15/($B$15-$AI$13)*(EXP(-$AI$13*(($B$16+$AI$4)*0.6))-EXP(-$B$15*(($B$16+$AI$4)*0.6)))+U161*$B$15/($B$15-$AI$14)*(EXP(-$AI$14*(($B$16+$AI$4)*0.6))-EXP(-$B$15*(($B$16+$AI$4)*0.6)))</f>
        <v/>
      </c>
      <c r="AB161" s="17">
        <f>R161*EXP(-$B$15*(($B$16+$AI$4)*0.7))+S161*$B$15/($B$15-$AI$12)*(EXP(-$AI$12*(($B$16+$AI$4)*0.7))-EXP(-$B$15*(($B$16+$AI$4)*0.7)))+T161*$B$15/($B$15-$AI$13)*(EXP(-$AI$13*(($B$16+$AI$4)*0.7))-EXP(-$B$15*(($B$16+$AI$4)*0.7)))+U161*$B$15/($B$15-$AI$14)*(EXP(-$AI$14*(($B$16+$AI$4)*0.7))-EXP(-$B$15*(($B$16+$AI$4)*0.7)))</f>
        <v/>
      </c>
      <c r="AC161" s="17">
        <f>R161*EXP(-$B$15*(($B$16+$AI$4)*0.8))+S161*$B$15/($B$15-$AI$12)*(EXP(-$AI$12*(($B$16+$AI$4)*0.8))-EXP(-$B$15*(($B$16+$AI$4)*0.8)))+T161*$B$15/($B$15-$AI$13)*(EXP(-$AI$13*(($B$16+$AI$4)*0.8))-EXP(-$B$15*(($B$16+$AI$4)*0.8)))+U161*$B$15/($B$15-$AI$14)*(EXP(-$AI$14*(($B$16+$AI$4)*0.8))-EXP(-$B$15*(($B$16+$AI$4)*0.8)))</f>
        <v/>
      </c>
      <c r="AD161" s="17">
        <f>R161*EXP(-$B$15*(($B$16+$AI$4)*0.9))+S161*$B$15/($B$15-$AI$12)*(EXP(-$AI$12*(($B$16+$AI$4)*0.9))-EXP(-$B$15*(($B$16+$AI$4)*0.9)))+T161*$B$15/($B$15-$AI$13)*(EXP(-$AI$13*(($B$16+$AI$4)*0.9))-EXP(-$B$15*(($B$16+$AI$4)*0.9)))+U161*$B$15/($B$15-$AI$14)*(EXP(-$AI$14*(($B$16+$AI$4)*0.9))-EXP(-$B$15*(($B$16+$AI$4)*0.9)))</f>
        <v/>
      </c>
      <c r="AE161" s="17">
        <f>R161*EXP(-$B$15*(($B$16+$AI$4)*1.0))+S161*$B$15/($B$15-$AI$12)*(EXP(-$AI$12*(($B$16+$AI$4)*1.0))-EXP(-$B$15*(($B$16+$AI$4)*1.0)))+T161*$B$15/($B$15-$AI$13)*(EXP(-$AI$13*(($B$16+$AI$4)*1.0))-EXP(-$B$15*(($B$16+$AI$4)*1.0)))+U161*$B$15/($B$15-$AI$14)*(EXP(-$AI$14*(($B$16+$AI$4)*1.0))-EXP(-$B$15*(($B$16+$AI$4)*1.0)))</f>
        <v/>
      </c>
      <c r="AF161" s="17">
        <f>MIN((G161-V161)/$AI$48,(G161-W161)/$AI$49,(G161-X161)/$AI$50,(G161-Y161)/$AI$51,(G161-Z161)/$AI$52,(G161-AA161)/$AI$53,(G161-AB161)/$AI$54,(G161-AC161)/$AI$55,(G161-AD161)/$AI$56,(G161-AE161)/$AI$57)</f>
        <v/>
      </c>
    </row>
    <row r="162">
      <c r="E162" s="12">
        <f>E161+$B$11</f>
        <v/>
      </c>
      <c r="F162" s="13">
        <f>E162/60</f>
        <v/>
      </c>
      <c r="G162" s="13">
        <f>IF(F162&gt;=$AI$66,$B$26,IF(F162&gt;=$AI$65,$B$25,IF(F162&gt;=$AI$64,$B$24,IF(F162&gt;=$AI$63,$B$23,IF(F162&gt;=$AI$62,$B$22,IF(F162&gt;=$AI$61,$B$21,$B$20))))))</f>
        <v/>
      </c>
      <c r="H162" s="14">
        <f>MAX(0,MIN($AI$59,IF($B$9="Plasma",(G162-(S162*$AI$18+T162*$AI$19+U162*$AI$20))/$AI$46,AF162)))</f>
        <v/>
      </c>
      <c r="I162" s="15">
        <f>H162/10*3600/$B$11</f>
        <v/>
      </c>
      <c r="J162" s="15">
        <f>J161+H162</f>
        <v/>
      </c>
      <c r="K162" s="14">
        <f>$AI$21*K161+$AI$22*L161+$AI$23*M161+$AI$30*H161</f>
        <v/>
      </c>
      <c r="L162" s="14">
        <f>$AI$24*K161+$AI$25*L161+$AI$26*M161+$AI$31*H161</f>
        <v/>
      </c>
      <c r="M162" s="14">
        <f>$AI$27*K161+$AI$28*L161+$AI$29*M161+$AI$32*H161</f>
        <v/>
      </c>
      <c r="N162" s="16">
        <f>R162*$B$41</f>
        <v/>
      </c>
      <c r="O162" s="14">
        <f>K162/$B$30</f>
        <v/>
      </c>
      <c r="P162" s="14">
        <f>L162/$B$31</f>
        <v/>
      </c>
      <c r="Q162" s="14">
        <f>M162/$B$32</f>
        <v/>
      </c>
      <c r="R162" s="14">
        <f>R161*$AI$42+S161*$AI$43+T161*$AI$44+U161*$AI$45+$AI$47*H161</f>
        <v/>
      </c>
      <c r="S162" s="17">
        <f>$AI$33*K162+$AI$34*L162+$AI$35*M162</f>
        <v/>
      </c>
      <c r="T162" s="17">
        <f>$AI$36*K162+$AI$37*L162+$AI$38*M162</f>
        <v/>
      </c>
      <c r="U162" s="17">
        <f>$AI$39*K162+$AI$40*L162+$AI$41*M162</f>
        <v/>
      </c>
      <c r="V162" s="17">
        <f>R162*EXP(-$B$15*(($B$16+$AI$4)*0.1))+S162*$B$15/($B$15-$AI$12)*(EXP(-$AI$12*(($B$16+$AI$4)*0.1))-EXP(-$B$15*(($B$16+$AI$4)*0.1)))+T162*$B$15/($B$15-$AI$13)*(EXP(-$AI$13*(($B$16+$AI$4)*0.1))-EXP(-$B$15*(($B$16+$AI$4)*0.1)))+U162*$B$15/($B$15-$AI$14)*(EXP(-$AI$14*(($B$16+$AI$4)*0.1))-EXP(-$B$15*(($B$16+$AI$4)*0.1)))</f>
        <v/>
      </c>
      <c r="W162" s="17">
        <f>R162*EXP(-$B$15*(($B$16+$AI$4)*0.2))+S162*$B$15/($B$15-$AI$12)*(EXP(-$AI$12*(($B$16+$AI$4)*0.2))-EXP(-$B$15*(($B$16+$AI$4)*0.2)))+T162*$B$15/($B$15-$AI$13)*(EXP(-$AI$13*(($B$16+$AI$4)*0.2))-EXP(-$B$15*(($B$16+$AI$4)*0.2)))+U162*$B$15/($B$15-$AI$14)*(EXP(-$AI$14*(($B$16+$AI$4)*0.2))-EXP(-$B$15*(($B$16+$AI$4)*0.2)))</f>
        <v/>
      </c>
      <c r="X162" s="17">
        <f>R162*EXP(-$B$15*(($B$16+$AI$4)*0.3))+S162*$B$15/($B$15-$AI$12)*(EXP(-$AI$12*(($B$16+$AI$4)*0.3))-EXP(-$B$15*(($B$16+$AI$4)*0.3)))+T162*$B$15/($B$15-$AI$13)*(EXP(-$AI$13*(($B$16+$AI$4)*0.3))-EXP(-$B$15*(($B$16+$AI$4)*0.3)))+U162*$B$15/($B$15-$AI$14)*(EXP(-$AI$14*(($B$16+$AI$4)*0.3))-EXP(-$B$15*(($B$16+$AI$4)*0.3)))</f>
        <v/>
      </c>
      <c r="Y162" s="17">
        <f>R162*EXP(-$B$15*(($B$16+$AI$4)*0.4))+S162*$B$15/($B$15-$AI$12)*(EXP(-$AI$12*(($B$16+$AI$4)*0.4))-EXP(-$B$15*(($B$16+$AI$4)*0.4)))+T162*$B$15/($B$15-$AI$13)*(EXP(-$AI$13*(($B$16+$AI$4)*0.4))-EXP(-$B$15*(($B$16+$AI$4)*0.4)))+U162*$B$15/($B$15-$AI$14)*(EXP(-$AI$14*(($B$16+$AI$4)*0.4))-EXP(-$B$15*(($B$16+$AI$4)*0.4)))</f>
        <v/>
      </c>
      <c r="Z162" s="17">
        <f>R162*EXP(-$B$15*(($B$16+$AI$4)*0.5))+S162*$B$15/($B$15-$AI$12)*(EXP(-$AI$12*(($B$16+$AI$4)*0.5))-EXP(-$B$15*(($B$16+$AI$4)*0.5)))+T162*$B$15/($B$15-$AI$13)*(EXP(-$AI$13*(($B$16+$AI$4)*0.5))-EXP(-$B$15*(($B$16+$AI$4)*0.5)))+U162*$B$15/($B$15-$AI$14)*(EXP(-$AI$14*(($B$16+$AI$4)*0.5))-EXP(-$B$15*(($B$16+$AI$4)*0.5)))</f>
        <v/>
      </c>
      <c r="AA162" s="17">
        <f>R162*EXP(-$B$15*(($B$16+$AI$4)*0.6))+S162*$B$15/($B$15-$AI$12)*(EXP(-$AI$12*(($B$16+$AI$4)*0.6))-EXP(-$B$15*(($B$16+$AI$4)*0.6)))+T162*$B$15/($B$15-$AI$13)*(EXP(-$AI$13*(($B$16+$AI$4)*0.6))-EXP(-$B$15*(($B$16+$AI$4)*0.6)))+U162*$B$15/($B$15-$AI$14)*(EXP(-$AI$14*(($B$16+$AI$4)*0.6))-EXP(-$B$15*(($B$16+$AI$4)*0.6)))</f>
        <v/>
      </c>
      <c r="AB162" s="17">
        <f>R162*EXP(-$B$15*(($B$16+$AI$4)*0.7))+S162*$B$15/($B$15-$AI$12)*(EXP(-$AI$12*(($B$16+$AI$4)*0.7))-EXP(-$B$15*(($B$16+$AI$4)*0.7)))+T162*$B$15/($B$15-$AI$13)*(EXP(-$AI$13*(($B$16+$AI$4)*0.7))-EXP(-$B$15*(($B$16+$AI$4)*0.7)))+U162*$B$15/($B$15-$AI$14)*(EXP(-$AI$14*(($B$16+$AI$4)*0.7))-EXP(-$B$15*(($B$16+$AI$4)*0.7)))</f>
        <v/>
      </c>
      <c r="AC162" s="17">
        <f>R162*EXP(-$B$15*(($B$16+$AI$4)*0.8))+S162*$B$15/($B$15-$AI$12)*(EXP(-$AI$12*(($B$16+$AI$4)*0.8))-EXP(-$B$15*(($B$16+$AI$4)*0.8)))+T162*$B$15/($B$15-$AI$13)*(EXP(-$AI$13*(($B$16+$AI$4)*0.8))-EXP(-$B$15*(($B$16+$AI$4)*0.8)))+U162*$B$15/($B$15-$AI$14)*(EXP(-$AI$14*(($B$16+$AI$4)*0.8))-EXP(-$B$15*(($B$16+$AI$4)*0.8)))</f>
        <v/>
      </c>
      <c r="AD162" s="17">
        <f>R162*EXP(-$B$15*(($B$16+$AI$4)*0.9))+S162*$B$15/($B$15-$AI$12)*(EXP(-$AI$12*(($B$16+$AI$4)*0.9))-EXP(-$B$15*(($B$16+$AI$4)*0.9)))+T162*$B$15/($B$15-$AI$13)*(EXP(-$AI$13*(($B$16+$AI$4)*0.9))-EXP(-$B$15*(($B$16+$AI$4)*0.9)))+U162*$B$15/($B$15-$AI$14)*(EXP(-$AI$14*(($B$16+$AI$4)*0.9))-EXP(-$B$15*(($B$16+$AI$4)*0.9)))</f>
        <v/>
      </c>
      <c r="AE162" s="17">
        <f>R162*EXP(-$B$15*(($B$16+$AI$4)*1.0))+S162*$B$15/($B$15-$AI$12)*(EXP(-$AI$12*(($B$16+$AI$4)*1.0))-EXP(-$B$15*(($B$16+$AI$4)*1.0)))+T162*$B$15/($B$15-$AI$13)*(EXP(-$AI$13*(($B$16+$AI$4)*1.0))-EXP(-$B$15*(($B$16+$AI$4)*1.0)))+U162*$B$15/($B$15-$AI$14)*(EXP(-$AI$14*(($B$16+$AI$4)*1.0))-EXP(-$B$15*(($B$16+$AI$4)*1.0)))</f>
        <v/>
      </c>
      <c r="AF162" s="17">
        <f>MIN((G162-V162)/$AI$48,(G162-W162)/$AI$49,(G162-X162)/$AI$50,(G162-Y162)/$AI$51,(G162-Z162)/$AI$52,(G162-AA162)/$AI$53,(G162-AB162)/$AI$54,(G162-AC162)/$AI$55,(G162-AD162)/$AI$56,(G162-AE162)/$AI$57)</f>
        <v/>
      </c>
    </row>
    <row r="163">
      <c r="E163" s="12">
        <f>E162+$B$11</f>
        <v/>
      </c>
      <c r="F163" s="13">
        <f>E163/60</f>
        <v/>
      </c>
      <c r="G163" s="13">
        <f>IF(F163&gt;=$AI$66,$B$26,IF(F163&gt;=$AI$65,$B$25,IF(F163&gt;=$AI$64,$B$24,IF(F163&gt;=$AI$63,$B$23,IF(F163&gt;=$AI$62,$B$22,IF(F163&gt;=$AI$61,$B$21,$B$20))))))</f>
        <v/>
      </c>
      <c r="H163" s="14">
        <f>MAX(0,MIN($AI$59,IF($B$9="Plasma",(G163-(S163*$AI$18+T163*$AI$19+U163*$AI$20))/$AI$46,AF163)))</f>
        <v/>
      </c>
      <c r="I163" s="15">
        <f>H163/10*3600/$B$11</f>
        <v/>
      </c>
      <c r="J163" s="15">
        <f>J162+H163</f>
        <v/>
      </c>
      <c r="K163" s="14">
        <f>$AI$21*K162+$AI$22*L162+$AI$23*M162+$AI$30*H162</f>
        <v/>
      </c>
      <c r="L163" s="14">
        <f>$AI$24*K162+$AI$25*L162+$AI$26*M162+$AI$31*H162</f>
        <v/>
      </c>
      <c r="M163" s="14">
        <f>$AI$27*K162+$AI$28*L162+$AI$29*M162+$AI$32*H162</f>
        <v/>
      </c>
      <c r="N163" s="16">
        <f>R163*$B$41</f>
        <v/>
      </c>
      <c r="O163" s="14">
        <f>K163/$B$30</f>
        <v/>
      </c>
      <c r="P163" s="14">
        <f>L163/$B$31</f>
        <v/>
      </c>
      <c r="Q163" s="14">
        <f>M163/$B$32</f>
        <v/>
      </c>
      <c r="R163" s="14">
        <f>R162*$AI$42+S162*$AI$43+T162*$AI$44+U162*$AI$45+$AI$47*H162</f>
        <v/>
      </c>
      <c r="S163" s="17">
        <f>$AI$33*K163+$AI$34*L163+$AI$35*M163</f>
        <v/>
      </c>
      <c r="T163" s="17">
        <f>$AI$36*K163+$AI$37*L163+$AI$38*M163</f>
        <v/>
      </c>
      <c r="U163" s="17">
        <f>$AI$39*K163+$AI$40*L163+$AI$41*M163</f>
        <v/>
      </c>
      <c r="V163" s="17">
        <f>R163*EXP(-$B$15*(($B$16+$AI$4)*0.1))+S163*$B$15/($B$15-$AI$12)*(EXP(-$AI$12*(($B$16+$AI$4)*0.1))-EXP(-$B$15*(($B$16+$AI$4)*0.1)))+T163*$B$15/($B$15-$AI$13)*(EXP(-$AI$13*(($B$16+$AI$4)*0.1))-EXP(-$B$15*(($B$16+$AI$4)*0.1)))+U163*$B$15/($B$15-$AI$14)*(EXP(-$AI$14*(($B$16+$AI$4)*0.1))-EXP(-$B$15*(($B$16+$AI$4)*0.1)))</f>
        <v/>
      </c>
      <c r="W163" s="17">
        <f>R163*EXP(-$B$15*(($B$16+$AI$4)*0.2))+S163*$B$15/($B$15-$AI$12)*(EXP(-$AI$12*(($B$16+$AI$4)*0.2))-EXP(-$B$15*(($B$16+$AI$4)*0.2)))+T163*$B$15/($B$15-$AI$13)*(EXP(-$AI$13*(($B$16+$AI$4)*0.2))-EXP(-$B$15*(($B$16+$AI$4)*0.2)))+U163*$B$15/($B$15-$AI$14)*(EXP(-$AI$14*(($B$16+$AI$4)*0.2))-EXP(-$B$15*(($B$16+$AI$4)*0.2)))</f>
        <v/>
      </c>
      <c r="X163" s="17">
        <f>R163*EXP(-$B$15*(($B$16+$AI$4)*0.3))+S163*$B$15/($B$15-$AI$12)*(EXP(-$AI$12*(($B$16+$AI$4)*0.3))-EXP(-$B$15*(($B$16+$AI$4)*0.3)))+T163*$B$15/($B$15-$AI$13)*(EXP(-$AI$13*(($B$16+$AI$4)*0.3))-EXP(-$B$15*(($B$16+$AI$4)*0.3)))+U163*$B$15/($B$15-$AI$14)*(EXP(-$AI$14*(($B$16+$AI$4)*0.3))-EXP(-$B$15*(($B$16+$AI$4)*0.3)))</f>
        <v/>
      </c>
      <c r="Y163" s="17">
        <f>R163*EXP(-$B$15*(($B$16+$AI$4)*0.4))+S163*$B$15/($B$15-$AI$12)*(EXP(-$AI$12*(($B$16+$AI$4)*0.4))-EXP(-$B$15*(($B$16+$AI$4)*0.4)))+T163*$B$15/($B$15-$AI$13)*(EXP(-$AI$13*(($B$16+$AI$4)*0.4))-EXP(-$B$15*(($B$16+$AI$4)*0.4)))+U163*$B$15/($B$15-$AI$14)*(EXP(-$AI$14*(($B$16+$AI$4)*0.4))-EXP(-$B$15*(($B$16+$AI$4)*0.4)))</f>
        <v/>
      </c>
      <c r="Z163" s="17">
        <f>R163*EXP(-$B$15*(($B$16+$AI$4)*0.5))+S163*$B$15/($B$15-$AI$12)*(EXP(-$AI$12*(($B$16+$AI$4)*0.5))-EXP(-$B$15*(($B$16+$AI$4)*0.5)))+T163*$B$15/($B$15-$AI$13)*(EXP(-$AI$13*(($B$16+$AI$4)*0.5))-EXP(-$B$15*(($B$16+$AI$4)*0.5)))+U163*$B$15/($B$15-$AI$14)*(EXP(-$AI$14*(($B$16+$AI$4)*0.5))-EXP(-$B$15*(($B$16+$AI$4)*0.5)))</f>
        <v/>
      </c>
      <c r="AA163" s="17">
        <f>R163*EXP(-$B$15*(($B$16+$AI$4)*0.6))+S163*$B$15/($B$15-$AI$12)*(EXP(-$AI$12*(($B$16+$AI$4)*0.6))-EXP(-$B$15*(($B$16+$AI$4)*0.6)))+T163*$B$15/($B$15-$AI$13)*(EXP(-$AI$13*(($B$16+$AI$4)*0.6))-EXP(-$B$15*(($B$16+$AI$4)*0.6)))+U163*$B$15/($B$15-$AI$14)*(EXP(-$AI$14*(($B$16+$AI$4)*0.6))-EXP(-$B$15*(($B$16+$AI$4)*0.6)))</f>
        <v/>
      </c>
      <c r="AB163" s="17">
        <f>R163*EXP(-$B$15*(($B$16+$AI$4)*0.7))+S163*$B$15/($B$15-$AI$12)*(EXP(-$AI$12*(($B$16+$AI$4)*0.7))-EXP(-$B$15*(($B$16+$AI$4)*0.7)))+T163*$B$15/($B$15-$AI$13)*(EXP(-$AI$13*(($B$16+$AI$4)*0.7))-EXP(-$B$15*(($B$16+$AI$4)*0.7)))+U163*$B$15/($B$15-$AI$14)*(EXP(-$AI$14*(($B$16+$AI$4)*0.7))-EXP(-$B$15*(($B$16+$AI$4)*0.7)))</f>
        <v/>
      </c>
      <c r="AC163" s="17">
        <f>R163*EXP(-$B$15*(($B$16+$AI$4)*0.8))+S163*$B$15/($B$15-$AI$12)*(EXP(-$AI$12*(($B$16+$AI$4)*0.8))-EXP(-$B$15*(($B$16+$AI$4)*0.8)))+T163*$B$15/($B$15-$AI$13)*(EXP(-$AI$13*(($B$16+$AI$4)*0.8))-EXP(-$B$15*(($B$16+$AI$4)*0.8)))+U163*$B$15/($B$15-$AI$14)*(EXP(-$AI$14*(($B$16+$AI$4)*0.8))-EXP(-$B$15*(($B$16+$AI$4)*0.8)))</f>
        <v/>
      </c>
      <c r="AD163" s="17">
        <f>R163*EXP(-$B$15*(($B$16+$AI$4)*0.9))+S163*$B$15/($B$15-$AI$12)*(EXP(-$AI$12*(($B$16+$AI$4)*0.9))-EXP(-$B$15*(($B$16+$AI$4)*0.9)))+T163*$B$15/($B$15-$AI$13)*(EXP(-$AI$13*(($B$16+$AI$4)*0.9))-EXP(-$B$15*(($B$16+$AI$4)*0.9)))+U163*$B$15/($B$15-$AI$14)*(EXP(-$AI$14*(($B$16+$AI$4)*0.9))-EXP(-$B$15*(($B$16+$AI$4)*0.9)))</f>
        <v/>
      </c>
      <c r="AE163" s="17">
        <f>R163*EXP(-$B$15*(($B$16+$AI$4)*1.0))+S163*$B$15/($B$15-$AI$12)*(EXP(-$AI$12*(($B$16+$AI$4)*1.0))-EXP(-$B$15*(($B$16+$AI$4)*1.0)))+T163*$B$15/($B$15-$AI$13)*(EXP(-$AI$13*(($B$16+$AI$4)*1.0))-EXP(-$B$15*(($B$16+$AI$4)*1.0)))+U163*$B$15/($B$15-$AI$14)*(EXP(-$AI$14*(($B$16+$AI$4)*1.0))-EXP(-$B$15*(($B$16+$AI$4)*1.0)))</f>
        <v/>
      </c>
      <c r="AF163" s="17">
        <f>MIN((G163-V163)/$AI$48,(G163-W163)/$AI$49,(G163-X163)/$AI$50,(G163-Y163)/$AI$51,(G163-Z163)/$AI$52,(G163-AA163)/$AI$53,(G163-AB163)/$AI$54,(G163-AC163)/$AI$55,(G163-AD163)/$AI$56,(G163-AE163)/$AI$57)</f>
        <v/>
      </c>
    </row>
    <row r="164">
      <c r="E164" s="12">
        <f>E163+$B$11</f>
        <v/>
      </c>
      <c r="F164" s="13">
        <f>E164/60</f>
        <v/>
      </c>
      <c r="G164" s="13">
        <f>IF(F164&gt;=$AI$66,$B$26,IF(F164&gt;=$AI$65,$B$25,IF(F164&gt;=$AI$64,$B$24,IF(F164&gt;=$AI$63,$B$23,IF(F164&gt;=$AI$62,$B$22,IF(F164&gt;=$AI$61,$B$21,$B$20))))))</f>
        <v/>
      </c>
      <c r="H164" s="14">
        <f>MAX(0,MIN($AI$59,IF($B$9="Plasma",(G164-(S164*$AI$18+T164*$AI$19+U164*$AI$20))/$AI$46,AF164)))</f>
        <v/>
      </c>
      <c r="I164" s="15">
        <f>H164/10*3600/$B$11</f>
        <v/>
      </c>
      <c r="J164" s="15">
        <f>J163+H164</f>
        <v/>
      </c>
      <c r="K164" s="14">
        <f>$AI$21*K163+$AI$22*L163+$AI$23*M163+$AI$30*H163</f>
        <v/>
      </c>
      <c r="L164" s="14">
        <f>$AI$24*K163+$AI$25*L163+$AI$26*M163+$AI$31*H163</f>
        <v/>
      </c>
      <c r="M164" s="14">
        <f>$AI$27*K163+$AI$28*L163+$AI$29*M163+$AI$32*H163</f>
        <v/>
      </c>
      <c r="N164" s="16">
        <f>R164*$B$41</f>
        <v/>
      </c>
      <c r="O164" s="14">
        <f>K164/$B$30</f>
        <v/>
      </c>
      <c r="P164" s="14">
        <f>L164/$B$31</f>
        <v/>
      </c>
      <c r="Q164" s="14">
        <f>M164/$B$32</f>
        <v/>
      </c>
      <c r="R164" s="14">
        <f>R163*$AI$42+S163*$AI$43+T163*$AI$44+U163*$AI$45+$AI$47*H163</f>
        <v/>
      </c>
      <c r="S164" s="17">
        <f>$AI$33*K164+$AI$34*L164+$AI$35*M164</f>
        <v/>
      </c>
      <c r="T164" s="17">
        <f>$AI$36*K164+$AI$37*L164+$AI$38*M164</f>
        <v/>
      </c>
      <c r="U164" s="17">
        <f>$AI$39*K164+$AI$40*L164+$AI$41*M164</f>
        <v/>
      </c>
      <c r="V164" s="17">
        <f>R164*EXP(-$B$15*(($B$16+$AI$4)*0.1))+S164*$B$15/($B$15-$AI$12)*(EXP(-$AI$12*(($B$16+$AI$4)*0.1))-EXP(-$B$15*(($B$16+$AI$4)*0.1)))+T164*$B$15/($B$15-$AI$13)*(EXP(-$AI$13*(($B$16+$AI$4)*0.1))-EXP(-$B$15*(($B$16+$AI$4)*0.1)))+U164*$B$15/($B$15-$AI$14)*(EXP(-$AI$14*(($B$16+$AI$4)*0.1))-EXP(-$B$15*(($B$16+$AI$4)*0.1)))</f>
        <v/>
      </c>
      <c r="W164" s="17">
        <f>R164*EXP(-$B$15*(($B$16+$AI$4)*0.2))+S164*$B$15/($B$15-$AI$12)*(EXP(-$AI$12*(($B$16+$AI$4)*0.2))-EXP(-$B$15*(($B$16+$AI$4)*0.2)))+T164*$B$15/($B$15-$AI$13)*(EXP(-$AI$13*(($B$16+$AI$4)*0.2))-EXP(-$B$15*(($B$16+$AI$4)*0.2)))+U164*$B$15/($B$15-$AI$14)*(EXP(-$AI$14*(($B$16+$AI$4)*0.2))-EXP(-$B$15*(($B$16+$AI$4)*0.2)))</f>
        <v/>
      </c>
      <c r="X164" s="17">
        <f>R164*EXP(-$B$15*(($B$16+$AI$4)*0.3))+S164*$B$15/($B$15-$AI$12)*(EXP(-$AI$12*(($B$16+$AI$4)*0.3))-EXP(-$B$15*(($B$16+$AI$4)*0.3)))+T164*$B$15/($B$15-$AI$13)*(EXP(-$AI$13*(($B$16+$AI$4)*0.3))-EXP(-$B$15*(($B$16+$AI$4)*0.3)))+U164*$B$15/($B$15-$AI$14)*(EXP(-$AI$14*(($B$16+$AI$4)*0.3))-EXP(-$B$15*(($B$16+$AI$4)*0.3)))</f>
        <v/>
      </c>
      <c r="Y164" s="17">
        <f>R164*EXP(-$B$15*(($B$16+$AI$4)*0.4))+S164*$B$15/($B$15-$AI$12)*(EXP(-$AI$12*(($B$16+$AI$4)*0.4))-EXP(-$B$15*(($B$16+$AI$4)*0.4)))+T164*$B$15/($B$15-$AI$13)*(EXP(-$AI$13*(($B$16+$AI$4)*0.4))-EXP(-$B$15*(($B$16+$AI$4)*0.4)))+U164*$B$15/($B$15-$AI$14)*(EXP(-$AI$14*(($B$16+$AI$4)*0.4))-EXP(-$B$15*(($B$16+$AI$4)*0.4)))</f>
        <v/>
      </c>
      <c r="Z164" s="17">
        <f>R164*EXP(-$B$15*(($B$16+$AI$4)*0.5))+S164*$B$15/($B$15-$AI$12)*(EXP(-$AI$12*(($B$16+$AI$4)*0.5))-EXP(-$B$15*(($B$16+$AI$4)*0.5)))+T164*$B$15/($B$15-$AI$13)*(EXP(-$AI$13*(($B$16+$AI$4)*0.5))-EXP(-$B$15*(($B$16+$AI$4)*0.5)))+U164*$B$15/($B$15-$AI$14)*(EXP(-$AI$14*(($B$16+$AI$4)*0.5))-EXP(-$B$15*(($B$16+$AI$4)*0.5)))</f>
        <v/>
      </c>
      <c r="AA164" s="17">
        <f>R164*EXP(-$B$15*(($B$16+$AI$4)*0.6))+S164*$B$15/($B$15-$AI$12)*(EXP(-$AI$12*(($B$16+$AI$4)*0.6))-EXP(-$B$15*(($B$16+$AI$4)*0.6)))+T164*$B$15/($B$15-$AI$13)*(EXP(-$AI$13*(($B$16+$AI$4)*0.6))-EXP(-$B$15*(($B$16+$AI$4)*0.6)))+U164*$B$15/($B$15-$AI$14)*(EXP(-$AI$14*(($B$16+$AI$4)*0.6))-EXP(-$B$15*(($B$16+$AI$4)*0.6)))</f>
        <v/>
      </c>
      <c r="AB164" s="17">
        <f>R164*EXP(-$B$15*(($B$16+$AI$4)*0.7))+S164*$B$15/($B$15-$AI$12)*(EXP(-$AI$12*(($B$16+$AI$4)*0.7))-EXP(-$B$15*(($B$16+$AI$4)*0.7)))+T164*$B$15/($B$15-$AI$13)*(EXP(-$AI$13*(($B$16+$AI$4)*0.7))-EXP(-$B$15*(($B$16+$AI$4)*0.7)))+U164*$B$15/($B$15-$AI$14)*(EXP(-$AI$14*(($B$16+$AI$4)*0.7))-EXP(-$B$15*(($B$16+$AI$4)*0.7)))</f>
        <v/>
      </c>
      <c r="AC164" s="17">
        <f>R164*EXP(-$B$15*(($B$16+$AI$4)*0.8))+S164*$B$15/($B$15-$AI$12)*(EXP(-$AI$12*(($B$16+$AI$4)*0.8))-EXP(-$B$15*(($B$16+$AI$4)*0.8)))+T164*$B$15/($B$15-$AI$13)*(EXP(-$AI$13*(($B$16+$AI$4)*0.8))-EXP(-$B$15*(($B$16+$AI$4)*0.8)))+U164*$B$15/($B$15-$AI$14)*(EXP(-$AI$14*(($B$16+$AI$4)*0.8))-EXP(-$B$15*(($B$16+$AI$4)*0.8)))</f>
        <v/>
      </c>
      <c r="AD164" s="17">
        <f>R164*EXP(-$B$15*(($B$16+$AI$4)*0.9))+S164*$B$15/($B$15-$AI$12)*(EXP(-$AI$12*(($B$16+$AI$4)*0.9))-EXP(-$B$15*(($B$16+$AI$4)*0.9)))+T164*$B$15/($B$15-$AI$13)*(EXP(-$AI$13*(($B$16+$AI$4)*0.9))-EXP(-$B$15*(($B$16+$AI$4)*0.9)))+U164*$B$15/($B$15-$AI$14)*(EXP(-$AI$14*(($B$16+$AI$4)*0.9))-EXP(-$B$15*(($B$16+$AI$4)*0.9)))</f>
        <v/>
      </c>
      <c r="AE164" s="17">
        <f>R164*EXP(-$B$15*(($B$16+$AI$4)*1.0))+S164*$B$15/($B$15-$AI$12)*(EXP(-$AI$12*(($B$16+$AI$4)*1.0))-EXP(-$B$15*(($B$16+$AI$4)*1.0)))+T164*$B$15/($B$15-$AI$13)*(EXP(-$AI$13*(($B$16+$AI$4)*1.0))-EXP(-$B$15*(($B$16+$AI$4)*1.0)))+U164*$B$15/($B$15-$AI$14)*(EXP(-$AI$14*(($B$16+$AI$4)*1.0))-EXP(-$B$15*(($B$16+$AI$4)*1.0)))</f>
        <v/>
      </c>
      <c r="AF164" s="17">
        <f>MIN((G164-V164)/$AI$48,(G164-W164)/$AI$49,(G164-X164)/$AI$50,(G164-Y164)/$AI$51,(G164-Z164)/$AI$52,(G164-AA164)/$AI$53,(G164-AB164)/$AI$54,(G164-AC164)/$AI$55,(G164-AD164)/$AI$56,(G164-AE164)/$AI$57)</f>
        <v/>
      </c>
    </row>
    <row r="165">
      <c r="E165" s="12">
        <f>E164+$B$11</f>
        <v/>
      </c>
      <c r="F165" s="13">
        <f>E165/60</f>
        <v/>
      </c>
      <c r="G165" s="13">
        <f>IF(F165&gt;=$AI$66,$B$26,IF(F165&gt;=$AI$65,$B$25,IF(F165&gt;=$AI$64,$B$24,IF(F165&gt;=$AI$63,$B$23,IF(F165&gt;=$AI$62,$B$22,IF(F165&gt;=$AI$61,$B$21,$B$20))))))</f>
        <v/>
      </c>
      <c r="H165" s="14">
        <f>MAX(0,MIN($AI$59,IF($B$9="Plasma",(G165-(S165*$AI$18+T165*$AI$19+U165*$AI$20))/$AI$46,AF165)))</f>
        <v/>
      </c>
      <c r="I165" s="15">
        <f>H165/10*3600/$B$11</f>
        <v/>
      </c>
      <c r="J165" s="15">
        <f>J164+H165</f>
        <v/>
      </c>
      <c r="K165" s="14">
        <f>$AI$21*K164+$AI$22*L164+$AI$23*M164+$AI$30*H164</f>
        <v/>
      </c>
      <c r="L165" s="14">
        <f>$AI$24*K164+$AI$25*L164+$AI$26*M164+$AI$31*H164</f>
        <v/>
      </c>
      <c r="M165" s="14">
        <f>$AI$27*K164+$AI$28*L164+$AI$29*M164+$AI$32*H164</f>
        <v/>
      </c>
      <c r="N165" s="16">
        <f>R165*$B$41</f>
        <v/>
      </c>
      <c r="O165" s="14">
        <f>K165/$B$30</f>
        <v/>
      </c>
      <c r="P165" s="14">
        <f>L165/$B$31</f>
        <v/>
      </c>
      <c r="Q165" s="14">
        <f>M165/$B$32</f>
        <v/>
      </c>
      <c r="R165" s="14">
        <f>R164*$AI$42+S164*$AI$43+T164*$AI$44+U164*$AI$45+$AI$47*H164</f>
        <v/>
      </c>
      <c r="S165" s="17">
        <f>$AI$33*K165+$AI$34*L165+$AI$35*M165</f>
        <v/>
      </c>
      <c r="T165" s="17">
        <f>$AI$36*K165+$AI$37*L165+$AI$38*M165</f>
        <v/>
      </c>
      <c r="U165" s="17">
        <f>$AI$39*K165+$AI$40*L165+$AI$41*M165</f>
        <v/>
      </c>
      <c r="V165" s="17">
        <f>R165*EXP(-$B$15*(($B$16+$AI$4)*0.1))+S165*$B$15/($B$15-$AI$12)*(EXP(-$AI$12*(($B$16+$AI$4)*0.1))-EXP(-$B$15*(($B$16+$AI$4)*0.1)))+T165*$B$15/($B$15-$AI$13)*(EXP(-$AI$13*(($B$16+$AI$4)*0.1))-EXP(-$B$15*(($B$16+$AI$4)*0.1)))+U165*$B$15/($B$15-$AI$14)*(EXP(-$AI$14*(($B$16+$AI$4)*0.1))-EXP(-$B$15*(($B$16+$AI$4)*0.1)))</f>
        <v/>
      </c>
      <c r="W165" s="17">
        <f>R165*EXP(-$B$15*(($B$16+$AI$4)*0.2))+S165*$B$15/($B$15-$AI$12)*(EXP(-$AI$12*(($B$16+$AI$4)*0.2))-EXP(-$B$15*(($B$16+$AI$4)*0.2)))+T165*$B$15/($B$15-$AI$13)*(EXP(-$AI$13*(($B$16+$AI$4)*0.2))-EXP(-$B$15*(($B$16+$AI$4)*0.2)))+U165*$B$15/($B$15-$AI$14)*(EXP(-$AI$14*(($B$16+$AI$4)*0.2))-EXP(-$B$15*(($B$16+$AI$4)*0.2)))</f>
        <v/>
      </c>
      <c r="X165" s="17">
        <f>R165*EXP(-$B$15*(($B$16+$AI$4)*0.3))+S165*$B$15/($B$15-$AI$12)*(EXP(-$AI$12*(($B$16+$AI$4)*0.3))-EXP(-$B$15*(($B$16+$AI$4)*0.3)))+T165*$B$15/($B$15-$AI$13)*(EXP(-$AI$13*(($B$16+$AI$4)*0.3))-EXP(-$B$15*(($B$16+$AI$4)*0.3)))+U165*$B$15/($B$15-$AI$14)*(EXP(-$AI$14*(($B$16+$AI$4)*0.3))-EXP(-$B$15*(($B$16+$AI$4)*0.3)))</f>
        <v/>
      </c>
      <c r="Y165" s="17">
        <f>R165*EXP(-$B$15*(($B$16+$AI$4)*0.4))+S165*$B$15/($B$15-$AI$12)*(EXP(-$AI$12*(($B$16+$AI$4)*0.4))-EXP(-$B$15*(($B$16+$AI$4)*0.4)))+T165*$B$15/($B$15-$AI$13)*(EXP(-$AI$13*(($B$16+$AI$4)*0.4))-EXP(-$B$15*(($B$16+$AI$4)*0.4)))+U165*$B$15/($B$15-$AI$14)*(EXP(-$AI$14*(($B$16+$AI$4)*0.4))-EXP(-$B$15*(($B$16+$AI$4)*0.4)))</f>
        <v/>
      </c>
      <c r="Z165" s="17">
        <f>R165*EXP(-$B$15*(($B$16+$AI$4)*0.5))+S165*$B$15/($B$15-$AI$12)*(EXP(-$AI$12*(($B$16+$AI$4)*0.5))-EXP(-$B$15*(($B$16+$AI$4)*0.5)))+T165*$B$15/($B$15-$AI$13)*(EXP(-$AI$13*(($B$16+$AI$4)*0.5))-EXP(-$B$15*(($B$16+$AI$4)*0.5)))+U165*$B$15/($B$15-$AI$14)*(EXP(-$AI$14*(($B$16+$AI$4)*0.5))-EXP(-$B$15*(($B$16+$AI$4)*0.5)))</f>
        <v/>
      </c>
      <c r="AA165" s="17">
        <f>R165*EXP(-$B$15*(($B$16+$AI$4)*0.6))+S165*$B$15/($B$15-$AI$12)*(EXP(-$AI$12*(($B$16+$AI$4)*0.6))-EXP(-$B$15*(($B$16+$AI$4)*0.6)))+T165*$B$15/($B$15-$AI$13)*(EXP(-$AI$13*(($B$16+$AI$4)*0.6))-EXP(-$B$15*(($B$16+$AI$4)*0.6)))+U165*$B$15/($B$15-$AI$14)*(EXP(-$AI$14*(($B$16+$AI$4)*0.6))-EXP(-$B$15*(($B$16+$AI$4)*0.6)))</f>
        <v/>
      </c>
      <c r="AB165" s="17">
        <f>R165*EXP(-$B$15*(($B$16+$AI$4)*0.7))+S165*$B$15/($B$15-$AI$12)*(EXP(-$AI$12*(($B$16+$AI$4)*0.7))-EXP(-$B$15*(($B$16+$AI$4)*0.7)))+T165*$B$15/($B$15-$AI$13)*(EXP(-$AI$13*(($B$16+$AI$4)*0.7))-EXP(-$B$15*(($B$16+$AI$4)*0.7)))+U165*$B$15/($B$15-$AI$14)*(EXP(-$AI$14*(($B$16+$AI$4)*0.7))-EXP(-$B$15*(($B$16+$AI$4)*0.7)))</f>
        <v/>
      </c>
      <c r="AC165" s="17">
        <f>R165*EXP(-$B$15*(($B$16+$AI$4)*0.8))+S165*$B$15/($B$15-$AI$12)*(EXP(-$AI$12*(($B$16+$AI$4)*0.8))-EXP(-$B$15*(($B$16+$AI$4)*0.8)))+T165*$B$15/($B$15-$AI$13)*(EXP(-$AI$13*(($B$16+$AI$4)*0.8))-EXP(-$B$15*(($B$16+$AI$4)*0.8)))+U165*$B$15/($B$15-$AI$14)*(EXP(-$AI$14*(($B$16+$AI$4)*0.8))-EXP(-$B$15*(($B$16+$AI$4)*0.8)))</f>
        <v/>
      </c>
      <c r="AD165" s="17">
        <f>R165*EXP(-$B$15*(($B$16+$AI$4)*0.9))+S165*$B$15/($B$15-$AI$12)*(EXP(-$AI$12*(($B$16+$AI$4)*0.9))-EXP(-$B$15*(($B$16+$AI$4)*0.9)))+T165*$B$15/($B$15-$AI$13)*(EXP(-$AI$13*(($B$16+$AI$4)*0.9))-EXP(-$B$15*(($B$16+$AI$4)*0.9)))+U165*$B$15/($B$15-$AI$14)*(EXP(-$AI$14*(($B$16+$AI$4)*0.9))-EXP(-$B$15*(($B$16+$AI$4)*0.9)))</f>
        <v/>
      </c>
      <c r="AE165" s="17">
        <f>R165*EXP(-$B$15*(($B$16+$AI$4)*1.0))+S165*$B$15/($B$15-$AI$12)*(EXP(-$AI$12*(($B$16+$AI$4)*1.0))-EXP(-$B$15*(($B$16+$AI$4)*1.0)))+T165*$B$15/($B$15-$AI$13)*(EXP(-$AI$13*(($B$16+$AI$4)*1.0))-EXP(-$B$15*(($B$16+$AI$4)*1.0)))+U165*$B$15/($B$15-$AI$14)*(EXP(-$AI$14*(($B$16+$AI$4)*1.0))-EXP(-$B$15*(($B$16+$AI$4)*1.0)))</f>
        <v/>
      </c>
      <c r="AF165" s="17">
        <f>MIN((G165-V165)/$AI$48,(G165-W165)/$AI$49,(G165-X165)/$AI$50,(G165-Y165)/$AI$51,(G165-Z165)/$AI$52,(G165-AA165)/$AI$53,(G165-AB165)/$AI$54,(G165-AC165)/$AI$55,(G165-AD165)/$AI$56,(G165-AE165)/$AI$57)</f>
        <v/>
      </c>
    </row>
    <row r="166">
      <c r="E166" s="12">
        <f>E165+$B$11</f>
        <v/>
      </c>
      <c r="F166" s="13">
        <f>E166/60</f>
        <v/>
      </c>
      <c r="G166" s="13">
        <f>IF(F166&gt;=$AI$66,$B$26,IF(F166&gt;=$AI$65,$B$25,IF(F166&gt;=$AI$64,$B$24,IF(F166&gt;=$AI$63,$B$23,IF(F166&gt;=$AI$62,$B$22,IF(F166&gt;=$AI$61,$B$21,$B$20))))))</f>
        <v/>
      </c>
      <c r="H166" s="14">
        <f>MAX(0,MIN($AI$59,IF($B$9="Plasma",(G166-(S166*$AI$18+T166*$AI$19+U166*$AI$20))/$AI$46,AF166)))</f>
        <v/>
      </c>
      <c r="I166" s="15">
        <f>H166/10*3600/$B$11</f>
        <v/>
      </c>
      <c r="J166" s="15">
        <f>J165+H166</f>
        <v/>
      </c>
      <c r="K166" s="14">
        <f>$AI$21*K165+$AI$22*L165+$AI$23*M165+$AI$30*H165</f>
        <v/>
      </c>
      <c r="L166" s="14">
        <f>$AI$24*K165+$AI$25*L165+$AI$26*M165+$AI$31*H165</f>
        <v/>
      </c>
      <c r="M166" s="14">
        <f>$AI$27*K165+$AI$28*L165+$AI$29*M165+$AI$32*H165</f>
        <v/>
      </c>
      <c r="N166" s="16">
        <f>R166*$B$41</f>
        <v/>
      </c>
      <c r="O166" s="14">
        <f>K166/$B$30</f>
        <v/>
      </c>
      <c r="P166" s="14">
        <f>L166/$B$31</f>
        <v/>
      </c>
      <c r="Q166" s="14">
        <f>M166/$B$32</f>
        <v/>
      </c>
      <c r="R166" s="14">
        <f>R165*$AI$42+S165*$AI$43+T165*$AI$44+U165*$AI$45+$AI$47*H165</f>
        <v/>
      </c>
      <c r="S166" s="17">
        <f>$AI$33*K166+$AI$34*L166+$AI$35*M166</f>
        <v/>
      </c>
      <c r="T166" s="17">
        <f>$AI$36*K166+$AI$37*L166+$AI$38*M166</f>
        <v/>
      </c>
      <c r="U166" s="17">
        <f>$AI$39*K166+$AI$40*L166+$AI$41*M166</f>
        <v/>
      </c>
      <c r="V166" s="17">
        <f>R166*EXP(-$B$15*(($B$16+$AI$4)*0.1))+S166*$B$15/($B$15-$AI$12)*(EXP(-$AI$12*(($B$16+$AI$4)*0.1))-EXP(-$B$15*(($B$16+$AI$4)*0.1)))+T166*$B$15/($B$15-$AI$13)*(EXP(-$AI$13*(($B$16+$AI$4)*0.1))-EXP(-$B$15*(($B$16+$AI$4)*0.1)))+U166*$B$15/($B$15-$AI$14)*(EXP(-$AI$14*(($B$16+$AI$4)*0.1))-EXP(-$B$15*(($B$16+$AI$4)*0.1)))</f>
        <v/>
      </c>
      <c r="W166" s="17">
        <f>R166*EXP(-$B$15*(($B$16+$AI$4)*0.2))+S166*$B$15/($B$15-$AI$12)*(EXP(-$AI$12*(($B$16+$AI$4)*0.2))-EXP(-$B$15*(($B$16+$AI$4)*0.2)))+T166*$B$15/($B$15-$AI$13)*(EXP(-$AI$13*(($B$16+$AI$4)*0.2))-EXP(-$B$15*(($B$16+$AI$4)*0.2)))+U166*$B$15/($B$15-$AI$14)*(EXP(-$AI$14*(($B$16+$AI$4)*0.2))-EXP(-$B$15*(($B$16+$AI$4)*0.2)))</f>
        <v/>
      </c>
      <c r="X166" s="17">
        <f>R166*EXP(-$B$15*(($B$16+$AI$4)*0.3))+S166*$B$15/($B$15-$AI$12)*(EXP(-$AI$12*(($B$16+$AI$4)*0.3))-EXP(-$B$15*(($B$16+$AI$4)*0.3)))+T166*$B$15/($B$15-$AI$13)*(EXP(-$AI$13*(($B$16+$AI$4)*0.3))-EXP(-$B$15*(($B$16+$AI$4)*0.3)))+U166*$B$15/($B$15-$AI$14)*(EXP(-$AI$14*(($B$16+$AI$4)*0.3))-EXP(-$B$15*(($B$16+$AI$4)*0.3)))</f>
        <v/>
      </c>
      <c r="Y166" s="17">
        <f>R166*EXP(-$B$15*(($B$16+$AI$4)*0.4))+S166*$B$15/($B$15-$AI$12)*(EXP(-$AI$12*(($B$16+$AI$4)*0.4))-EXP(-$B$15*(($B$16+$AI$4)*0.4)))+T166*$B$15/($B$15-$AI$13)*(EXP(-$AI$13*(($B$16+$AI$4)*0.4))-EXP(-$B$15*(($B$16+$AI$4)*0.4)))+U166*$B$15/($B$15-$AI$14)*(EXP(-$AI$14*(($B$16+$AI$4)*0.4))-EXP(-$B$15*(($B$16+$AI$4)*0.4)))</f>
        <v/>
      </c>
      <c r="Z166" s="17">
        <f>R166*EXP(-$B$15*(($B$16+$AI$4)*0.5))+S166*$B$15/($B$15-$AI$12)*(EXP(-$AI$12*(($B$16+$AI$4)*0.5))-EXP(-$B$15*(($B$16+$AI$4)*0.5)))+T166*$B$15/($B$15-$AI$13)*(EXP(-$AI$13*(($B$16+$AI$4)*0.5))-EXP(-$B$15*(($B$16+$AI$4)*0.5)))+U166*$B$15/($B$15-$AI$14)*(EXP(-$AI$14*(($B$16+$AI$4)*0.5))-EXP(-$B$15*(($B$16+$AI$4)*0.5)))</f>
        <v/>
      </c>
      <c r="AA166" s="17">
        <f>R166*EXP(-$B$15*(($B$16+$AI$4)*0.6))+S166*$B$15/($B$15-$AI$12)*(EXP(-$AI$12*(($B$16+$AI$4)*0.6))-EXP(-$B$15*(($B$16+$AI$4)*0.6)))+T166*$B$15/($B$15-$AI$13)*(EXP(-$AI$13*(($B$16+$AI$4)*0.6))-EXP(-$B$15*(($B$16+$AI$4)*0.6)))+U166*$B$15/($B$15-$AI$14)*(EXP(-$AI$14*(($B$16+$AI$4)*0.6))-EXP(-$B$15*(($B$16+$AI$4)*0.6)))</f>
        <v/>
      </c>
      <c r="AB166" s="17">
        <f>R166*EXP(-$B$15*(($B$16+$AI$4)*0.7))+S166*$B$15/($B$15-$AI$12)*(EXP(-$AI$12*(($B$16+$AI$4)*0.7))-EXP(-$B$15*(($B$16+$AI$4)*0.7)))+T166*$B$15/($B$15-$AI$13)*(EXP(-$AI$13*(($B$16+$AI$4)*0.7))-EXP(-$B$15*(($B$16+$AI$4)*0.7)))+U166*$B$15/($B$15-$AI$14)*(EXP(-$AI$14*(($B$16+$AI$4)*0.7))-EXP(-$B$15*(($B$16+$AI$4)*0.7)))</f>
        <v/>
      </c>
      <c r="AC166" s="17">
        <f>R166*EXP(-$B$15*(($B$16+$AI$4)*0.8))+S166*$B$15/($B$15-$AI$12)*(EXP(-$AI$12*(($B$16+$AI$4)*0.8))-EXP(-$B$15*(($B$16+$AI$4)*0.8)))+T166*$B$15/($B$15-$AI$13)*(EXP(-$AI$13*(($B$16+$AI$4)*0.8))-EXP(-$B$15*(($B$16+$AI$4)*0.8)))+U166*$B$15/($B$15-$AI$14)*(EXP(-$AI$14*(($B$16+$AI$4)*0.8))-EXP(-$B$15*(($B$16+$AI$4)*0.8)))</f>
        <v/>
      </c>
      <c r="AD166" s="17">
        <f>R166*EXP(-$B$15*(($B$16+$AI$4)*0.9))+S166*$B$15/($B$15-$AI$12)*(EXP(-$AI$12*(($B$16+$AI$4)*0.9))-EXP(-$B$15*(($B$16+$AI$4)*0.9)))+T166*$B$15/($B$15-$AI$13)*(EXP(-$AI$13*(($B$16+$AI$4)*0.9))-EXP(-$B$15*(($B$16+$AI$4)*0.9)))+U166*$B$15/($B$15-$AI$14)*(EXP(-$AI$14*(($B$16+$AI$4)*0.9))-EXP(-$B$15*(($B$16+$AI$4)*0.9)))</f>
        <v/>
      </c>
      <c r="AE166" s="17">
        <f>R166*EXP(-$B$15*(($B$16+$AI$4)*1.0))+S166*$B$15/($B$15-$AI$12)*(EXP(-$AI$12*(($B$16+$AI$4)*1.0))-EXP(-$B$15*(($B$16+$AI$4)*1.0)))+T166*$B$15/($B$15-$AI$13)*(EXP(-$AI$13*(($B$16+$AI$4)*1.0))-EXP(-$B$15*(($B$16+$AI$4)*1.0)))+U166*$B$15/($B$15-$AI$14)*(EXP(-$AI$14*(($B$16+$AI$4)*1.0))-EXP(-$B$15*(($B$16+$AI$4)*1.0)))</f>
        <v/>
      </c>
      <c r="AF166" s="17">
        <f>MIN((G166-V166)/$AI$48,(G166-W166)/$AI$49,(G166-X166)/$AI$50,(G166-Y166)/$AI$51,(G166-Z166)/$AI$52,(G166-AA166)/$AI$53,(G166-AB166)/$AI$54,(G166-AC166)/$AI$55,(G166-AD166)/$AI$56,(G166-AE166)/$AI$57)</f>
        <v/>
      </c>
    </row>
    <row r="167">
      <c r="E167" s="12">
        <f>E166+$B$11</f>
        <v/>
      </c>
      <c r="F167" s="13">
        <f>E167/60</f>
        <v/>
      </c>
      <c r="G167" s="13">
        <f>IF(F167&gt;=$AI$66,$B$26,IF(F167&gt;=$AI$65,$B$25,IF(F167&gt;=$AI$64,$B$24,IF(F167&gt;=$AI$63,$B$23,IF(F167&gt;=$AI$62,$B$22,IF(F167&gt;=$AI$61,$B$21,$B$20))))))</f>
        <v/>
      </c>
      <c r="H167" s="14">
        <f>MAX(0,MIN($AI$59,IF($B$9="Plasma",(G167-(S167*$AI$18+T167*$AI$19+U167*$AI$20))/$AI$46,AF167)))</f>
        <v/>
      </c>
      <c r="I167" s="15">
        <f>H167/10*3600/$B$11</f>
        <v/>
      </c>
      <c r="J167" s="15">
        <f>J166+H167</f>
        <v/>
      </c>
      <c r="K167" s="14">
        <f>$AI$21*K166+$AI$22*L166+$AI$23*M166+$AI$30*H166</f>
        <v/>
      </c>
      <c r="L167" s="14">
        <f>$AI$24*K166+$AI$25*L166+$AI$26*M166+$AI$31*H166</f>
        <v/>
      </c>
      <c r="M167" s="14">
        <f>$AI$27*K166+$AI$28*L166+$AI$29*M166+$AI$32*H166</f>
        <v/>
      </c>
      <c r="N167" s="16">
        <f>R167*$B$41</f>
        <v/>
      </c>
      <c r="O167" s="14">
        <f>K167/$B$30</f>
        <v/>
      </c>
      <c r="P167" s="14">
        <f>L167/$B$31</f>
        <v/>
      </c>
      <c r="Q167" s="14">
        <f>M167/$B$32</f>
        <v/>
      </c>
      <c r="R167" s="14">
        <f>R166*$AI$42+S166*$AI$43+T166*$AI$44+U166*$AI$45+$AI$47*H166</f>
        <v/>
      </c>
      <c r="S167" s="17">
        <f>$AI$33*K167+$AI$34*L167+$AI$35*M167</f>
        <v/>
      </c>
      <c r="T167" s="17">
        <f>$AI$36*K167+$AI$37*L167+$AI$38*M167</f>
        <v/>
      </c>
      <c r="U167" s="17">
        <f>$AI$39*K167+$AI$40*L167+$AI$41*M167</f>
        <v/>
      </c>
      <c r="V167" s="17">
        <f>R167*EXP(-$B$15*(($B$16+$AI$4)*0.1))+S167*$B$15/($B$15-$AI$12)*(EXP(-$AI$12*(($B$16+$AI$4)*0.1))-EXP(-$B$15*(($B$16+$AI$4)*0.1)))+T167*$B$15/($B$15-$AI$13)*(EXP(-$AI$13*(($B$16+$AI$4)*0.1))-EXP(-$B$15*(($B$16+$AI$4)*0.1)))+U167*$B$15/($B$15-$AI$14)*(EXP(-$AI$14*(($B$16+$AI$4)*0.1))-EXP(-$B$15*(($B$16+$AI$4)*0.1)))</f>
        <v/>
      </c>
      <c r="W167" s="17">
        <f>R167*EXP(-$B$15*(($B$16+$AI$4)*0.2))+S167*$B$15/($B$15-$AI$12)*(EXP(-$AI$12*(($B$16+$AI$4)*0.2))-EXP(-$B$15*(($B$16+$AI$4)*0.2)))+T167*$B$15/($B$15-$AI$13)*(EXP(-$AI$13*(($B$16+$AI$4)*0.2))-EXP(-$B$15*(($B$16+$AI$4)*0.2)))+U167*$B$15/($B$15-$AI$14)*(EXP(-$AI$14*(($B$16+$AI$4)*0.2))-EXP(-$B$15*(($B$16+$AI$4)*0.2)))</f>
        <v/>
      </c>
      <c r="X167" s="17">
        <f>R167*EXP(-$B$15*(($B$16+$AI$4)*0.3))+S167*$B$15/($B$15-$AI$12)*(EXP(-$AI$12*(($B$16+$AI$4)*0.3))-EXP(-$B$15*(($B$16+$AI$4)*0.3)))+T167*$B$15/($B$15-$AI$13)*(EXP(-$AI$13*(($B$16+$AI$4)*0.3))-EXP(-$B$15*(($B$16+$AI$4)*0.3)))+U167*$B$15/($B$15-$AI$14)*(EXP(-$AI$14*(($B$16+$AI$4)*0.3))-EXP(-$B$15*(($B$16+$AI$4)*0.3)))</f>
        <v/>
      </c>
      <c r="Y167" s="17">
        <f>R167*EXP(-$B$15*(($B$16+$AI$4)*0.4))+S167*$B$15/($B$15-$AI$12)*(EXP(-$AI$12*(($B$16+$AI$4)*0.4))-EXP(-$B$15*(($B$16+$AI$4)*0.4)))+T167*$B$15/($B$15-$AI$13)*(EXP(-$AI$13*(($B$16+$AI$4)*0.4))-EXP(-$B$15*(($B$16+$AI$4)*0.4)))+U167*$B$15/($B$15-$AI$14)*(EXP(-$AI$14*(($B$16+$AI$4)*0.4))-EXP(-$B$15*(($B$16+$AI$4)*0.4)))</f>
        <v/>
      </c>
      <c r="Z167" s="17">
        <f>R167*EXP(-$B$15*(($B$16+$AI$4)*0.5))+S167*$B$15/($B$15-$AI$12)*(EXP(-$AI$12*(($B$16+$AI$4)*0.5))-EXP(-$B$15*(($B$16+$AI$4)*0.5)))+T167*$B$15/($B$15-$AI$13)*(EXP(-$AI$13*(($B$16+$AI$4)*0.5))-EXP(-$B$15*(($B$16+$AI$4)*0.5)))+U167*$B$15/($B$15-$AI$14)*(EXP(-$AI$14*(($B$16+$AI$4)*0.5))-EXP(-$B$15*(($B$16+$AI$4)*0.5)))</f>
        <v/>
      </c>
      <c r="AA167" s="17">
        <f>R167*EXP(-$B$15*(($B$16+$AI$4)*0.6))+S167*$B$15/($B$15-$AI$12)*(EXP(-$AI$12*(($B$16+$AI$4)*0.6))-EXP(-$B$15*(($B$16+$AI$4)*0.6)))+T167*$B$15/($B$15-$AI$13)*(EXP(-$AI$13*(($B$16+$AI$4)*0.6))-EXP(-$B$15*(($B$16+$AI$4)*0.6)))+U167*$B$15/($B$15-$AI$14)*(EXP(-$AI$14*(($B$16+$AI$4)*0.6))-EXP(-$B$15*(($B$16+$AI$4)*0.6)))</f>
        <v/>
      </c>
      <c r="AB167" s="17">
        <f>R167*EXP(-$B$15*(($B$16+$AI$4)*0.7))+S167*$B$15/($B$15-$AI$12)*(EXP(-$AI$12*(($B$16+$AI$4)*0.7))-EXP(-$B$15*(($B$16+$AI$4)*0.7)))+T167*$B$15/($B$15-$AI$13)*(EXP(-$AI$13*(($B$16+$AI$4)*0.7))-EXP(-$B$15*(($B$16+$AI$4)*0.7)))+U167*$B$15/($B$15-$AI$14)*(EXP(-$AI$14*(($B$16+$AI$4)*0.7))-EXP(-$B$15*(($B$16+$AI$4)*0.7)))</f>
        <v/>
      </c>
      <c r="AC167" s="17">
        <f>R167*EXP(-$B$15*(($B$16+$AI$4)*0.8))+S167*$B$15/($B$15-$AI$12)*(EXP(-$AI$12*(($B$16+$AI$4)*0.8))-EXP(-$B$15*(($B$16+$AI$4)*0.8)))+T167*$B$15/($B$15-$AI$13)*(EXP(-$AI$13*(($B$16+$AI$4)*0.8))-EXP(-$B$15*(($B$16+$AI$4)*0.8)))+U167*$B$15/($B$15-$AI$14)*(EXP(-$AI$14*(($B$16+$AI$4)*0.8))-EXP(-$B$15*(($B$16+$AI$4)*0.8)))</f>
        <v/>
      </c>
      <c r="AD167" s="17">
        <f>R167*EXP(-$B$15*(($B$16+$AI$4)*0.9))+S167*$B$15/($B$15-$AI$12)*(EXP(-$AI$12*(($B$16+$AI$4)*0.9))-EXP(-$B$15*(($B$16+$AI$4)*0.9)))+T167*$B$15/($B$15-$AI$13)*(EXP(-$AI$13*(($B$16+$AI$4)*0.9))-EXP(-$B$15*(($B$16+$AI$4)*0.9)))+U167*$B$15/($B$15-$AI$14)*(EXP(-$AI$14*(($B$16+$AI$4)*0.9))-EXP(-$B$15*(($B$16+$AI$4)*0.9)))</f>
        <v/>
      </c>
      <c r="AE167" s="17">
        <f>R167*EXP(-$B$15*(($B$16+$AI$4)*1.0))+S167*$B$15/($B$15-$AI$12)*(EXP(-$AI$12*(($B$16+$AI$4)*1.0))-EXP(-$B$15*(($B$16+$AI$4)*1.0)))+T167*$B$15/($B$15-$AI$13)*(EXP(-$AI$13*(($B$16+$AI$4)*1.0))-EXP(-$B$15*(($B$16+$AI$4)*1.0)))+U167*$B$15/($B$15-$AI$14)*(EXP(-$AI$14*(($B$16+$AI$4)*1.0))-EXP(-$B$15*(($B$16+$AI$4)*1.0)))</f>
        <v/>
      </c>
      <c r="AF167" s="17">
        <f>MIN((G167-V167)/$AI$48,(G167-W167)/$AI$49,(G167-X167)/$AI$50,(G167-Y167)/$AI$51,(G167-Z167)/$AI$52,(G167-AA167)/$AI$53,(G167-AB167)/$AI$54,(G167-AC167)/$AI$55,(G167-AD167)/$AI$56,(G167-AE167)/$AI$57)</f>
        <v/>
      </c>
    </row>
    <row r="168">
      <c r="E168" s="12">
        <f>E167+$B$11</f>
        <v/>
      </c>
      <c r="F168" s="13">
        <f>E168/60</f>
        <v/>
      </c>
      <c r="G168" s="13">
        <f>IF(F168&gt;=$AI$66,$B$26,IF(F168&gt;=$AI$65,$B$25,IF(F168&gt;=$AI$64,$B$24,IF(F168&gt;=$AI$63,$B$23,IF(F168&gt;=$AI$62,$B$22,IF(F168&gt;=$AI$61,$B$21,$B$20))))))</f>
        <v/>
      </c>
      <c r="H168" s="14">
        <f>MAX(0,MIN($AI$59,IF($B$9="Plasma",(G168-(S168*$AI$18+T168*$AI$19+U168*$AI$20))/$AI$46,AF168)))</f>
        <v/>
      </c>
      <c r="I168" s="15">
        <f>H168/10*3600/$B$11</f>
        <v/>
      </c>
      <c r="J168" s="15">
        <f>J167+H168</f>
        <v/>
      </c>
      <c r="K168" s="14">
        <f>$AI$21*K167+$AI$22*L167+$AI$23*M167+$AI$30*H167</f>
        <v/>
      </c>
      <c r="L168" s="14">
        <f>$AI$24*K167+$AI$25*L167+$AI$26*M167+$AI$31*H167</f>
        <v/>
      </c>
      <c r="M168" s="14">
        <f>$AI$27*K167+$AI$28*L167+$AI$29*M167+$AI$32*H167</f>
        <v/>
      </c>
      <c r="N168" s="16">
        <f>R168*$B$41</f>
        <v/>
      </c>
      <c r="O168" s="14">
        <f>K168/$B$30</f>
        <v/>
      </c>
      <c r="P168" s="14">
        <f>L168/$B$31</f>
        <v/>
      </c>
      <c r="Q168" s="14">
        <f>M168/$B$32</f>
        <v/>
      </c>
      <c r="R168" s="14">
        <f>R167*$AI$42+S167*$AI$43+T167*$AI$44+U167*$AI$45+$AI$47*H167</f>
        <v/>
      </c>
      <c r="S168" s="17">
        <f>$AI$33*K168+$AI$34*L168+$AI$35*M168</f>
        <v/>
      </c>
      <c r="T168" s="17">
        <f>$AI$36*K168+$AI$37*L168+$AI$38*M168</f>
        <v/>
      </c>
      <c r="U168" s="17">
        <f>$AI$39*K168+$AI$40*L168+$AI$41*M168</f>
        <v/>
      </c>
      <c r="V168" s="17">
        <f>R168*EXP(-$B$15*(($B$16+$AI$4)*0.1))+S168*$B$15/($B$15-$AI$12)*(EXP(-$AI$12*(($B$16+$AI$4)*0.1))-EXP(-$B$15*(($B$16+$AI$4)*0.1)))+T168*$B$15/($B$15-$AI$13)*(EXP(-$AI$13*(($B$16+$AI$4)*0.1))-EXP(-$B$15*(($B$16+$AI$4)*0.1)))+U168*$B$15/($B$15-$AI$14)*(EXP(-$AI$14*(($B$16+$AI$4)*0.1))-EXP(-$B$15*(($B$16+$AI$4)*0.1)))</f>
        <v/>
      </c>
      <c r="W168" s="17">
        <f>R168*EXP(-$B$15*(($B$16+$AI$4)*0.2))+S168*$B$15/($B$15-$AI$12)*(EXP(-$AI$12*(($B$16+$AI$4)*0.2))-EXP(-$B$15*(($B$16+$AI$4)*0.2)))+T168*$B$15/($B$15-$AI$13)*(EXP(-$AI$13*(($B$16+$AI$4)*0.2))-EXP(-$B$15*(($B$16+$AI$4)*0.2)))+U168*$B$15/($B$15-$AI$14)*(EXP(-$AI$14*(($B$16+$AI$4)*0.2))-EXP(-$B$15*(($B$16+$AI$4)*0.2)))</f>
        <v/>
      </c>
      <c r="X168" s="17">
        <f>R168*EXP(-$B$15*(($B$16+$AI$4)*0.3))+S168*$B$15/($B$15-$AI$12)*(EXP(-$AI$12*(($B$16+$AI$4)*0.3))-EXP(-$B$15*(($B$16+$AI$4)*0.3)))+T168*$B$15/($B$15-$AI$13)*(EXP(-$AI$13*(($B$16+$AI$4)*0.3))-EXP(-$B$15*(($B$16+$AI$4)*0.3)))+U168*$B$15/($B$15-$AI$14)*(EXP(-$AI$14*(($B$16+$AI$4)*0.3))-EXP(-$B$15*(($B$16+$AI$4)*0.3)))</f>
        <v/>
      </c>
      <c r="Y168" s="17">
        <f>R168*EXP(-$B$15*(($B$16+$AI$4)*0.4))+S168*$B$15/($B$15-$AI$12)*(EXP(-$AI$12*(($B$16+$AI$4)*0.4))-EXP(-$B$15*(($B$16+$AI$4)*0.4)))+T168*$B$15/($B$15-$AI$13)*(EXP(-$AI$13*(($B$16+$AI$4)*0.4))-EXP(-$B$15*(($B$16+$AI$4)*0.4)))+U168*$B$15/($B$15-$AI$14)*(EXP(-$AI$14*(($B$16+$AI$4)*0.4))-EXP(-$B$15*(($B$16+$AI$4)*0.4)))</f>
        <v/>
      </c>
      <c r="Z168" s="17">
        <f>R168*EXP(-$B$15*(($B$16+$AI$4)*0.5))+S168*$B$15/($B$15-$AI$12)*(EXP(-$AI$12*(($B$16+$AI$4)*0.5))-EXP(-$B$15*(($B$16+$AI$4)*0.5)))+T168*$B$15/($B$15-$AI$13)*(EXP(-$AI$13*(($B$16+$AI$4)*0.5))-EXP(-$B$15*(($B$16+$AI$4)*0.5)))+U168*$B$15/($B$15-$AI$14)*(EXP(-$AI$14*(($B$16+$AI$4)*0.5))-EXP(-$B$15*(($B$16+$AI$4)*0.5)))</f>
        <v/>
      </c>
      <c r="AA168" s="17">
        <f>R168*EXP(-$B$15*(($B$16+$AI$4)*0.6))+S168*$B$15/($B$15-$AI$12)*(EXP(-$AI$12*(($B$16+$AI$4)*0.6))-EXP(-$B$15*(($B$16+$AI$4)*0.6)))+T168*$B$15/($B$15-$AI$13)*(EXP(-$AI$13*(($B$16+$AI$4)*0.6))-EXP(-$B$15*(($B$16+$AI$4)*0.6)))+U168*$B$15/($B$15-$AI$14)*(EXP(-$AI$14*(($B$16+$AI$4)*0.6))-EXP(-$B$15*(($B$16+$AI$4)*0.6)))</f>
        <v/>
      </c>
      <c r="AB168" s="17">
        <f>R168*EXP(-$B$15*(($B$16+$AI$4)*0.7))+S168*$B$15/($B$15-$AI$12)*(EXP(-$AI$12*(($B$16+$AI$4)*0.7))-EXP(-$B$15*(($B$16+$AI$4)*0.7)))+T168*$B$15/($B$15-$AI$13)*(EXP(-$AI$13*(($B$16+$AI$4)*0.7))-EXP(-$B$15*(($B$16+$AI$4)*0.7)))+U168*$B$15/($B$15-$AI$14)*(EXP(-$AI$14*(($B$16+$AI$4)*0.7))-EXP(-$B$15*(($B$16+$AI$4)*0.7)))</f>
        <v/>
      </c>
      <c r="AC168" s="17">
        <f>R168*EXP(-$B$15*(($B$16+$AI$4)*0.8))+S168*$B$15/($B$15-$AI$12)*(EXP(-$AI$12*(($B$16+$AI$4)*0.8))-EXP(-$B$15*(($B$16+$AI$4)*0.8)))+T168*$B$15/($B$15-$AI$13)*(EXP(-$AI$13*(($B$16+$AI$4)*0.8))-EXP(-$B$15*(($B$16+$AI$4)*0.8)))+U168*$B$15/($B$15-$AI$14)*(EXP(-$AI$14*(($B$16+$AI$4)*0.8))-EXP(-$B$15*(($B$16+$AI$4)*0.8)))</f>
        <v/>
      </c>
      <c r="AD168" s="17">
        <f>R168*EXP(-$B$15*(($B$16+$AI$4)*0.9))+S168*$B$15/($B$15-$AI$12)*(EXP(-$AI$12*(($B$16+$AI$4)*0.9))-EXP(-$B$15*(($B$16+$AI$4)*0.9)))+T168*$B$15/($B$15-$AI$13)*(EXP(-$AI$13*(($B$16+$AI$4)*0.9))-EXP(-$B$15*(($B$16+$AI$4)*0.9)))+U168*$B$15/($B$15-$AI$14)*(EXP(-$AI$14*(($B$16+$AI$4)*0.9))-EXP(-$B$15*(($B$16+$AI$4)*0.9)))</f>
        <v/>
      </c>
      <c r="AE168" s="17">
        <f>R168*EXP(-$B$15*(($B$16+$AI$4)*1.0))+S168*$B$15/($B$15-$AI$12)*(EXP(-$AI$12*(($B$16+$AI$4)*1.0))-EXP(-$B$15*(($B$16+$AI$4)*1.0)))+T168*$B$15/($B$15-$AI$13)*(EXP(-$AI$13*(($B$16+$AI$4)*1.0))-EXP(-$B$15*(($B$16+$AI$4)*1.0)))+U168*$B$15/($B$15-$AI$14)*(EXP(-$AI$14*(($B$16+$AI$4)*1.0))-EXP(-$B$15*(($B$16+$AI$4)*1.0)))</f>
        <v/>
      </c>
      <c r="AF168" s="17">
        <f>MIN((G168-V168)/$AI$48,(G168-W168)/$AI$49,(G168-X168)/$AI$50,(G168-Y168)/$AI$51,(G168-Z168)/$AI$52,(G168-AA168)/$AI$53,(G168-AB168)/$AI$54,(G168-AC168)/$AI$55,(G168-AD168)/$AI$56,(G168-AE168)/$AI$57)</f>
        <v/>
      </c>
    </row>
    <row r="169">
      <c r="E169" s="12">
        <f>E168+$B$11</f>
        <v/>
      </c>
      <c r="F169" s="13">
        <f>E169/60</f>
        <v/>
      </c>
      <c r="G169" s="13">
        <f>IF(F169&gt;=$AI$66,$B$26,IF(F169&gt;=$AI$65,$B$25,IF(F169&gt;=$AI$64,$B$24,IF(F169&gt;=$AI$63,$B$23,IF(F169&gt;=$AI$62,$B$22,IF(F169&gt;=$AI$61,$B$21,$B$20))))))</f>
        <v/>
      </c>
      <c r="H169" s="14">
        <f>MAX(0,MIN($AI$59,IF($B$9="Plasma",(G169-(S169*$AI$18+T169*$AI$19+U169*$AI$20))/$AI$46,AF169)))</f>
        <v/>
      </c>
      <c r="I169" s="15">
        <f>H169/10*3600/$B$11</f>
        <v/>
      </c>
      <c r="J169" s="15">
        <f>J168+H169</f>
        <v/>
      </c>
      <c r="K169" s="14">
        <f>$AI$21*K168+$AI$22*L168+$AI$23*M168+$AI$30*H168</f>
        <v/>
      </c>
      <c r="L169" s="14">
        <f>$AI$24*K168+$AI$25*L168+$AI$26*M168+$AI$31*H168</f>
        <v/>
      </c>
      <c r="M169" s="14">
        <f>$AI$27*K168+$AI$28*L168+$AI$29*M168+$AI$32*H168</f>
        <v/>
      </c>
      <c r="N169" s="16">
        <f>R169*$B$41</f>
        <v/>
      </c>
      <c r="O169" s="14">
        <f>K169/$B$30</f>
        <v/>
      </c>
      <c r="P169" s="14">
        <f>L169/$B$31</f>
        <v/>
      </c>
      <c r="Q169" s="14">
        <f>M169/$B$32</f>
        <v/>
      </c>
      <c r="R169" s="14">
        <f>R168*$AI$42+S168*$AI$43+T168*$AI$44+U168*$AI$45+$AI$47*H168</f>
        <v/>
      </c>
      <c r="S169" s="17">
        <f>$AI$33*K169+$AI$34*L169+$AI$35*M169</f>
        <v/>
      </c>
      <c r="T169" s="17">
        <f>$AI$36*K169+$AI$37*L169+$AI$38*M169</f>
        <v/>
      </c>
      <c r="U169" s="17">
        <f>$AI$39*K169+$AI$40*L169+$AI$41*M169</f>
        <v/>
      </c>
      <c r="V169" s="17">
        <f>R169*EXP(-$B$15*(($B$16+$AI$4)*0.1))+S169*$B$15/($B$15-$AI$12)*(EXP(-$AI$12*(($B$16+$AI$4)*0.1))-EXP(-$B$15*(($B$16+$AI$4)*0.1)))+T169*$B$15/($B$15-$AI$13)*(EXP(-$AI$13*(($B$16+$AI$4)*0.1))-EXP(-$B$15*(($B$16+$AI$4)*0.1)))+U169*$B$15/($B$15-$AI$14)*(EXP(-$AI$14*(($B$16+$AI$4)*0.1))-EXP(-$B$15*(($B$16+$AI$4)*0.1)))</f>
        <v/>
      </c>
      <c r="W169" s="17">
        <f>R169*EXP(-$B$15*(($B$16+$AI$4)*0.2))+S169*$B$15/($B$15-$AI$12)*(EXP(-$AI$12*(($B$16+$AI$4)*0.2))-EXP(-$B$15*(($B$16+$AI$4)*0.2)))+T169*$B$15/($B$15-$AI$13)*(EXP(-$AI$13*(($B$16+$AI$4)*0.2))-EXP(-$B$15*(($B$16+$AI$4)*0.2)))+U169*$B$15/($B$15-$AI$14)*(EXP(-$AI$14*(($B$16+$AI$4)*0.2))-EXP(-$B$15*(($B$16+$AI$4)*0.2)))</f>
        <v/>
      </c>
      <c r="X169" s="17">
        <f>R169*EXP(-$B$15*(($B$16+$AI$4)*0.3))+S169*$B$15/($B$15-$AI$12)*(EXP(-$AI$12*(($B$16+$AI$4)*0.3))-EXP(-$B$15*(($B$16+$AI$4)*0.3)))+T169*$B$15/($B$15-$AI$13)*(EXP(-$AI$13*(($B$16+$AI$4)*0.3))-EXP(-$B$15*(($B$16+$AI$4)*0.3)))+U169*$B$15/($B$15-$AI$14)*(EXP(-$AI$14*(($B$16+$AI$4)*0.3))-EXP(-$B$15*(($B$16+$AI$4)*0.3)))</f>
        <v/>
      </c>
      <c r="Y169" s="17">
        <f>R169*EXP(-$B$15*(($B$16+$AI$4)*0.4))+S169*$B$15/($B$15-$AI$12)*(EXP(-$AI$12*(($B$16+$AI$4)*0.4))-EXP(-$B$15*(($B$16+$AI$4)*0.4)))+T169*$B$15/($B$15-$AI$13)*(EXP(-$AI$13*(($B$16+$AI$4)*0.4))-EXP(-$B$15*(($B$16+$AI$4)*0.4)))+U169*$B$15/($B$15-$AI$14)*(EXP(-$AI$14*(($B$16+$AI$4)*0.4))-EXP(-$B$15*(($B$16+$AI$4)*0.4)))</f>
        <v/>
      </c>
      <c r="Z169" s="17">
        <f>R169*EXP(-$B$15*(($B$16+$AI$4)*0.5))+S169*$B$15/($B$15-$AI$12)*(EXP(-$AI$12*(($B$16+$AI$4)*0.5))-EXP(-$B$15*(($B$16+$AI$4)*0.5)))+T169*$B$15/($B$15-$AI$13)*(EXP(-$AI$13*(($B$16+$AI$4)*0.5))-EXP(-$B$15*(($B$16+$AI$4)*0.5)))+U169*$B$15/($B$15-$AI$14)*(EXP(-$AI$14*(($B$16+$AI$4)*0.5))-EXP(-$B$15*(($B$16+$AI$4)*0.5)))</f>
        <v/>
      </c>
      <c r="AA169" s="17">
        <f>R169*EXP(-$B$15*(($B$16+$AI$4)*0.6))+S169*$B$15/($B$15-$AI$12)*(EXP(-$AI$12*(($B$16+$AI$4)*0.6))-EXP(-$B$15*(($B$16+$AI$4)*0.6)))+T169*$B$15/($B$15-$AI$13)*(EXP(-$AI$13*(($B$16+$AI$4)*0.6))-EXP(-$B$15*(($B$16+$AI$4)*0.6)))+U169*$B$15/($B$15-$AI$14)*(EXP(-$AI$14*(($B$16+$AI$4)*0.6))-EXP(-$B$15*(($B$16+$AI$4)*0.6)))</f>
        <v/>
      </c>
      <c r="AB169" s="17">
        <f>R169*EXP(-$B$15*(($B$16+$AI$4)*0.7))+S169*$B$15/($B$15-$AI$12)*(EXP(-$AI$12*(($B$16+$AI$4)*0.7))-EXP(-$B$15*(($B$16+$AI$4)*0.7)))+T169*$B$15/($B$15-$AI$13)*(EXP(-$AI$13*(($B$16+$AI$4)*0.7))-EXP(-$B$15*(($B$16+$AI$4)*0.7)))+U169*$B$15/($B$15-$AI$14)*(EXP(-$AI$14*(($B$16+$AI$4)*0.7))-EXP(-$B$15*(($B$16+$AI$4)*0.7)))</f>
        <v/>
      </c>
      <c r="AC169" s="17">
        <f>R169*EXP(-$B$15*(($B$16+$AI$4)*0.8))+S169*$B$15/($B$15-$AI$12)*(EXP(-$AI$12*(($B$16+$AI$4)*0.8))-EXP(-$B$15*(($B$16+$AI$4)*0.8)))+T169*$B$15/($B$15-$AI$13)*(EXP(-$AI$13*(($B$16+$AI$4)*0.8))-EXP(-$B$15*(($B$16+$AI$4)*0.8)))+U169*$B$15/($B$15-$AI$14)*(EXP(-$AI$14*(($B$16+$AI$4)*0.8))-EXP(-$B$15*(($B$16+$AI$4)*0.8)))</f>
        <v/>
      </c>
      <c r="AD169" s="17">
        <f>R169*EXP(-$B$15*(($B$16+$AI$4)*0.9))+S169*$B$15/($B$15-$AI$12)*(EXP(-$AI$12*(($B$16+$AI$4)*0.9))-EXP(-$B$15*(($B$16+$AI$4)*0.9)))+T169*$B$15/($B$15-$AI$13)*(EXP(-$AI$13*(($B$16+$AI$4)*0.9))-EXP(-$B$15*(($B$16+$AI$4)*0.9)))+U169*$B$15/($B$15-$AI$14)*(EXP(-$AI$14*(($B$16+$AI$4)*0.9))-EXP(-$B$15*(($B$16+$AI$4)*0.9)))</f>
        <v/>
      </c>
      <c r="AE169" s="17">
        <f>R169*EXP(-$B$15*(($B$16+$AI$4)*1.0))+S169*$B$15/($B$15-$AI$12)*(EXP(-$AI$12*(($B$16+$AI$4)*1.0))-EXP(-$B$15*(($B$16+$AI$4)*1.0)))+T169*$B$15/($B$15-$AI$13)*(EXP(-$AI$13*(($B$16+$AI$4)*1.0))-EXP(-$B$15*(($B$16+$AI$4)*1.0)))+U169*$B$15/($B$15-$AI$14)*(EXP(-$AI$14*(($B$16+$AI$4)*1.0))-EXP(-$B$15*(($B$16+$AI$4)*1.0)))</f>
        <v/>
      </c>
      <c r="AF169" s="17">
        <f>MIN((G169-V169)/$AI$48,(G169-W169)/$AI$49,(G169-X169)/$AI$50,(G169-Y169)/$AI$51,(G169-Z169)/$AI$52,(G169-AA169)/$AI$53,(G169-AB169)/$AI$54,(G169-AC169)/$AI$55,(G169-AD169)/$AI$56,(G169-AE169)/$AI$57)</f>
        <v/>
      </c>
    </row>
    <row r="170">
      <c r="E170" s="12">
        <f>E169+$B$11</f>
        <v/>
      </c>
      <c r="F170" s="13">
        <f>E170/60</f>
        <v/>
      </c>
      <c r="G170" s="13">
        <f>IF(F170&gt;=$AI$66,$B$26,IF(F170&gt;=$AI$65,$B$25,IF(F170&gt;=$AI$64,$B$24,IF(F170&gt;=$AI$63,$B$23,IF(F170&gt;=$AI$62,$B$22,IF(F170&gt;=$AI$61,$B$21,$B$20))))))</f>
        <v/>
      </c>
      <c r="H170" s="14">
        <f>MAX(0,MIN($AI$59,IF($B$9="Plasma",(G170-(S170*$AI$18+T170*$AI$19+U170*$AI$20))/$AI$46,AF170)))</f>
        <v/>
      </c>
      <c r="I170" s="15">
        <f>H170/10*3600/$B$11</f>
        <v/>
      </c>
      <c r="J170" s="15">
        <f>J169+H170</f>
        <v/>
      </c>
      <c r="K170" s="14">
        <f>$AI$21*K169+$AI$22*L169+$AI$23*M169+$AI$30*H169</f>
        <v/>
      </c>
      <c r="L170" s="14">
        <f>$AI$24*K169+$AI$25*L169+$AI$26*M169+$AI$31*H169</f>
        <v/>
      </c>
      <c r="M170" s="14">
        <f>$AI$27*K169+$AI$28*L169+$AI$29*M169+$AI$32*H169</f>
        <v/>
      </c>
      <c r="N170" s="16">
        <f>R170*$B$41</f>
        <v/>
      </c>
      <c r="O170" s="14">
        <f>K170/$B$30</f>
        <v/>
      </c>
      <c r="P170" s="14">
        <f>L170/$B$31</f>
        <v/>
      </c>
      <c r="Q170" s="14">
        <f>M170/$B$32</f>
        <v/>
      </c>
      <c r="R170" s="14">
        <f>R169*$AI$42+S169*$AI$43+T169*$AI$44+U169*$AI$45+$AI$47*H169</f>
        <v/>
      </c>
      <c r="S170" s="17">
        <f>$AI$33*K170+$AI$34*L170+$AI$35*M170</f>
        <v/>
      </c>
      <c r="T170" s="17">
        <f>$AI$36*K170+$AI$37*L170+$AI$38*M170</f>
        <v/>
      </c>
      <c r="U170" s="17">
        <f>$AI$39*K170+$AI$40*L170+$AI$41*M170</f>
        <v/>
      </c>
      <c r="V170" s="17">
        <f>R170*EXP(-$B$15*(($B$16+$AI$4)*0.1))+S170*$B$15/($B$15-$AI$12)*(EXP(-$AI$12*(($B$16+$AI$4)*0.1))-EXP(-$B$15*(($B$16+$AI$4)*0.1)))+T170*$B$15/($B$15-$AI$13)*(EXP(-$AI$13*(($B$16+$AI$4)*0.1))-EXP(-$B$15*(($B$16+$AI$4)*0.1)))+U170*$B$15/($B$15-$AI$14)*(EXP(-$AI$14*(($B$16+$AI$4)*0.1))-EXP(-$B$15*(($B$16+$AI$4)*0.1)))</f>
        <v/>
      </c>
      <c r="W170" s="17">
        <f>R170*EXP(-$B$15*(($B$16+$AI$4)*0.2))+S170*$B$15/($B$15-$AI$12)*(EXP(-$AI$12*(($B$16+$AI$4)*0.2))-EXP(-$B$15*(($B$16+$AI$4)*0.2)))+T170*$B$15/($B$15-$AI$13)*(EXP(-$AI$13*(($B$16+$AI$4)*0.2))-EXP(-$B$15*(($B$16+$AI$4)*0.2)))+U170*$B$15/($B$15-$AI$14)*(EXP(-$AI$14*(($B$16+$AI$4)*0.2))-EXP(-$B$15*(($B$16+$AI$4)*0.2)))</f>
        <v/>
      </c>
      <c r="X170" s="17">
        <f>R170*EXP(-$B$15*(($B$16+$AI$4)*0.3))+S170*$B$15/($B$15-$AI$12)*(EXP(-$AI$12*(($B$16+$AI$4)*0.3))-EXP(-$B$15*(($B$16+$AI$4)*0.3)))+T170*$B$15/($B$15-$AI$13)*(EXP(-$AI$13*(($B$16+$AI$4)*0.3))-EXP(-$B$15*(($B$16+$AI$4)*0.3)))+U170*$B$15/($B$15-$AI$14)*(EXP(-$AI$14*(($B$16+$AI$4)*0.3))-EXP(-$B$15*(($B$16+$AI$4)*0.3)))</f>
        <v/>
      </c>
      <c r="Y170" s="17">
        <f>R170*EXP(-$B$15*(($B$16+$AI$4)*0.4))+S170*$B$15/($B$15-$AI$12)*(EXP(-$AI$12*(($B$16+$AI$4)*0.4))-EXP(-$B$15*(($B$16+$AI$4)*0.4)))+T170*$B$15/($B$15-$AI$13)*(EXP(-$AI$13*(($B$16+$AI$4)*0.4))-EXP(-$B$15*(($B$16+$AI$4)*0.4)))+U170*$B$15/($B$15-$AI$14)*(EXP(-$AI$14*(($B$16+$AI$4)*0.4))-EXP(-$B$15*(($B$16+$AI$4)*0.4)))</f>
        <v/>
      </c>
      <c r="Z170" s="17">
        <f>R170*EXP(-$B$15*(($B$16+$AI$4)*0.5))+S170*$B$15/($B$15-$AI$12)*(EXP(-$AI$12*(($B$16+$AI$4)*0.5))-EXP(-$B$15*(($B$16+$AI$4)*0.5)))+T170*$B$15/($B$15-$AI$13)*(EXP(-$AI$13*(($B$16+$AI$4)*0.5))-EXP(-$B$15*(($B$16+$AI$4)*0.5)))+U170*$B$15/($B$15-$AI$14)*(EXP(-$AI$14*(($B$16+$AI$4)*0.5))-EXP(-$B$15*(($B$16+$AI$4)*0.5)))</f>
        <v/>
      </c>
      <c r="AA170" s="17">
        <f>R170*EXP(-$B$15*(($B$16+$AI$4)*0.6))+S170*$B$15/($B$15-$AI$12)*(EXP(-$AI$12*(($B$16+$AI$4)*0.6))-EXP(-$B$15*(($B$16+$AI$4)*0.6)))+T170*$B$15/($B$15-$AI$13)*(EXP(-$AI$13*(($B$16+$AI$4)*0.6))-EXP(-$B$15*(($B$16+$AI$4)*0.6)))+U170*$B$15/($B$15-$AI$14)*(EXP(-$AI$14*(($B$16+$AI$4)*0.6))-EXP(-$B$15*(($B$16+$AI$4)*0.6)))</f>
        <v/>
      </c>
      <c r="AB170" s="17">
        <f>R170*EXP(-$B$15*(($B$16+$AI$4)*0.7))+S170*$B$15/($B$15-$AI$12)*(EXP(-$AI$12*(($B$16+$AI$4)*0.7))-EXP(-$B$15*(($B$16+$AI$4)*0.7)))+T170*$B$15/($B$15-$AI$13)*(EXP(-$AI$13*(($B$16+$AI$4)*0.7))-EXP(-$B$15*(($B$16+$AI$4)*0.7)))+U170*$B$15/($B$15-$AI$14)*(EXP(-$AI$14*(($B$16+$AI$4)*0.7))-EXP(-$B$15*(($B$16+$AI$4)*0.7)))</f>
        <v/>
      </c>
      <c r="AC170" s="17">
        <f>R170*EXP(-$B$15*(($B$16+$AI$4)*0.8))+S170*$B$15/($B$15-$AI$12)*(EXP(-$AI$12*(($B$16+$AI$4)*0.8))-EXP(-$B$15*(($B$16+$AI$4)*0.8)))+T170*$B$15/($B$15-$AI$13)*(EXP(-$AI$13*(($B$16+$AI$4)*0.8))-EXP(-$B$15*(($B$16+$AI$4)*0.8)))+U170*$B$15/($B$15-$AI$14)*(EXP(-$AI$14*(($B$16+$AI$4)*0.8))-EXP(-$B$15*(($B$16+$AI$4)*0.8)))</f>
        <v/>
      </c>
      <c r="AD170" s="17">
        <f>R170*EXP(-$B$15*(($B$16+$AI$4)*0.9))+S170*$B$15/($B$15-$AI$12)*(EXP(-$AI$12*(($B$16+$AI$4)*0.9))-EXP(-$B$15*(($B$16+$AI$4)*0.9)))+T170*$B$15/($B$15-$AI$13)*(EXP(-$AI$13*(($B$16+$AI$4)*0.9))-EXP(-$B$15*(($B$16+$AI$4)*0.9)))+U170*$B$15/($B$15-$AI$14)*(EXP(-$AI$14*(($B$16+$AI$4)*0.9))-EXP(-$B$15*(($B$16+$AI$4)*0.9)))</f>
        <v/>
      </c>
      <c r="AE170" s="17">
        <f>R170*EXP(-$B$15*(($B$16+$AI$4)*1.0))+S170*$B$15/($B$15-$AI$12)*(EXP(-$AI$12*(($B$16+$AI$4)*1.0))-EXP(-$B$15*(($B$16+$AI$4)*1.0)))+T170*$B$15/($B$15-$AI$13)*(EXP(-$AI$13*(($B$16+$AI$4)*1.0))-EXP(-$B$15*(($B$16+$AI$4)*1.0)))+U170*$B$15/($B$15-$AI$14)*(EXP(-$AI$14*(($B$16+$AI$4)*1.0))-EXP(-$B$15*(($B$16+$AI$4)*1.0)))</f>
        <v/>
      </c>
      <c r="AF170" s="17">
        <f>MIN((G170-V170)/$AI$48,(G170-W170)/$AI$49,(G170-X170)/$AI$50,(G170-Y170)/$AI$51,(G170-Z170)/$AI$52,(G170-AA170)/$AI$53,(G170-AB170)/$AI$54,(G170-AC170)/$AI$55,(G170-AD170)/$AI$56,(G170-AE170)/$AI$57)</f>
        <v/>
      </c>
    </row>
    <row r="171">
      <c r="E171" s="12">
        <f>E170+$B$11</f>
        <v/>
      </c>
      <c r="F171" s="13">
        <f>E171/60</f>
        <v/>
      </c>
      <c r="G171" s="13">
        <f>IF(F171&gt;=$AI$66,$B$26,IF(F171&gt;=$AI$65,$B$25,IF(F171&gt;=$AI$64,$B$24,IF(F171&gt;=$AI$63,$B$23,IF(F171&gt;=$AI$62,$B$22,IF(F171&gt;=$AI$61,$B$21,$B$20))))))</f>
        <v/>
      </c>
      <c r="H171" s="14">
        <f>MAX(0,MIN($AI$59,IF($B$9="Plasma",(G171-(S171*$AI$18+T171*$AI$19+U171*$AI$20))/$AI$46,AF171)))</f>
        <v/>
      </c>
      <c r="I171" s="15">
        <f>H171/10*3600/$B$11</f>
        <v/>
      </c>
      <c r="J171" s="15">
        <f>J170+H171</f>
        <v/>
      </c>
      <c r="K171" s="14">
        <f>$AI$21*K170+$AI$22*L170+$AI$23*M170+$AI$30*H170</f>
        <v/>
      </c>
      <c r="L171" s="14">
        <f>$AI$24*K170+$AI$25*L170+$AI$26*M170+$AI$31*H170</f>
        <v/>
      </c>
      <c r="M171" s="14">
        <f>$AI$27*K170+$AI$28*L170+$AI$29*M170+$AI$32*H170</f>
        <v/>
      </c>
      <c r="N171" s="16">
        <f>R171*$B$41</f>
        <v/>
      </c>
      <c r="O171" s="14">
        <f>K171/$B$30</f>
        <v/>
      </c>
      <c r="P171" s="14">
        <f>L171/$B$31</f>
        <v/>
      </c>
      <c r="Q171" s="14">
        <f>M171/$B$32</f>
        <v/>
      </c>
      <c r="R171" s="14">
        <f>R170*$AI$42+S170*$AI$43+T170*$AI$44+U170*$AI$45+$AI$47*H170</f>
        <v/>
      </c>
      <c r="S171" s="17">
        <f>$AI$33*K171+$AI$34*L171+$AI$35*M171</f>
        <v/>
      </c>
      <c r="T171" s="17">
        <f>$AI$36*K171+$AI$37*L171+$AI$38*M171</f>
        <v/>
      </c>
      <c r="U171" s="17">
        <f>$AI$39*K171+$AI$40*L171+$AI$41*M171</f>
        <v/>
      </c>
      <c r="V171" s="17">
        <f>R171*EXP(-$B$15*(($B$16+$AI$4)*0.1))+S171*$B$15/($B$15-$AI$12)*(EXP(-$AI$12*(($B$16+$AI$4)*0.1))-EXP(-$B$15*(($B$16+$AI$4)*0.1)))+T171*$B$15/($B$15-$AI$13)*(EXP(-$AI$13*(($B$16+$AI$4)*0.1))-EXP(-$B$15*(($B$16+$AI$4)*0.1)))+U171*$B$15/($B$15-$AI$14)*(EXP(-$AI$14*(($B$16+$AI$4)*0.1))-EXP(-$B$15*(($B$16+$AI$4)*0.1)))</f>
        <v/>
      </c>
      <c r="W171" s="17">
        <f>R171*EXP(-$B$15*(($B$16+$AI$4)*0.2))+S171*$B$15/($B$15-$AI$12)*(EXP(-$AI$12*(($B$16+$AI$4)*0.2))-EXP(-$B$15*(($B$16+$AI$4)*0.2)))+T171*$B$15/($B$15-$AI$13)*(EXP(-$AI$13*(($B$16+$AI$4)*0.2))-EXP(-$B$15*(($B$16+$AI$4)*0.2)))+U171*$B$15/($B$15-$AI$14)*(EXP(-$AI$14*(($B$16+$AI$4)*0.2))-EXP(-$B$15*(($B$16+$AI$4)*0.2)))</f>
        <v/>
      </c>
      <c r="X171" s="17">
        <f>R171*EXP(-$B$15*(($B$16+$AI$4)*0.3))+S171*$B$15/($B$15-$AI$12)*(EXP(-$AI$12*(($B$16+$AI$4)*0.3))-EXP(-$B$15*(($B$16+$AI$4)*0.3)))+T171*$B$15/($B$15-$AI$13)*(EXP(-$AI$13*(($B$16+$AI$4)*0.3))-EXP(-$B$15*(($B$16+$AI$4)*0.3)))+U171*$B$15/($B$15-$AI$14)*(EXP(-$AI$14*(($B$16+$AI$4)*0.3))-EXP(-$B$15*(($B$16+$AI$4)*0.3)))</f>
        <v/>
      </c>
      <c r="Y171" s="17">
        <f>R171*EXP(-$B$15*(($B$16+$AI$4)*0.4))+S171*$B$15/($B$15-$AI$12)*(EXP(-$AI$12*(($B$16+$AI$4)*0.4))-EXP(-$B$15*(($B$16+$AI$4)*0.4)))+T171*$B$15/($B$15-$AI$13)*(EXP(-$AI$13*(($B$16+$AI$4)*0.4))-EXP(-$B$15*(($B$16+$AI$4)*0.4)))+U171*$B$15/($B$15-$AI$14)*(EXP(-$AI$14*(($B$16+$AI$4)*0.4))-EXP(-$B$15*(($B$16+$AI$4)*0.4)))</f>
        <v/>
      </c>
      <c r="Z171" s="17">
        <f>R171*EXP(-$B$15*(($B$16+$AI$4)*0.5))+S171*$B$15/($B$15-$AI$12)*(EXP(-$AI$12*(($B$16+$AI$4)*0.5))-EXP(-$B$15*(($B$16+$AI$4)*0.5)))+T171*$B$15/($B$15-$AI$13)*(EXP(-$AI$13*(($B$16+$AI$4)*0.5))-EXP(-$B$15*(($B$16+$AI$4)*0.5)))+U171*$B$15/($B$15-$AI$14)*(EXP(-$AI$14*(($B$16+$AI$4)*0.5))-EXP(-$B$15*(($B$16+$AI$4)*0.5)))</f>
        <v/>
      </c>
      <c r="AA171" s="17">
        <f>R171*EXP(-$B$15*(($B$16+$AI$4)*0.6))+S171*$B$15/($B$15-$AI$12)*(EXP(-$AI$12*(($B$16+$AI$4)*0.6))-EXP(-$B$15*(($B$16+$AI$4)*0.6)))+T171*$B$15/($B$15-$AI$13)*(EXP(-$AI$13*(($B$16+$AI$4)*0.6))-EXP(-$B$15*(($B$16+$AI$4)*0.6)))+U171*$B$15/($B$15-$AI$14)*(EXP(-$AI$14*(($B$16+$AI$4)*0.6))-EXP(-$B$15*(($B$16+$AI$4)*0.6)))</f>
        <v/>
      </c>
      <c r="AB171" s="17">
        <f>R171*EXP(-$B$15*(($B$16+$AI$4)*0.7))+S171*$B$15/($B$15-$AI$12)*(EXP(-$AI$12*(($B$16+$AI$4)*0.7))-EXP(-$B$15*(($B$16+$AI$4)*0.7)))+T171*$B$15/($B$15-$AI$13)*(EXP(-$AI$13*(($B$16+$AI$4)*0.7))-EXP(-$B$15*(($B$16+$AI$4)*0.7)))+U171*$B$15/($B$15-$AI$14)*(EXP(-$AI$14*(($B$16+$AI$4)*0.7))-EXP(-$B$15*(($B$16+$AI$4)*0.7)))</f>
        <v/>
      </c>
      <c r="AC171" s="17">
        <f>R171*EXP(-$B$15*(($B$16+$AI$4)*0.8))+S171*$B$15/($B$15-$AI$12)*(EXP(-$AI$12*(($B$16+$AI$4)*0.8))-EXP(-$B$15*(($B$16+$AI$4)*0.8)))+T171*$B$15/($B$15-$AI$13)*(EXP(-$AI$13*(($B$16+$AI$4)*0.8))-EXP(-$B$15*(($B$16+$AI$4)*0.8)))+U171*$B$15/($B$15-$AI$14)*(EXP(-$AI$14*(($B$16+$AI$4)*0.8))-EXP(-$B$15*(($B$16+$AI$4)*0.8)))</f>
        <v/>
      </c>
      <c r="AD171" s="17">
        <f>R171*EXP(-$B$15*(($B$16+$AI$4)*0.9))+S171*$B$15/($B$15-$AI$12)*(EXP(-$AI$12*(($B$16+$AI$4)*0.9))-EXP(-$B$15*(($B$16+$AI$4)*0.9)))+T171*$B$15/($B$15-$AI$13)*(EXP(-$AI$13*(($B$16+$AI$4)*0.9))-EXP(-$B$15*(($B$16+$AI$4)*0.9)))+U171*$B$15/($B$15-$AI$14)*(EXP(-$AI$14*(($B$16+$AI$4)*0.9))-EXP(-$B$15*(($B$16+$AI$4)*0.9)))</f>
        <v/>
      </c>
      <c r="AE171" s="17">
        <f>R171*EXP(-$B$15*(($B$16+$AI$4)*1.0))+S171*$B$15/($B$15-$AI$12)*(EXP(-$AI$12*(($B$16+$AI$4)*1.0))-EXP(-$B$15*(($B$16+$AI$4)*1.0)))+T171*$B$15/($B$15-$AI$13)*(EXP(-$AI$13*(($B$16+$AI$4)*1.0))-EXP(-$B$15*(($B$16+$AI$4)*1.0)))+U171*$B$15/($B$15-$AI$14)*(EXP(-$AI$14*(($B$16+$AI$4)*1.0))-EXP(-$B$15*(($B$16+$AI$4)*1.0)))</f>
        <v/>
      </c>
      <c r="AF171" s="17">
        <f>MIN((G171-V171)/$AI$48,(G171-W171)/$AI$49,(G171-X171)/$AI$50,(G171-Y171)/$AI$51,(G171-Z171)/$AI$52,(G171-AA171)/$AI$53,(G171-AB171)/$AI$54,(G171-AC171)/$AI$55,(G171-AD171)/$AI$56,(G171-AE171)/$AI$57)</f>
        <v/>
      </c>
    </row>
    <row r="172">
      <c r="E172" s="12">
        <f>E171+$B$11</f>
        <v/>
      </c>
      <c r="F172" s="13">
        <f>E172/60</f>
        <v/>
      </c>
      <c r="G172" s="13">
        <f>IF(F172&gt;=$AI$66,$B$26,IF(F172&gt;=$AI$65,$B$25,IF(F172&gt;=$AI$64,$B$24,IF(F172&gt;=$AI$63,$B$23,IF(F172&gt;=$AI$62,$B$22,IF(F172&gt;=$AI$61,$B$21,$B$20))))))</f>
        <v/>
      </c>
      <c r="H172" s="14">
        <f>MAX(0,MIN($AI$59,IF($B$9="Plasma",(G172-(S172*$AI$18+T172*$AI$19+U172*$AI$20))/$AI$46,AF172)))</f>
        <v/>
      </c>
      <c r="I172" s="15">
        <f>H172/10*3600/$B$11</f>
        <v/>
      </c>
      <c r="J172" s="15">
        <f>J171+H172</f>
        <v/>
      </c>
      <c r="K172" s="14">
        <f>$AI$21*K171+$AI$22*L171+$AI$23*M171+$AI$30*H171</f>
        <v/>
      </c>
      <c r="L172" s="14">
        <f>$AI$24*K171+$AI$25*L171+$AI$26*M171+$AI$31*H171</f>
        <v/>
      </c>
      <c r="M172" s="14">
        <f>$AI$27*K171+$AI$28*L171+$AI$29*M171+$AI$32*H171</f>
        <v/>
      </c>
      <c r="N172" s="16">
        <f>R172*$B$41</f>
        <v/>
      </c>
      <c r="O172" s="14">
        <f>K172/$B$30</f>
        <v/>
      </c>
      <c r="P172" s="14">
        <f>L172/$B$31</f>
        <v/>
      </c>
      <c r="Q172" s="14">
        <f>M172/$B$32</f>
        <v/>
      </c>
      <c r="R172" s="14">
        <f>R171*$AI$42+S171*$AI$43+T171*$AI$44+U171*$AI$45+$AI$47*H171</f>
        <v/>
      </c>
      <c r="S172" s="17">
        <f>$AI$33*K172+$AI$34*L172+$AI$35*M172</f>
        <v/>
      </c>
      <c r="T172" s="17">
        <f>$AI$36*K172+$AI$37*L172+$AI$38*M172</f>
        <v/>
      </c>
      <c r="U172" s="17">
        <f>$AI$39*K172+$AI$40*L172+$AI$41*M172</f>
        <v/>
      </c>
      <c r="V172" s="17">
        <f>R172*EXP(-$B$15*(($B$16+$AI$4)*0.1))+S172*$B$15/($B$15-$AI$12)*(EXP(-$AI$12*(($B$16+$AI$4)*0.1))-EXP(-$B$15*(($B$16+$AI$4)*0.1)))+T172*$B$15/($B$15-$AI$13)*(EXP(-$AI$13*(($B$16+$AI$4)*0.1))-EXP(-$B$15*(($B$16+$AI$4)*0.1)))+U172*$B$15/($B$15-$AI$14)*(EXP(-$AI$14*(($B$16+$AI$4)*0.1))-EXP(-$B$15*(($B$16+$AI$4)*0.1)))</f>
        <v/>
      </c>
      <c r="W172" s="17">
        <f>R172*EXP(-$B$15*(($B$16+$AI$4)*0.2))+S172*$B$15/($B$15-$AI$12)*(EXP(-$AI$12*(($B$16+$AI$4)*0.2))-EXP(-$B$15*(($B$16+$AI$4)*0.2)))+T172*$B$15/($B$15-$AI$13)*(EXP(-$AI$13*(($B$16+$AI$4)*0.2))-EXP(-$B$15*(($B$16+$AI$4)*0.2)))+U172*$B$15/($B$15-$AI$14)*(EXP(-$AI$14*(($B$16+$AI$4)*0.2))-EXP(-$B$15*(($B$16+$AI$4)*0.2)))</f>
        <v/>
      </c>
      <c r="X172" s="17">
        <f>R172*EXP(-$B$15*(($B$16+$AI$4)*0.3))+S172*$B$15/($B$15-$AI$12)*(EXP(-$AI$12*(($B$16+$AI$4)*0.3))-EXP(-$B$15*(($B$16+$AI$4)*0.3)))+T172*$B$15/($B$15-$AI$13)*(EXP(-$AI$13*(($B$16+$AI$4)*0.3))-EXP(-$B$15*(($B$16+$AI$4)*0.3)))+U172*$B$15/($B$15-$AI$14)*(EXP(-$AI$14*(($B$16+$AI$4)*0.3))-EXP(-$B$15*(($B$16+$AI$4)*0.3)))</f>
        <v/>
      </c>
      <c r="Y172" s="17">
        <f>R172*EXP(-$B$15*(($B$16+$AI$4)*0.4))+S172*$B$15/($B$15-$AI$12)*(EXP(-$AI$12*(($B$16+$AI$4)*0.4))-EXP(-$B$15*(($B$16+$AI$4)*0.4)))+T172*$B$15/($B$15-$AI$13)*(EXP(-$AI$13*(($B$16+$AI$4)*0.4))-EXP(-$B$15*(($B$16+$AI$4)*0.4)))+U172*$B$15/($B$15-$AI$14)*(EXP(-$AI$14*(($B$16+$AI$4)*0.4))-EXP(-$B$15*(($B$16+$AI$4)*0.4)))</f>
        <v/>
      </c>
      <c r="Z172" s="17">
        <f>R172*EXP(-$B$15*(($B$16+$AI$4)*0.5))+S172*$B$15/($B$15-$AI$12)*(EXP(-$AI$12*(($B$16+$AI$4)*0.5))-EXP(-$B$15*(($B$16+$AI$4)*0.5)))+T172*$B$15/($B$15-$AI$13)*(EXP(-$AI$13*(($B$16+$AI$4)*0.5))-EXP(-$B$15*(($B$16+$AI$4)*0.5)))+U172*$B$15/($B$15-$AI$14)*(EXP(-$AI$14*(($B$16+$AI$4)*0.5))-EXP(-$B$15*(($B$16+$AI$4)*0.5)))</f>
        <v/>
      </c>
      <c r="AA172" s="17">
        <f>R172*EXP(-$B$15*(($B$16+$AI$4)*0.6))+S172*$B$15/($B$15-$AI$12)*(EXP(-$AI$12*(($B$16+$AI$4)*0.6))-EXP(-$B$15*(($B$16+$AI$4)*0.6)))+T172*$B$15/($B$15-$AI$13)*(EXP(-$AI$13*(($B$16+$AI$4)*0.6))-EXP(-$B$15*(($B$16+$AI$4)*0.6)))+U172*$B$15/($B$15-$AI$14)*(EXP(-$AI$14*(($B$16+$AI$4)*0.6))-EXP(-$B$15*(($B$16+$AI$4)*0.6)))</f>
        <v/>
      </c>
      <c r="AB172" s="17">
        <f>R172*EXP(-$B$15*(($B$16+$AI$4)*0.7))+S172*$B$15/($B$15-$AI$12)*(EXP(-$AI$12*(($B$16+$AI$4)*0.7))-EXP(-$B$15*(($B$16+$AI$4)*0.7)))+T172*$B$15/($B$15-$AI$13)*(EXP(-$AI$13*(($B$16+$AI$4)*0.7))-EXP(-$B$15*(($B$16+$AI$4)*0.7)))+U172*$B$15/($B$15-$AI$14)*(EXP(-$AI$14*(($B$16+$AI$4)*0.7))-EXP(-$B$15*(($B$16+$AI$4)*0.7)))</f>
        <v/>
      </c>
      <c r="AC172" s="17">
        <f>R172*EXP(-$B$15*(($B$16+$AI$4)*0.8))+S172*$B$15/($B$15-$AI$12)*(EXP(-$AI$12*(($B$16+$AI$4)*0.8))-EXP(-$B$15*(($B$16+$AI$4)*0.8)))+T172*$B$15/($B$15-$AI$13)*(EXP(-$AI$13*(($B$16+$AI$4)*0.8))-EXP(-$B$15*(($B$16+$AI$4)*0.8)))+U172*$B$15/($B$15-$AI$14)*(EXP(-$AI$14*(($B$16+$AI$4)*0.8))-EXP(-$B$15*(($B$16+$AI$4)*0.8)))</f>
        <v/>
      </c>
      <c r="AD172" s="17">
        <f>R172*EXP(-$B$15*(($B$16+$AI$4)*0.9))+S172*$B$15/($B$15-$AI$12)*(EXP(-$AI$12*(($B$16+$AI$4)*0.9))-EXP(-$B$15*(($B$16+$AI$4)*0.9)))+T172*$B$15/($B$15-$AI$13)*(EXP(-$AI$13*(($B$16+$AI$4)*0.9))-EXP(-$B$15*(($B$16+$AI$4)*0.9)))+U172*$B$15/($B$15-$AI$14)*(EXP(-$AI$14*(($B$16+$AI$4)*0.9))-EXP(-$B$15*(($B$16+$AI$4)*0.9)))</f>
        <v/>
      </c>
      <c r="AE172" s="17">
        <f>R172*EXP(-$B$15*(($B$16+$AI$4)*1.0))+S172*$B$15/($B$15-$AI$12)*(EXP(-$AI$12*(($B$16+$AI$4)*1.0))-EXP(-$B$15*(($B$16+$AI$4)*1.0)))+T172*$B$15/($B$15-$AI$13)*(EXP(-$AI$13*(($B$16+$AI$4)*1.0))-EXP(-$B$15*(($B$16+$AI$4)*1.0)))+U172*$B$15/($B$15-$AI$14)*(EXP(-$AI$14*(($B$16+$AI$4)*1.0))-EXP(-$B$15*(($B$16+$AI$4)*1.0)))</f>
        <v/>
      </c>
      <c r="AF172" s="17">
        <f>MIN((G172-V172)/$AI$48,(G172-W172)/$AI$49,(G172-X172)/$AI$50,(G172-Y172)/$AI$51,(G172-Z172)/$AI$52,(G172-AA172)/$AI$53,(G172-AB172)/$AI$54,(G172-AC172)/$AI$55,(G172-AD172)/$AI$56,(G172-AE172)/$AI$57)</f>
        <v/>
      </c>
    </row>
    <row r="173">
      <c r="E173" s="12">
        <f>E172+$B$11</f>
        <v/>
      </c>
      <c r="F173" s="13">
        <f>E173/60</f>
        <v/>
      </c>
      <c r="G173" s="13">
        <f>IF(F173&gt;=$AI$66,$B$26,IF(F173&gt;=$AI$65,$B$25,IF(F173&gt;=$AI$64,$B$24,IF(F173&gt;=$AI$63,$B$23,IF(F173&gt;=$AI$62,$B$22,IF(F173&gt;=$AI$61,$B$21,$B$20))))))</f>
        <v/>
      </c>
      <c r="H173" s="14">
        <f>MAX(0,MIN($AI$59,IF($B$9="Plasma",(G173-(S173*$AI$18+T173*$AI$19+U173*$AI$20))/$AI$46,AF173)))</f>
        <v/>
      </c>
      <c r="I173" s="15">
        <f>H173/10*3600/$B$11</f>
        <v/>
      </c>
      <c r="J173" s="15">
        <f>J172+H173</f>
        <v/>
      </c>
      <c r="K173" s="14">
        <f>$AI$21*K172+$AI$22*L172+$AI$23*M172+$AI$30*H172</f>
        <v/>
      </c>
      <c r="L173" s="14">
        <f>$AI$24*K172+$AI$25*L172+$AI$26*M172+$AI$31*H172</f>
        <v/>
      </c>
      <c r="M173" s="14">
        <f>$AI$27*K172+$AI$28*L172+$AI$29*M172+$AI$32*H172</f>
        <v/>
      </c>
      <c r="N173" s="16">
        <f>R173*$B$41</f>
        <v/>
      </c>
      <c r="O173" s="14">
        <f>K173/$B$30</f>
        <v/>
      </c>
      <c r="P173" s="14">
        <f>L173/$B$31</f>
        <v/>
      </c>
      <c r="Q173" s="14">
        <f>M173/$B$32</f>
        <v/>
      </c>
      <c r="R173" s="14">
        <f>R172*$AI$42+S172*$AI$43+T172*$AI$44+U172*$AI$45+$AI$47*H172</f>
        <v/>
      </c>
      <c r="S173" s="17">
        <f>$AI$33*K173+$AI$34*L173+$AI$35*M173</f>
        <v/>
      </c>
      <c r="T173" s="17">
        <f>$AI$36*K173+$AI$37*L173+$AI$38*M173</f>
        <v/>
      </c>
      <c r="U173" s="17">
        <f>$AI$39*K173+$AI$40*L173+$AI$41*M173</f>
        <v/>
      </c>
      <c r="V173" s="17">
        <f>R173*EXP(-$B$15*(($B$16+$AI$4)*0.1))+S173*$B$15/($B$15-$AI$12)*(EXP(-$AI$12*(($B$16+$AI$4)*0.1))-EXP(-$B$15*(($B$16+$AI$4)*0.1)))+T173*$B$15/($B$15-$AI$13)*(EXP(-$AI$13*(($B$16+$AI$4)*0.1))-EXP(-$B$15*(($B$16+$AI$4)*0.1)))+U173*$B$15/($B$15-$AI$14)*(EXP(-$AI$14*(($B$16+$AI$4)*0.1))-EXP(-$B$15*(($B$16+$AI$4)*0.1)))</f>
        <v/>
      </c>
      <c r="W173" s="17">
        <f>R173*EXP(-$B$15*(($B$16+$AI$4)*0.2))+S173*$B$15/($B$15-$AI$12)*(EXP(-$AI$12*(($B$16+$AI$4)*0.2))-EXP(-$B$15*(($B$16+$AI$4)*0.2)))+T173*$B$15/($B$15-$AI$13)*(EXP(-$AI$13*(($B$16+$AI$4)*0.2))-EXP(-$B$15*(($B$16+$AI$4)*0.2)))+U173*$B$15/($B$15-$AI$14)*(EXP(-$AI$14*(($B$16+$AI$4)*0.2))-EXP(-$B$15*(($B$16+$AI$4)*0.2)))</f>
        <v/>
      </c>
      <c r="X173" s="17">
        <f>R173*EXP(-$B$15*(($B$16+$AI$4)*0.3))+S173*$B$15/($B$15-$AI$12)*(EXP(-$AI$12*(($B$16+$AI$4)*0.3))-EXP(-$B$15*(($B$16+$AI$4)*0.3)))+T173*$B$15/($B$15-$AI$13)*(EXP(-$AI$13*(($B$16+$AI$4)*0.3))-EXP(-$B$15*(($B$16+$AI$4)*0.3)))+U173*$B$15/($B$15-$AI$14)*(EXP(-$AI$14*(($B$16+$AI$4)*0.3))-EXP(-$B$15*(($B$16+$AI$4)*0.3)))</f>
        <v/>
      </c>
      <c r="Y173" s="17">
        <f>R173*EXP(-$B$15*(($B$16+$AI$4)*0.4))+S173*$B$15/($B$15-$AI$12)*(EXP(-$AI$12*(($B$16+$AI$4)*0.4))-EXP(-$B$15*(($B$16+$AI$4)*0.4)))+T173*$B$15/($B$15-$AI$13)*(EXP(-$AI$13*(($B$16+$AI$4)*0.4))-EXP(-$B$15*(($B$16+$AI$4)*0.4)))+U173*$B$15/($B$15-$AI$14)*(EXP(-$AI$14*(($B$16+$AI$4)*0.4))-EXP(-$B$15*(($B$16+$AI$4)*0.4)))</f>
        <v/>
      </c>
      <c r="Z173" s="17">
        <f>R173*EXP(-$B$15*(($B$16+$AI$4)*0.5))+S173*$B$15/($B$15-$AI$12)*(EXP(-$AI$12*(($B$16+$AI$4)*0.5))-EXP(-$B$15*(($B$16+$AI$4)*0.5)))+T173*$B$15/($B$15-$AI$13)*(EXP(-$AI$13*(($B$16+$AI$4)*0.5))-EXP(-$B$15*(($B$16+$AI$4)*0.5)))+U173*$B$15/($B$15-$AI$14)*(EXP(-$AI$14*(($B$16+$AI$4)*0.5))-EXP(-$B$15*(($B$16+$AI$4)*0.5)))</f>
        <v/>
      </c>
      <c r="AA173" s="17">
        <f>R173*EXP(-$B$15*(($B$16+$AI$4)*0.6))+S173*$B$15/($B$15-$AI$12)*(EXP(-$AI$12*(($B$16+$AI$4)*0.6))-EXP(-$B$15*(($B$16+$AI$4)*0.6)))+T173*$B$15/($B$15-$AI$13)*(EXP(-$AI$13*(($B$16+$AI$4)*0.6))-EXP(-$B$15*(($B$16+$AI$4)*0.6)))+U173*$B$15/($B$15-$AI$14)*(EXP(-$AI$14*(($B$16+$AI$4)*0.6))-EXP(-$B$15*(($B$16+$AI$4)*0.6)))</f>
        <v/>
      </c>
      <c r="AB173" s="17">
        <f>R173*EXP(-$B$15*(($B$16+$AI$4)*0.7))+S173*$B$15/($B$15-$AI$12)*(EXP(-$AI$12*(($B$16+$AI$4)*0.7))-EXP(-$B$15*(($B$16+$AI$4)*0.7)))+T173*$B$15/($B$15-$AI$13)*(EXP(-$AI$13*(($B$16+$AI$4)*0.7))-EXP(-$B$15*(($B$16+$AI$4)*0.7)))+U173*$B$15/($B$15-$AI$14)*(EXP(-$AI$14*(($B$16+$AI$4)*0.7))-EXP(-$B$15*(($B$16+$AI$4)*0.7)))</f>
        <v/>
      </c>
      <c r="AC173" s="17">
        <f>R173*EXP(-$B$15*(($B$16+$AI$4)*0.8))+S173*$B$15/($B$15-$AI$12)*(EXP(-$AI$12*(($B$16+$AI$4)*0.8))-EXP(-$B$15*(($B$16+$AI$4)*0.8)))+T173*$B$15/($B$15-$AI$13)*(EXP(-$AI$13*(($B$16+$AI$4)*0.8))-EXP(-$B$15*(($B$16+$AI$4)*0.8)))+U173*$B$15/($B$15-$AI$14)*(EXP(-$AI$14*(($B$16+$AI$4)*0.8))-EXP(-$B$15*(($B$16+$AI$4)*0.8)))</f>
        <v/>
      </c>
      <c r="AD173" s="17">
        <f>R173*EXP(-$B$15*(($B$16+$AI$4)*0.9))+S173*$B$15/($B$15-$AI$12)*(EXP(-$AI$12*(($B$16+$AI$4)*0.9))-EXP(-$B$15*(($B$16+$AI$4)*0.9)))+T173*$B$15/($B$15-$AI$13)*(EXP(-$AI$13*(($B$16+$AI$4)*0.9))-EXP(-$B$15*(($B$16+$AI$4)*0.9)))+U173*$B$15/($B$15-$AI$14)*(EXP(-$AI$14*(($B$16+$AI$4)*0.9))-EXP(-$B$15*(($B$16+$AI$4)*0.9)))</f>
        <v/>
      </c>
      <c r="AE173" s="17">
        <f>R173*EXP(-$B$15*(($B$16+$AI$4)*1.0))+S173*$B$15/($B$15-$AI$12)*(EXP(-$AI$12*(($B$16+$AI$4)*1.0))-EXP(-$B$15*(($B$16+$AI$4)*1.0)))+T173*$B$15/($B$15-$AI$13)*(EXP(-$AI$13*(($B$16+$AI$4)*1.0))-EXP(-$B$15*(($B$16+$AI$4)*1.0)))+U173*$B$15/($B$15-$AI$14)*(EXP(-$AI$14*(($B$16+$AI$4)*1.0))-EXP(-$B$15*(($B$16+$AI$4)*1.0)))</f>
        <v/>
      </c>
      <c r="AF173" s="17">
        <f>MIN((G173-V173)/$AI$48,(G173-W173)/$AI$49,(G173-X173)/$AI$50,(G173-Y173)/$AI$51,(G173-Z173)/$AI$52,(G173-AA173)/$AI$53,(G173-AB173)/$AI$54,(G173-AC173)/$AI$55,(G173-AD173)/$AI$56,(G173-AE173)/$AI$57)</f>
        <v/>
      </c>
    </row>
    <row r="174">
      <c r="E174" s="12">
        <f>E173+$B$11</f>
        <v/>
      </c>
      <c r="F174" s="13">
        <f>E174/60</f>
        <v/>
      </c>
      <c r="G174" s="13">
        <f>IF(F174&gt;=$AI$66,$B$26,IF(F174&gt;=$AI$65,$B$25,IF(F174&gt;=$AI$64,$B$24,IF(F174&gt;=$AI$63,$B$23,IF(F174&gt;=$AI$62,$B$22,IF(F174&gt;=$AI$61,$B$21,$B$20))))))</f>
        <v/>
      </c>
      <c r="H174" s="14">
        <f>MAX(0,MIN($AI$59,IF($B$9="Plasma",(G174-(S174*$AI$18+T174*$AI$19+U174*$AI$20))/$AI$46,AF174)))</f>
        <v/>
      </c>
      <c r="I174" s="15">
        <f>H174/10*3600/$B$11</f>
        <v/>
      </c>
      <c r="J174" s="15">
        <f>J173+H174</f>
        <v/>
      </c>
      <c r="K174" s="14">
        <f>$AI$21*K173+$AI$22*L173+$AI$23*M173+$AI$30*H173</f>
        <v/>
      </c>
      <c r="L174" s="14">
        <f>$AI$24*K173+$AI$25*L173+$AI$26*M173+$AI$31*H173</f>
        <v/>
      </c>
      <c r="M174" s="14">
        <f>$AI$27*K173+$AI$28*L173+$AI$29*M173+$AI$32*H173</f>
        <v/>
      </c>
      <c r="N174" s="16">
        <f>R174*$B$41</f>
        <v/>
      </c>
      <c r="O174" s="14">
        <f>K174/$B$30</f>
        <v/>
      </c>
      <c r="P174" s="14">
        <f>L174/$B$31</f>
        <v/>
      </c>
      <c r="Q174" s="14">
        <f>M174/$B$32</f>
        <v/>
      </c>
      <c r="R174" s="14">
        <f>R173*$AI$42+S173*$AI$43+T173*$AI$44+U173*$AI$45+$AI$47*H173</f>
        <v/>
      </c>
      <c r="S174" s="17">
        <f>$AI$33*K174+$AI$34*L174+$AI$35*M174</f>
        <v/>
      </c>
      <c r="T174" s="17">
        <f>$AI$36*K174+$AI$37*L174+$AI$38*M174</f>
        <v/>
      </c>
      <c r="U174" s="17">
        <f>$AI$39*K174+$AI$40*L174+$AI$41*M174</f>
        <v/>
      </c>
      <c r="V174" s="17">
        <f>R174*EXP(-$B$15*(($B$16+$AI$4)*0.1))+S174*$B$15/($B$15-$AI$12)*(EXP(-$AI$12*(($B$16+$AI$4)*0.1))-EXP(-$B$15*(($B$16+$AI$4)*0.1)))+T174*$B$15/($B$15-$AI$13)*(EXP(-$AI$13*(($B$16+$AI$4)*0.1))-EXP(-$B$15*(($B$16+$AI$4)*0.1)))+U174*$B$15/($B$15-$AI$14)*(EXP(-$AI$14*(($B$16+$AI$4)*0.1))-EXP(-$B$15*(($B$16+$AI$4)*0.1)))</f>
        <v/>
      </c>
      <c r="W174" s="17">
        <f>R174*EXP(-$B$15*(($B$16+$AI$4)*0.2))+S174*$B$15/($B$15-$AI$12)*(EXP(-$AI$12*(($B$16+$AI$4)*0.2))-EXP(-$B$15*(($B$16+$AI$4)*0.2)))+T174*$B$15/($B$15-$AI$13)*(EXP(-$AI$13*(($B$16+$AI$4)*0.2))-EXP(-$B$15*(($B$16+$AI$4)*0.2)))+U174*$B$15/($B$15-$AI$14)*(EXP(-$AI$14*(($B$16+$AI$4)*0.2))-EXP(-$B$15*(($B$16+$AI$4)*0.2)))</f>
        <v/>
      </c>
      <c r="X174" s="17">
        <f>R174*EXP(-$B$15*(($B$16+$AI$4)*0.3))+S174*$B$15/($B$15-$AI$12)*(EXP(-$AI$12*(($B$16+$AI$4)*0.3))-EXP(-$B$15*(($B$16+$AI$4)*0.3)))+T174*$B$15/($B$15-$AI$13)*(EXP(-$AI$13*(($B$16+$AI$4)*0.3))-EXP(-$B$15*(($B$16+$AI$4)*0.3)))+U174*$B$15/($B$15-$AI$14)*(EXP(-$AI$14*(($B$16+$AI$4)*0.3))-EXP(-$B$15*(($B$16+$AI$4)*0.3)))</f>
        <v/>
      </c>
      <c r="Y174" s="17">
        <f>R174*EXP(-$B$15*(($B$16+$AI$4)*0.4))+S174*$B$15/($B$15-$AI$12)*(EXP(-$AI$12*(($B$16+$AI$4)*0.4))-EXP(-$B$15*(($B$16+$AI$4)*0.4)))+T174*$B$15/($B$15-$AI$13)*(EXP(-$AI$13*(($B$16+$AI$4)*0.4))-EXP(-$B$15*(($B$16+$AI$4)*0.4)))+U174*$B$15/($B$15-$AI$14)*(EXP(-$AI$14*(($B$16+$AI$4)*0.4))-EXP(-$B$15*(($B$16+$AI$4)*0.4)))</f>
        <v/>
      </c>
      <c r="Z174" s="17">
        <f>R174*EXP(-$B$15*(($B$16+$AI$4)*0.5))+S174*$B$15/($B$15-$AI$12)*(EXP(-$AI$12*(($B$16+$AI$4)*0.5))-EXP(-$B$15*(($B$16+$AI$4)*0.5)))+T174*$B$15/($B$15-$AI$13)*(EXP(-$AI$13*(($B$16+$AI$4)*0.5))-EXP(-$B$15*(($B$16+$AI$4)*0.5)))+U174*$B$15/($B$15-$AI$14)*(EXP(-$AI$14*(($B$16+$AI$4)*0.5))-EXP(-$B$15*(($B$16+$AI$4)*0.5)))</f>
        <v/>
      </c>
      <c r="AA174" s="17">
        <f>R174*EXP(-$B$15*(($B$16+$AI$4)*0.6))+S174*$B$15/($B$15-$AI$12)*(EXP(-$AI$12*(($B$16+$AI$4)*0.6))-EXP(-$B$15*(($B$16+$AI$4)*0.6)))+T174*$B$15/($B$15-$AI$13)*(EXP(-$AI$13*(($B$16+$AI$4)*0.6))-EXP(-$B$15*(($B$16+$AI$4)*0.6)))+U174*$B$15/($B$15-$AI$14)*(EXP(-$AI$14*(($B$16+$AI$4)*0.6))-EXP(-$B$15*(($B$16+$AI$4)*0.6)))</f>
        <v/>
      </c>
      <c r="AB174" s="17">
        <f>R174*EXP(-$B$15*(($B$16+$AI$4)*0.7))+S174*$B$15/($B$15-$AI$12)*(EXP(-$AI$12*(($B$16+$AI$4)*0.7))-EXP(-$B$15*(($B$16+$AI$4)*0.7)))+T174*$B$15/($B$15-$AI$13)*(EXP(-$AI$13*(($B$16+$AI$4)*0.7))-EXP(-$B$15*(($B$16+$AI$4)*0.7)))+U174*$B$15/($B$15-$AI$14)*(EXP(-$AI$14*(($B$16+$AI$4)*0.7))-EXP(-$B$15*(($B$16+$AI$4)*0.7)))</f>
        <v/>
      </c>
      <c r="AC174" s="17">
        <f>R174*EXP(-$B$15*(($B$16+$AI$4)*0.8))+S174*$B$15/($B$15-$AI$12)*(EXP(-$AI$12*(($B$16+$AI$4)*0.8))-EXP(-$B$15*(($B$16+$AI$4)*0.8)))+T174*$B$15/($B$15-$AI$13)*(EXP(-$AI$13*(($B$16+$AI$4)*0.8))-EXP(-$B$15*(($B$16+$AI$4)*0.8)))+U174*$B$15/($B$15-$AI$14)*(EXP(-$AI$14*(($B$16+$AI$4)*0.8))-EXP(-$B$15*(($B$16+$AI$4)*0.8)))</f>
        <v/>
      </c>
      <c r="AD174" s="17">
        <f>R174*EXP(-$B$15*(($B$16+$AI$4)*0.9))+S174*$B$15/($B$15-$AI$12)*(EXP(-$AI$12*(($B$16+$AI$4)*0.9))-EXP(-$B$15*(($B$16+$AI$4)*0.9)))+T174*$B$15/($B$15-$AI$13)*(EXP(-$AI$13*(($B$16+$AI$4)*0.9))-EXP(-$B$15*(($B$16+$AI$4)*0.9)))+U174*$B$15/($B$15-$AI$14)*(EXP(-$AI$14*(($B$16+$AI$4)*0.9))-EXP(-$B$15*(($B$16+$AI$4)*0.9)))</f>
        <v/>
      </c>
      <c r="AE174" s="17">
        <f>R174*EXP(-$B$15*(($B$16+$AI$4)*1.0))+S174*$B$15/($B$15-$AI$12)*(EXP(-$AI$12*(($B$16+$AI$4)*1.0))-EXP(-$B$15*(($B$16+$AI$4)*1.0)))+T174*$B$15/($B$15-$AI$13)*(EXP(-$AI$13*(($B$16+$AI$4)*1.0))-EXP(-$B$15*(($B$16+$AI$4)*1.0)))+U174*$B$15/($B$15-$AI$14)*(EXP(-$AI$14*(($B$16+$AI$4)*1.0))-EXP(-$B$15*(($B$16+$AI$4)*1.0)))</f>
        <v/>
      </c>
      <c r="AF174" s="17">
        <f>MIN((G174-V174)/$AI$48,(G174-W174)/$AI$49,(G174-X174)/$AI$50,(G174-Y174)/$AI$51,(G174-Z174)/$AI$52,(G174-AA174)/$AI$53,(G174-AB174)/$AI$54,(G174-AC174)/$AI$55,(G174-AD174)/$AI$56,(G174-AE174)/$AI$57)</f>
        <v/>
      </c>
    </row>
    <row r="175">
      <c r="E175" s="12">
        <f>E174+$B$11</f>
        <v/>
      </c>
      <c r="F175" s="13">
        <f>E175/60</f>
        <v/>
      </c>
      <c r="G175" s="13">
        <f>IF(F175&gt;=$AI$66,$B$26,IF(F175&gt;=$AI$65,$B$25,IF(F175&gt;=$AI$64,$B$24,IF(F175&gt;=$AI$63,$B$23,IF(F175&gt;=$AI$62,$B$22,IF(F175&gt;=$AI$61,$B$21,$B$20))))))</f>
        <v/>
      </c>
      <c r="H175" s="14">
        <f>MAX(0,MIN($AI$59,IF($B$9="Plasma",(G175-(S175*$AI$18+T175*$AI$19+U175*$AI$20))/$AI$46,AF175)))</f>
        <v/>
      </c>
      <c r="I175" s="15">
        <f>H175/10*3600/$B$11</f>
        <v/>
      </c>
      <c r="J175" s="15">
        <f>J174+H175</f>
        <v/>
      </c>
      <c r="K175" s="14">
        <f>$AI$21*K174+$AI$22*L174+$AI$23*M174+$AI$30*H174</f>
        <v/>
      </c>
      <c r="L175" s="14">
        <f>$AI$24*K174+$AI$25*L174+$AI$26*M174+$AI$31*H174</f>
        <v/>
      </c>
      <c r="M175" s="14">
        <f>$AI$27*K174+$AI$28*L174+$AI$29*M174+$AI$32*H174</f>
        <v/>
      </c>
      <c r="N175" s="16">
        <f>R175*$B$41</f>
        <v/>
      </c>
      <c r="O175" s="14">
        <f>K175/$B$30</f>
        <v/>
      </c>
      <c r="P175" s="14">
        <f>L175/$B$31</f>
        <v/>
      </c>
      <c r="Q175" s="14">
        <f>M175/$B$32</f>
        <v/>
      </c>
      <c r="R175" s="14">
        <f>R174*$AI$42+S174*$AI$43+T174*$AI$44+U174*$AI$45+$AI$47*H174</f>
        <v/>
      </c>
      <c r="S175" s="17">
        <f>$AI$33*K175+$AI$34*L175+$AI$35*M175</f>
        <v/>
      </c>
      <c r="T175" s="17">
        <f>$AI$36*K175+$AI$37*L175+$AI$38*M175</f>
        <v/>
      </c>
      <c r="U175" s="17">
        <f>$AI$39*K175+$AI$40*L175+$AI$41*M175</f>
        <v/>
      </c>
      <c r="V175" s="17">
        <f>R175*EXP(-$B$15*(($B$16+$AI$4)*0.1))+S175*$B$15/($B$15-$AI$12)*(EXP(-$AI$12*(($B$16+$AI$4)*0.1))-EXP(-$B$15*(($B$16+$AI$4)*0.1)))+T175*$B$15/($B$15-$AI$13)*(EXP(-$AI$13*(($B$16+$AI$4)*0.1))-EXP(-$B$15*(($B$16+$AI$4)*0.1)))+U175*$B$15/($B$15-$AI$14)*(EXP(-$AI$14*(($B$16+$AI$4)*0.1))-EXP(-$B$15*(($B$16+$AI$4)*0.1)))</f>
        <v/>
      </c>
      <c r="W175" s="17">
        <f>R175*EXP(-$B$15*(($B$16+$AI$4)*0.2))+S175*$B$15/($B$15-$AI$12)*(EXP(-$AI$12*(($B$16+$AI$4)*0.2))-EXP(-$B$15*(($B$16+$AI$4)*0.2)))+T175*$B$15/($B$15-$AI$13)*(EXP(-$AI$13*(($B$16+$AI$4)*0.2))-EXP(-$B$15*(($B$16+$AI$4)*0.2)))+U175*$B$15/($B$15-$AI$14)*(EXP(-$AI$14*(($B$16+$AI$4)*0.2))-EXP(-$B$15*(($B$16+$AI$4)*0.2)))</f>
        <v/>
      </c>
      <c r="X175" s="17">
        <f>R175*EXP(-$B$15*(($B$16+$AI$4)*0.3))+S175*$B$15/($B$15-$AI$12)*(EXP(-$AI$12*(($B$16+$AI$4)*0.3))-EXP(-$B$15*(($B$16+$AI$4)*0.3)))+T175*$B$15/($B$15-$AI$13)*(EXP(-$AI$13*(($B$16+$AI$4)*0.3))-EXP(-$B$15*(($B$16+$AI$4)*0.3)))+U175*$B$15/($B$15-$AI$14)*(EXP(-$AI$14*(($B$16+$AI$4)*0.3))-EXP(-$B$15*(($B$16+$AI$4)*0.3)))</f>
        <v/>
      </c>
      <c r="Y175" s="17">
        <f>R175*EXP(-$B$15*(($B$16+$AI$4)*0.4))+S175*$B$15/($B$15-$AI$12)*(EXP(-$AI$12*(($B$16+$AI$4)*0.4))-EXP(-$B$15*(($B$16+$AI$4)*0.4)))+T175*$B$15/($B$15-$AI$13)*(EXP(-$AI$13*(($B$16+$AI$4)*0.4))-EXP(-$B$15*(($B$16+$AI$4)*0.4)))+U175*$B$15/($B$15-$AI$14)*(EXP(-$AI$14*(($B$16+$AI$4)*0.4))-EXP(-$B$15*(($B$16+$AI$4)*0.4)))</f>
        <v/>
      </c>
      <c r="Z175" s="17">
        <f>R175*EXP(-$B$15*(($B$16+$AI$4)*0.5))+S175*$B$15/($B$15-$AI$12)*(EXP(-$AI$12*(($B$16+$AI$4)*0.5))-EXP(-$B$15*(($B$16+$AI$4)*0.5)))+T175*$B$15/($B$15-$AI$13)*(EXP(-$AI$13*(($B$16+$AI$4)*0.5))-EXP(-$B$15*(($B$16+$AI$4)*0.5)))+U175*$B$15/($B$15-$AI$14)*(EXP(-$AI$14*(($B$16+$AI$4)*0.5))-EXP(-$B$15*(($B$16+$AI$4)*0.5)))</f>
        <v/>
      </c>
      <c r="AA175" s="17">
        <f>R175*EXP(-$B$15*(($B$16+$AI$4)*0.6))+S175*$B$15/($B$15-$AI$12)*(EXP(-$AI$12*(($B$16+$AI$4)*0.6))-EXP(-$B$15*(($B$16+$AI$4)*0.6)))+T175*$B$15/($B$15-$AI$13)*(EXP(-$AI$13*(($B$16+$AI$4)*0.6))-EXP(-$B$15*(($B$16+$AI$4)*0.6)))+U175*$B$15/($B$15-$AI$14)*(EXP(-$AI$14*(($B$16+$AI$4)*0.6))-EXP(-$B$15*(($B$16+$AI$4)*0.6)))</f>
        <v/>
      </c>
      <c r="AB175" s="17">
        <f>R175*EXP(-$B$15*(($B$16+$AI$4)*0.7))+S175*$B$15/($B$15-$AI$12)*(EXP(-$AI$12*(($B$16+$AI$4)*0.7))-EXP(-$B$15*(($B$16+$AI$4)*0.7)))+T175*$B$15/($B$15-$AI$13)*(EXP(-$AI$13*(($B$16+$AI$4)*0.7))-EXP(-$B$15*(($B$16+$AI$4)*0.7)))+U175*$B$15/($B$15-$AI$14)*(EXP(-$AI$14*(($B$16+$AI$4)*0.7))-EXP(-$B$15*(($B$16+$AI$4)*0.7)))</f>
        <v/>
      </c>
      <c r="AC175" s="17">
        <f>R175*EXP(-$B$15*(($B$16+$AI$4)*0.8))+S175*$B$15/($B$15-$AI$12)*(EXP(-$AI$12*(($B$16+$AI$4)*0.8))-EXP(-$B$15*(($B$16+$AI$4)*0.8)))+T175*$B$15/($B$15-$AI$13)*(EXP(-$AI$13*(($B$16+$AI$4)*0.8))-EXP(-$B$15*(($B$16+$AI$4)*0.8)))+U175*$B$15/($B$15-$AI$14)*(EXP(-$AI$14*(($B$16+$AI$4)*0.8))-EXP(-$B$15*(($B$16+$AI$4)*0.8)))</f>
        <v/>
      </c>
      <c r="AD175" s="17">
        <f>R175*EXP(-$B$15*(($B$16+$AI$4)*0.9))+S175*$B$15/($B$15-$AI$12)*(EXP(-$AI$12*(($B$16+$AI$4)*0.9))-EXP(-$B$15*(($B$16+$AI$4)*0.9)))+T175*$B$15/($B$15-$AI$13)*(EXP(-$AI$13*(($B$16+$AI$4)*0.9))-EXP(-$B$15*(($B$16+$AI$4)*0.9)))+U175*$B$15/($B$15-$AI$14)*(EXP(-$AI$14*(($B$16+$AI$4)*0.9))-EXP(-$B$15*(($B$16+$AI$4)*0.9)))</f>
        <v/>
      </c>
      <c r="AE175" s="17">
        <f>R175*EXP(-$B$15*(($B$16+$AI$4)*1.0))+S175*$B$15/($B$15-$AI$12)*(EXP(-$AI$12*(($B$16+$AI$4)*1.0))-EXP(-$B$15*(($B$16+$AI$4)*1.0)))+T175*$B$15/($B$15-$AI$13)*(EXP(-$AI$13*(($B$16+$AI$4)*1.0))-EXP(-$B$15*(($B$16+$AI$4)*1.0)))+U175*$B$15/($B$15-$AI$14)*(EXP(-$AI$14*(($B$16+$AI$4)*1.0))-EXP(-$B$15*(($B$16+$AI$4)*1.0)))</f>
        <v/>
      </c>
      <c r="AF175" s="17">
        <f>MIN((G175-V175)/$AI$48,(G175-W175)/$AI$49,(G175-X175)/$AI$50,(G175-Y175)/$AI$51,(G175-Z175)/$AI$52,(G175-AA175)/$AI$53,(G175-AB175)/$AI$54,(G175-AC175)/$AI$55,(G175-AD175)/$AI$56,(G175-AE175)/$AI$57)</f>
        <v/>
      </c>
    </row>
    <row r="176">
      <c r="E176" s="12">
        <f>E175+$B$11</f>
        <v/>
      </c>
      <c r="F176" s="13">
        <f>E176/60</f>
        <v/>
      </c>
      <c r="G176" s="13">
        <f>IF(F176&gt;=$AI$66,$B$26,IF(F176&gt;=$AI$65,$B$25,IF(F176&gt;=$AI$64,$B$24,IF(F176&gt;=$AI$63,$B$23,IF(F176&gt;=$AI$62,$B$22,IF(F176&gt;=$AI$61,$B$21,$B$20))))))</f>
        <v/>
      </c>
      <c r="H176" s="14">
        <f>MAX(0,MIN($AI$59,IF($B$9="Plasma",(G176-(S176*$AI$18+T176*$AI$19+U176*$AI$20))/$AI$46,AF176)))</f>
        <v/>
      </c>
      <c r="I176" s="15">
        <f>H176/10*3600/$B$11</f>
        <v/>
      </c>
      <c r="J176" s="15">
        <f>J175+H176</f>
        <v/>
      </c>
      <c r="K176" s="14">
        <f>$AI$21*K175+$AI$22*L175+$AI$23*M175+$AI$30*H175</f>
        <v/>
      </c>
      <c r="L176" s="14">
        <f>$AI$24*K175+$AI$25*L175+$AI$26*M175+$AI$31*H175</f>
        <v/>
      </c>
      <c r="M176" s="14">
        <f>$AI$27*K175+$AI$28*L175+$AI$29*M175+$AI$32*H175</f>
        <v/>
      </c>
      <c r="N176" s="16">
        <f>R176*$B$41</f>
        <v/>
      </c>
      <c r="O176" s="14">
        <f>K176/$B$30</f>
        <v/>
      </c>
      <c r="P176" s="14">
        <f>L176/$B$31</f>
        <v/>
      </c>
      <c r="Q176" s="14">
        <f>M176/$B$32</f>
        <v/>
      </c>
      <c r="R176" s="14">
        <f>R175*$AI$42+S175*$AI$43+T175*$AI$44+U175*$AI$45+$AI$47*H175</f>
        <v/>
      </c>
      <c r="S176" s="17">
        <f>$AI$33*K176+$AI$34*L176+$AI$35*M176</f>
        <v/>
      </c>
      <c r="T176" s="17">
        <f>$AI$36*K176+$AI$37*L176+$AI$38*M176</f>
        <v/>
      </c>
      <c r="U176" s="17">
        <f>$AI$39*K176+$AI$40*L176+$AI$41*M176</f>
        <v/>
      </c>
      <c r="V176" s="17">
        <f>R176*EXP(-$B$15*(($B$16+$AI$4)*0.1))+S176*$B$15/($B$15-$AI$12)*(EXP(-$AI$12*(($B$16+$AI$4)*0.1))-EXP(-$B$15*(($B$16+$AI$4)*0.1)))+T176*$B$15/($B$15-$AI$13)*(EXP(-$AI$13*(($B$16+$AI$4)*0.1))-EXP(-$B$15*(($B$16+$AI$4)*0.1)))+U176*$B$15/($B$15-$AI$14)*(EXP(-$AI$14*(($B$16+$AI$4)*0.1))-EXP(-$B$15*(($B$16+$AI$4)*0.1)))</f>
        <v/>
      </c>
      <c r="W176" s="17">
        <f>R176*EXP(-$B$15*(($B$16+$AI$4)*0.2))+S176*$B$15/($B$15-$AI$12)*(EXP(-$AI$12*(($B$16+$AI$4)*0.2))-EXP(-$B$15*(($B$16+$AI$4)*0.2)))+T176*$B$15/($B$15-$AI$13)*(EXP(-$AI$13*(($B$16+$AI$4)*0.2))-EXP(-$B$15*(($B$16+$AI$4)*0.2)))+U176*$B$15/($B$15-$AI$14)*(EXP(-$AI$14*(($B$16+$AI$4)*0.2))-EXP(-$B$15*(($B$16+$AI$4)*0.2)))</f>
        <v/>
      </c>
      <c r="X176" s="17">
        <f>R176*EXP(-$B$15*(($B$16+$AI$4)*0.3))+S176*$B$15/($B$15-$AI$12)*(EXP(-$AI$12*(($B$16+$AI$4)*0.3))-EXP(-$B$15*(($B$16+$AI$4)*0.3)))+T176*$B$15/($B$15-$AI$13)*(EXP(-$AI$13*(($B$16+$AI$4)*0.3))-EXP(-$B$15*(($B$16+$AI$4)*0.3)))+U176*$B$15/($B$15-$AI$14)*(EXP(-$AI$14*(($B$16+$AI$4)*0.3))-EXP(-$B$15*(($B$16+$AI$4)*0.3)))</f>
        <v/>
      </c>
      <c r="Y176" s="17">
        <f>R176*EXP(-$B$15*(($B$16+$AI$4)*0.4))+S176*$B$15/($B$15-$AI$12)*(EXP(-$AI$12*(($B$16+$AI$4)*0.4))-EXP(-$B$15*(($B$16+$AI$4)*0.4)))+T176*$B$15/($B$15-$AI$13)*(EXP(-$AI$13*(($B$16+$AI$4)*0.4))-EXP(-$B$15*(($B$16+$AI$4)*0.4)))+U176*$B$15/($B$15-$AI$14)*(EXP(-$AI$14*(($B$16+$AI$4)*0.4))-EXP(-$B$15*(($B$16+$AI$4)*0.4)))</f>
        <v/>
      </c>
      <c r="Z176" s="17">
        <f>R176*EXP(-$B$15*(($B$16+$AI$4)*0.5))+S176*$B$15/($B$15-$AI$12)*(EXP(-$AI$12*(($B$16+$AI$4)*0.5))-EXP(-$B$15*(($B$16+$AI$4)*0.5)))+T176*$B$15/($B$15-$AI$13)*(EXP(-$AI$13*(($B$16+$AI$4)*0.5))-EXP(-$B$15*(($B$16+$AI$4)*0.5)))+U176*$B$15/($B$15-$AI$14)*(EXP(-$AI$14*(($B$16+$AI$4)*0.5))-EXP(-$B$15*(($B$16+$AI$4)*0.5)))</f>
        <v/>
      </c>
      <c r="AA176" s="17">
        <f>R176*EXP(-$B$15*(($B$16+$AI$4)*0.6))+S176*$B$15/($B$15-$AI$12)*(EXP(-$AI$12*(($B$16+$AI$4)*0.6))-EXP(-$B$15*(($B$16+$AI$4)*0.6)))+T176*$B$15/($B$15-$AI$13)*(EXP(-$AI$13*(($B$16+$AI$4)*0.6))-EXP(-$B$15*(($B$16+$AI$4)*0.6)))+U176*$B$15/($B$15-$AI$14)*(EXP(-$AI$14*(($B$16+$AI$4)*0.6))-EXP(-$B$15*(($B$16+$AI$4)*0.6)))</f>
        <v/>
      </c>
      <c r="AB176" s="17">
        <f>R176*EXP(-$B$15*(($B$16+$AI$4)*0.7))+S176*$B$15/($B$15-$AI$12)*(EXP(-$AI$12*(($B$16+$AI$4)*0.7))-EXP(-$B$15*(($B$16+$AI$4)*0.7)))+T176*$B$15/($B$15-$AI$13)*(EXP(-$AI$13*(($B$16+$AI$4)*0.7))-EXP(-$B$15*(($B$16+$AI$4)*0.7)))+U176*$B$15/($B$15-$AI$14)*(EXP(-$AI$14*(($B$16+$AI$4)*0.7))-EXP(-$B$15*(($B$16+$AI$4)*0.7)))</f>
        <v/>
      </c>
      <c r="AC176" s="17">
        <f>R176*EXP(-$B$15*(($B$16+$AI$4)*0.8))+S176*$B$15/($B$15-$AI$12)*(EXP(-$AI$12*(($B$16+$AI$4)*0.8))-EXP(-$B$15*(($B$16+$AI$4)*0.8)))+T176*$B$15/($B$15-$AI$13)*(EXP(-$AI$13*(($B$16+$AI$4)*0.8))-EXP(-$B$15*(($B$16+$AI$4)*0.8)))+U176*$B$15/($B$15-$AI$14)*(EXP(-$AI$14*(($B$16+$AI$4)*0.8))-EXP(-$B$15*(($B$16+$AI$4)*0.8)))</f>
        <v/>
      </c>
      <c r="AD176" s="17">
        <f>R176*EXP(-$B$15*(($B$16+$AI$4)*0.9))+S176*$B$15/($B$15-$AI$12)*(EXP(-$AI$12*(($B$16+$AI$4)*0.9))-EXP(-$B$15*(($B$16+$AI$4)*0.9)))+T176*$B$15/($B$15-$AI$13)*(EXP(-$AI$13*(($B$16+$AI$4)*0.9))-EXP(-$B$15*(($B$16+$AI$4)*0.9)))+U176*$B$15/($B$15-$AI$14)*(EXP(-$AI$14*(($B$16+$AI$4)*0.9))-EXP(-$B$15*(($B$16+$AI$4)*0.9)))</f>
        <v/>
      </c>
      <c r="AE176" s="17">
        <f>R176*EXP(-$B$15*(($B$16+$AI$4)*1.0))+S176*$B$15/($B$15-$AI$12)*(EXP(-$AI$12*(($B$16+$AI$4)*1.0))-EXP(-$B$15*(($B$16+$AI$4)*1.0)))+T176*$B$15/($B$15-$AI$13)*(EXP(-$AI$13*(($B$16+$AI$4)*1.0))-EXP(-$B$15*(($B$16+$AI$4)*1.0)))+U176*$B$15/($B$15-$AI$14)*(EXP(-$AI$14*(($B$16+$AI$4)*1.0))-EXP(-$B$15*(($B$16+$AI$4)*1.0)))</f>
        <v/>
      </c>
      <c r="AF176" s="17">
        <f>MIN((G176-V176)/$AI$48,(G176-W176)/$AI$49,(G176-X176)/$AI$50,(G176-Y176)/$AI$51,(G176-Z176)/$AI$52,(G176-AA176)/$AI$53,(G176-AB176)/$AI$54,(G176-AC176)/$AI$55,(G176-AD176)/$AI$56,(G176-AE176)/$AI$57)</f>
        <v/>
      </c>
    </row>
    <row r="177">
      <c r="E177" s="12">
        <f>E176+$B$11</f>
        <v/>
      </c>
      <c r="F177" s="13">
        <f>E177/60</f>
        <v/>
      </c>
      <c r="G177" s="13">
        <f>IF(F177&gt;=$AI$66,$B$26,IF(F177&gt;=$AI$65,$B$25,IF(F177&gt;=$AI$64,$B$24,IF(F177&gt;=$AI$63,$B$23,IF(F177&gt;=$AI$62,$B$22,IF(F177&gt;=$AI$61,$B$21,$B$20))))))</f>
        <v/>
      </c>
      <c r="H177" s="14">
        <f>MAX(0,MIN($AI$59,IF($B$9="Plasma",(G177-(S177*$AI$18+T177*$AI$19+U177*$AI$20))/$AI$46,AF177)))</f>
        <v/>
      </c>
      <c r="I177" s="15">
        <f>H177/10*3600/$B$11</f>
        <v/>
      </c>
      <c r="J177" s="15">
        <f>J176+H177</f>
        <v/>
      </c>
      <c r="K177" s="14">
        <f>$AI$21*K176+$AI$22*L176+$AI$23*M176+$AI$30*H176</f>
        <v/>
      </c>
      <c r="L177" s="14">
        <f>$AI$24*K176+$AI$25*L176+$AI$26*M176+$AI$31*H176</f>
        <v/>
      </c>
      <c r="M177" s="14">
        <f>$AI$27*K176+$AI$28*L176+$AI$29*M176+$AI$32*H176</f>
        <v/>
      </c>
      <c r="N177" s="16">
        <f>R177*$B$41</f>
        <v/>
      </c>
      <c r="O177" s="14">
        <f>K177/$B$30</f>
        <v/>
      </c>
      <c r="P177" s="14">
        <f>L177/$B$31</f>
        <v/>
      </c>
      <c r="Q177" s="14">
        <f>M177/$B$32</f>
        <v/>
      </c>
      <c r="R177" s="14">
        <f>R176*$AI$42+S176*$AI$43+T176*$AI$44+U176*$AI$45+$AI$47*H176</f>
        <v/>
      </c>
      <c r="S177" s="17">
        <f>$AI$33*K177+$AI$34*L177+$AI$35*M177</f>
        <v/>
      </c>
      <c r="T177" s="17">
        <f>$AI$36*K177+$AI$37*L177+$AI$38*M177</f>
        <v/>
      </c>
      <c r="U177" s="17">
        <f>$AI$39*K177+$AI$40*L177+$AI$41*M177</f>
        <v/>
      </c>
      <c r="V177" s="17">
        <f>R177*EXP(-$B$15*(($B$16+$AI$4)*0.1))+S177*$B$15/($B$15-$AI$12)*(EXP(-$AI$12*(($B$16+$AI$4)*0.1))-EXP(-$B$15*(($B$16+$AI$4)*0.1)))+T177*$B$15/($B$15-$AI$13)*(EXP(-$AI$13*(($B$16+$AI$4)*0.1))-EXP(-$B$15*(($B$16+$AI$4)*0.1)))+U177*$B$15/($B$15-$AI$14)*(EXP(-$AI$14*(($B$16+$AI$4)*0.1))-EXP(-$B$15*(($B$16+$AI$4)*0.1)))</f>
        <v/>
      </c>
      <c r="W177" s="17">
        <f>R177*EXP(-$B$15*(($B$16+$AI$4)*0.2))+S177*$B$15/($B$15-$AI$12)*(EXP(-$AI$12*(($B$16+$AI$4)*0.2))-EXP(-$B$15*(($B$16+$AI$4)*0.2)))+T177*$B$15/($B$15-$AI$13)*(EXP(-$AI$13*(($B$16+$AI$4)*0.2))-EXP(-$B$15*(($B$16+$AI$4)*0.2)))+U177*$B$15/($B$15-$AI$14)*(EXP(-$AI$14*(($B$16+$AI$4)*0.2))-EXP(-$B$15*(($B$16+$AI$4)*0.2)))</f>
        <v/>
      </c>
      <c r="X177" s="17">
        <f>R177*EXP(-$B$15*(($B$16+$AI$4)*0.3))+S177*$B$15/($B$15-$AI$12)*(EXP(-$AI$12*(($B$16+$AI$4)*0.3))-EXP(-$B$15*(($B$16+$AI$4)*0.3)))+T177*$B$15/($B$15-$AI$13)*(EXP(-$AI$13*(($B$16+$AI$4)*0.3))-EXP(-$B$15*(($B$16+$AI$4)*0.3)))+U177*$B$15/($B$15-$AI$14)*(EXP(-$AI$14*(($B$16+$AI$4)*0.3))-EXP(-$B$15*(($B$16+$AI$4)*0.3)))</f>
        <v/>
      </c>
      <c r="Y177" s="17">
        <f>R177*EXP(-$B$15*(($B$16+$AI$4)*0.4))+S177*$B$15/($B$15-$AI$12)*(EXP(-$AI$12*(($B$16+$AI$4)*0.4))-EXP(-$B$15*(($B$16+$AI$4)*0.4)))+T177*$B$15/($B$15-$AI$13)*(EXP(-$AI$13*(($B$16+$AI$4)*0.4))-EXP(-$B$15*(($B$16+$AI$4)*0.4)))+U177*$B$15/($B$15-$AI$14)*(EXP(-$AI$14*(($B$16+$AI$4)*0.4))-EXP(-$B$15*(($B$16+$AI$4)*0.4)))</f>
        <v/>
      </c>
      <c r="Z177" s="17">
        <f>R177*EXP(-$B$15*(($B$16+$AI$4)*0.5))+S177*$B$15/($B$15-$AI$12)*(EXP(-$AI$12*(($B$16+$AI$4)*0.5))-EXP(-$B$15*(($B$16+$AI$4)*0.5)))+T177*$B$15/($B$15-$AI$13)*(EXP(-$AI$13*(($B$16+$AI$4)*0.5))-EXP(-$B$15*(($B$16+$AI$4)*0.5)))+U177*$B$15/($B$15-$AI$14)*(EXP(-$AI$14*(($B$16+$AI$4)*0.5))-EXP(-$B$15*(($B$16+$AI$4)*0.5)))</f>
        <v/>
      </c>
      <c r="AA177" s="17">
        <f>R177*EXP(-$B$15*(($B$16+$AI$4)*0.6))+S177*$B$15/($B$15-$AI$12)*(EXP(-$AI$12*(($B$16+$AI$4)*0.6))-EXP(-$B$15*(($B$16+$AI$4)*0.6)))+T177*$B$15/($B$15-$AI$13)*(EXP(-$AI$13*(($B$16+$AI$4)*0.6))-EXP(-$B$15*(($B$16+$AI$4)*0.6)))+U177*$B$15/($B$15-$AI$14)*(EXP(-$AI$14*(($B$16+$AI$4)*0.6))-EXP(-$B$15*(($B$16+$AI$4)*0.6)))</f>
        <v/>
      </c>
      <c r="AB177" s="17">
        <f>R177*EXP(-$B$15*(($B$16+$AI$4)*0.7))+S177*$B$15/($B$15-$AI$12)*(EXP(-$AI$12*(($B$16+$AI$4)*0.7))-EXP(-$B$15*(($B$16+$AI$4)*0.7)))+T177*$B$15/($B$15-$AI$13)*(EXP(-$AI$13*(($B$16+$AI$4)*0.7))-EXP(-$B$15*(($B$16+$AI$4)*0.7)))+U177*$B$15/($B$15-$AI$14)*(EXP(-$AI$14*(($B$16+$AI$4)*0.7))-EXP(-$B$15*(($B$16+$AI$4)*0.7)))</f>
        <v/>
      </c>
      <c r="AC177" s="17">
        <f>R177*EXP(-$B$15*(($B$16+$AI$4)*0.8))+S177*$B$15/($B$15-$AI$12)*(EXP(-$AI$12*(($B$16+$AI$4)*0.8))-EXP(-$B$15*(($B$16+$AI$4)*0.8)))+T177*$B$15/($B$15-$AI$13)*(EXP(-$AI$13*(($B$16+$AI$4)*0.8))-EXP(-$B$15*(($B$16+$AI$4)*0.8)))+U177*$B$15/($B$15-$AI$14)*(EXP(-$AI$14*(($B$16+$AI$4)*0.8))-EXP(-$B$15*(($B$16+$AI$4)*0.8)))</f>
        <v/>
      </c>
      <c r="AD177" s="17">
        <f>R177*EXP(-$B$15*(($B$16+$AI$4)*0.9))+S177*$B$15/($B$15-$AI$12)*(EXP(-$AI$12*(($B$16+$AI$4)*0.9))-EXP(-$B$15*(($B$16+$AI$4)*0.9)))+T177*$B$15/($B$15-$AI$13)*(EXP(-$AI$13*(($B$16+$AI$4)*0.9))-EXP(-$B$15*(($B$16+$AI$4)*0.9)))+U177*$B$15/($B$15-$AI$14)*(EXP(-$AI$14*(($B$16+$AI$4)*0.9))-EXP(-$B$15*(($B$16+$AI$4)*0.9)))</f>
        <v/>
      </c>
      <c r="AE177" s="17">
        <f>R177*EXP(-$B$15*(($B$16+$AI$4)*1.0))+S177*$B$15/($B$15-$AI$12)*(EXP(-$AI$12*(($B$16+$AI$4)*1.0))-EXP(-$B$15*(($B$16+$AI$4)*1.0)))+T177*$B$15/($B$15-$AI$13)*(EXP(-$AI$13*(($B$16+$AI$4)*1.0))-EXP(-$B$15*(($B$16+$AI$4)*1.0)))+U177*$B$15/($B$15-$AI$14)*(EXP(-$AI$14*(($B$16+$AI$4)*1.0))-EXP(-$B$15*(($B$16+$AI$4)*1.0)))</f>
        <v/>
      </c>
      <c r="AF177" s="17">
        <f>MIN((G177-V177)/$AI$48,(G177-W177)/$AI$49,(G177-X177)/$AI$50,(G177-Y177)/$AI$51,(G177-Z177)/$AI$52,(G177-AA177)/$AI$53,(G177-AB177)/$AI$54,(G177-AC177)/$AI$55,(G177-AD177)/$AI$56,(G177-AE177)/$AI$57)</f>
        <v/>
      </c>
    </row>
    <row r="178">
      <c r="E178" s="12">
        <f>E177+$B$11</f>
        <v/>
      </c>
      <c r="F178" s="13">
        <f>E178/60</f>
        <v/>
      </c>
      <c r="G178" s="13">
        <f>IF(F178&gt;=$AI$66,$B$26,IF(F178&gt;=$AI$65,$B$25,IF(F178&gt;=$AI$64,$B$24,IF(F178&gt;=$AI$63,$B$23,IF(F178&gt;=$AI$62,$B$22,IF(F178&gt;=$AI$61,$B$21,$B$20))))))</f>
        <v/>
      </c>
      <c r="H178" s="14">
        <f>MAX(0,MIN($AI$59,IF($B$9="Plasma",(G178-(S178*$AI$18+T178*$AI$19+U178*$AI$20))/$AI$46,AF178)))</f>
        <v/>
      </c>
      <c r="I178" s="15">
        <f>H178/10*3600/$B$11</f>
        <v/>
      </c>
      <c r="J178" s="15">
        <f>J177+H178</f>
        <v/>
      </c>
      <c r="K178" s="14">
        <f>$AI$21*K177+$AI$22*L177+$AI$23*M177+$AI$30*H177</f>
        <v/>
      </c>
      <c r="L178" s="14">
        <f>$AI$24*K177+$AI$25*L177+$AI$26*M177+$AI$31*H177</f>
        <v/>
      </c>
      <c r="M178" s="14">
        <f>$AI$27*K177+$AI$28*L177+$AI$29*M177+$AI$32*H177</f>
        <v/>
      </c>
      <c r="N178" s="16">
        <f>R178*$B$41</f>
        <v/>
      </c>
      <c r="O178" s="14">
        <f>K178/$B$30</f>
        <v/>
      </c>
      <c r="P178" s="14">
        <f>L178/$B$31</f>
        <v/>
      </c>
      <c r="Q178" s="14">
        <f>M178/$B$32</f>
        <v/>
      </c>
      <c r="R178" s="14">
        <f>R177*$AI$42+S177*$AI$43+T177*$AI$44+U177*$AI$45+$AI$47*H177</f>
        <v/>
      </c>
      <c r="S178" s="17">
        <f>$AI$33*K178+$AI$34*L178+$AI$35*M178</f>
        <v/>
      </c>
      <c r="T178" s="17">
        <f>$AI$36*K178+$AI$37*L178+$AI$38*M178</f>
        <v/>
      </c>
      <c r="U178" s="17">
        <f>$AI$39*K178+$AI$40*L178+$AI$41*M178</f>
        <v/>
      </c>
      <c r="V178" s="17">
        <f>R178*EXP(-$B$15*(($B$16+$AI$4)*0.1))+S178*$B$15/($B$15-$AI$12)*(EXP(-$AI$12*(($B$16+$AI$4)*0.1))-EXP(-$B$15*(($B$16+$AI$4)*0.1)))+T178*$B$15/($B$15-$AI$13)*(EXP(-$AI$13*(($B$16+$AI$4)*0.1))-EXP(-$B$15*(($B$16+$AI$4)*0.1)))+U178*$B$15/($B$15-$AI$14)*(EXP(-$AI$14*(($B$16+$AI$4)*0.1))-EXP(-$B$15*(($B$16+$AI$4)*0.1)))</f>
        <v/>
      </c>
      <c r="W178" s="17">
        <f>R178*EXP(-$B$15*(($B$16+$AI$4)*0.2))+S178*$B$15/($B$15-$AI$12)*(EXP(-$AI$12*(($B$16+$AI$4)*0.2))-EXP(-$B$15*(($B$16+$AI$4)*0.2)))+T178*$B$15/($B$15-$AI$13)*(EXP(-$AI$13*(($B$16+$AI$4)*0.2))-EXP(-$B$15*(($B$16+$AI$4)*0.2)))+U178*$B$15/($B$15-$AI$14)*(EXP(-$AI$14*(($B$16+$AI$4)*0.2))-EXP(-$B$15*(($B$16+$AI$4)*0.2)))</f>
        <v/>
      </c>
      <c r="X178" s="17">
        <f>R178*EXP(-$B$15*(($B$16+$AI$4)*0.3))+S178*$B$15/($B$15-$AI$12)*(EXP(-$AI$12*(($B$16+$AI$4)*0.3))-EXP(-$B$15*(($B$16+$AI$4)*0.3)))+T178*$B$15/($B$15-$AI$13)*(EXP(-$AI$13*(($B$16+$AI$4)*0.3))-EXP(-$B$15*(($B$16+$AI$4)*0.3)))+U178*$B$15/($B$15-$AI$14)*(EXP(-$AI$14*(($B$16+$AI$4)*0.3))-EXP(-$B$15*(($B$16+$AI$4)*0.3)))</f>
        <v/>
      </c>
      <c r="Y178" s="17">
        <f>R178*EXP(-$B$15*(($B$16+$AI$4)*0.4))+S178*$B$15/($B$15-$AI$12)*(EXP(-$AI$12*(($B$16+$AI$4)*0.4))-EXP(-$B$15*(($B$16+$AI$4)*0.4)))+T178*$B$15/($B$15-$AI$13)*(EXP(-$AI$13*(($B$16+$AI$4)*0.4))-EXP(-$B$15*(($B$16+$AI$4)*0.4)))+U178*$B$15/($B$15-$AI$14)*(EXP(-$AI$14*(($B$16+$AI$4)*0.4))-EXP(-$B$15*(($B$16+$AI$4)*0.4)))</f>
        <v/>
      </c>
      <c r="Z178" s="17">
        <f>R178*EXP(-$B$15*(($B$16+$AI$4)*0.5))+S178*$B$15/($B$15-$AI$12)*(EXP(-$AI$12*(($B$16+$AI$4)*0.5))-EXP(-$B$15*(($B$16+$AI$4)*0.5)))+T178*$B$15/($B$15-$AI$13)*(EXP(-$AI$13*(($B$16+$AI$4)*0.5))-EXP(-$B$15*(($B$16+$AI$4)*0.5)))+U178*$B$15/($B$15-$AI$14)*(EXP(-$AI$14*(($B$16+$AI$4)*0.5))-EXP(-$B$15*(($B$16+$AI$4)*0.5)))</f>
        <v/>
      </c>
      <c r="AA178" s="17">
        <f>R178*EXP(-$B$15*(($B$16+$AI$4)*0.6))+S178*$B$15/($B$15-$AI$12)*(EXP(-$AI$12*(($B$16+$AI$4)*0.6))-EXP(-$B$15*(($B$16+$AI$4)*0.6)))+T178*$B$15/($B$15-$AI$13)*(EXP(-$AI$13*(($B$16+$AI$4)*0.6))-EXP(-$B$15*(($B$16+$AI$4)*0.6)))+U178*$B$15/($B$15-$AI$14)*(EXP(-$AI$14*(($B$16+$AI$4)*0.6))-EXP(-$B$15*(($B$16+$AI$4)*0.6)))</f>
        <v/>
      </c>
      <c r="AB178" s="17">
        <f>R178*EXP(-$B$15*(($B$16+$AI$4)*0.7))+S178*$B$15/($B$15-$AI$12)*(EXP(-$AI$12*(($B$16+$AI$4)*0.7))-EXP(-$B$15*(($B$16+$AI$4)*0.7)))+T178*$B$15/($B$15-$AI$13)*(EXP(-$AI$13*(($B$16+$AI$4)*0.7))-EXP(-$B$15*(($B$16+$AI$4)*0.7)))+U178*$B$15/($B$15-$AI$14)*(EXP(-$AI$14*(($B$16+$AI$4)*0.7))-EXP(-$B$15*(($B$16+$AI$4)*0.7)))</f>
        <v/>
      </c>
      <c r="AC178" s="17">
        <f>R178*EXP(-$B$15*(($B$16+$AI$4)*0.8))+S178*$B$15/($B$15-$AI$12)*(EXP(-$AI$12*(($B$16+$AI$4)*0.8))-EXP(-$B$15*(($B$16+$AI$4)*0.8)))+T178*$B$15/($B$15-$AI$13)*(EXP(-$AI$13*(($B$16+$AI$4)*0.8))-EXP(-$B$15*(($B$16+$AI$4)*0.8)))+U178*$B$15/($B$15-$AI$14)*(EXP(-$AI$14*(($B$16+$AI$4)*0.8))-EXP(-$B$15*(($B$16+$AI$4)*0.8)))</f>
        <v/>
      </c>
      <c r="AD178" s="17">
        <f>R178*EXP(-$B$15*(($B$16+$AI$4)*0.9))+S178*$B$15/($B$15-$AI$12)*(EXP(-$AI$12*(($B$16+$AI$4)*0.9))-EXP(-$B$15*(($B$16+$AI$4)*0.9)))+T178*$B$15/($B$15-$AI$13)*(EXP(-$AI$13*(($B$16+$AI$4)*0.9))-EXP(-$B$15*(($B$16+$AI$4)*0.9)))+U178*$B$15/($B$15-$AI$14)*(EXP(-$AI$14*(($B$16+$AI$4)*0.9))-EXP(-$B$15*(($B$16+$AI$4)*0.9)))</f>
        <v/>
      </c>
      <c r="AE178" s="17">
        <f>R178*EXP(-$B$15*(($B$16+$AI$4)*1.0))+S178*$B$15/($B$15-$AI$12)*(EXP(-$AI$12*(($B$16+$AI$4)*1.0))-EXP(-$B$15*(($B$16+$AI$4)*1.0)))+T178*$B$15/($B$15-$AI$13)*(EXP(-$AI$13*(($B$16+$AI$4)*1.0))-EXP(-$B$15*(($B$16+$AI$4)*1.0)))+U178*$B$15/($B$15-$AI$14)*(EXP(-$AI$14*(($B$16+$AI$4)*1.0))-EXP(-$B$15*(($B$16+$AI$4)*1.0)))</f>
        <v/>
      </c>
      <c r="AF178" s="17">
        <f>MIN((G178-V178)/$AI$48,(G178-W178)/$AI$49,(G178-X178)/$AI$50,(G178-Y178)/$AI$51,(G178-Z178)/$AI$52,(G178-AA178)/$AI$53,(G178-AB178)/$AI$54,(G178-AC178)/$AI$55,(G178-AD178)/$AI$56,(G178-AE178)/$AI$57)</f>
        <v/>
      </c>
    </row>
    <row r="179">
      <c r="E179" s="12">
        <f>E178+$B$11</f>
        <v/>
      </c>
      <c r="F179" s="13">
        <f>E179/60</f>
        <v/>
      </c>
      <c r="G179" s="13">
        <f>IF(F179&gt;=$AI$66,$B$26,IF(F179&gt;=$AI$65,$B$25,IF(F179&gt;=$AI$64,$B$24,IF(F179&gt;=$AI$63,$B$23,IF(F179&gt;=$AI$62,$B$22,IF(F179&gt;=$AI$61,$B$21,$B$20))))))</f>
        <v/>
      </c>
      <c r="H179" s="14">
        <f>MAX(0,MIN($AI$59,IF($B$9="Plasma",(G179-(S179*$AI$18+T179*$AI$19+U179*$AI$20))/$AI$46,AF179)))</f>
        <v/>
      </c>
      <c r="I179" s="15">
        <f>H179/10*3600/$B$11</f>
        <v/>
      </c>
      <c r="J179" s="15">
        <f>J178+H179</f>
        <v/>
      </c>
      <c r="K179" s="14">
        <f>$AI$21*K178+$AI$22*L178+$AI$23*M178+$AI$30*H178</f>
        <v/>
      </c>
      <c r="L179" s="14">
        <f>$AI$24*K178+$AI$25*L178+$AI$26*M178+$AI$31*H178</f>
        <v/>
      </c>
      <c r="M179" s="14">
        <f>$AI$27*K178+$AI$28*L178+$AI$29*M178+$AI$32*H178</f>
        <v/>
      </c>
      <c r="N179" s="16">
        <f>R179*$B$41</f>
        <v/>
      </c>
      <c r="O179" s="14">
        <f>K179/$B$30</f>
        <v/>
      </c>
      <c r="P179" s="14">
        <f>L179/$B$31</f>
        <v/>
      </c>
      <c r="Q179" s="14">
        <f>M179/$B$32</f>
        <v/>
      </c>
      <c r="R179" s="14">
        <f>R178*$AI$42+S178*$AI$43+T178*$AI$44+U178*$AI$45+$AI$47*H178</f>
        <v/>
      </c>
      <c r="S179" s="17">
        <f>$AI$33*K179+$AI$34*L179+$AI$35*M179</f>
        <v/>
      </c>
      <c r="T179" s="17">
        <f>$AI$36*K179+$AI$37*L179+$AI$38*M179</f>
        <v/>
      </c>
      <c r="U179" s="17">
        <f>$AI$39*K179+$AI$40*L179+$AI$41*M179</f>
        <v/>
      </c>
      <c r="V179" s="17">
        <f>R179*EXP(-$B$15*(($B$16+$AI$4)*0.1))+S179*$B$15/($B$15-$AI$12)*(EXP(-$AI$12*(($B$16+$AI$4)*0.1))-EXP(-$B$15*(($B$16+$AI$4)*0.1)))+T179*$B$15/($B$15-$AI$13)*(EXP(-$AI$13*(($B$16+$AI$4)*0.1))-EXP(-$B$15*(($B$16+$AI$4)*0.1)))+U179*$B$15/($B$15-$AI$14)*(EXP(-$AI$14*(($B$16+$AI$4)*0.1))-EXP(-$B$15*(($B$16+$AI$4)*0.1)))</f>
        <v/>
      </c>
      <c r="W179" s="17">
        <f>R179*EXP(-$B$15*(($B$16+$AI$4)*0.2))+S179*$B$15/($B$15-$AI$12)*(EXP(-$AI$12*(($B$16+$AI$4)*0.2))-EXP(-$B$15*(($B$16+$AI$4)*0.2)))+T179*$B$15/($B$15-$AI$13)*(EXP(-$AI$13*(($B$16+$AI$4)*0.2))-EXP(-$B$15*(($B$16+$AI$4)*0.2)))+U179*$B$15/($B$15-$AI$14)*(EXP(-$AI$14*(($B$16+$AI$4)*0.2))-EXP(-$B$15*(($B$16+$AI$4)*0.2)))</f>
        <v/>
      </c>
      <c r="X179" s="17">
        <f>R179*EXP(-$B$15*(($B$16+$AI$4)*0.3))+S179*$B$15/($B$15-$AI$12)*(EXP(-$AI$12*(($B$16+$AI$4)*0.3))-EXP(-$B$15*(($B$16+$AI$4)*0.3)))+T179*$B$15/($B$15-$AI$13)*(EXP(-$AI$13*(($B$16+$AI$4)*0.3))-EXP(-$B$15*(($B$16+$AI$4)*0.3)))+U179*$B$15/($B$15-$AI$14)*(EXP(-$AI$14*(($B$16+$AI$4)*0.3))-EXP(-$B$15*(($B$16+$AI$4)*0.3)))</f>
        <v/>
      </c>
      <c r="Y179" s="17">
        <f>R179*EXP(-$B$15*(($B$16+$AI$4)*0.4))+S179*$B$15/($B$15-$AI$12)*(EXP(-$AI$12*(($B$16+$AI$4)*0.4))-EXP(-$B$15*(($B$16+$AI$4)*0.4)))+T179*$B$15/($B$15-$AI$13)*(EXP(-$AI$13*(($B$16+$AI$4)*0.4))-EXP(-$B$15*(($B$16+$AI$4)*0.4)))+U179*$B$15/($B$15-$AI$14)*(EXP(-$AI$14*(($B$16+$AI$4)*0.4))-EXP(-$B$15*(($B$16+$AI$4)*0.4)))</f>
        <v/>
      </c>
      <c r="Z179" s="17">
        <f>R179*EXP(-$B$15*(($B$16+$AI$4)*0.5))+S179*$B$15/($B$15-$AI$12)*(EXP(-$AI$12*(($B$16+$AI$4)*0.5))-EXP(-$B$15*(($B$16+$AI$4)*0.5)))+T179*$B$15/($B$15-$AI$13)*(EXP(-$AI$13*(($B$16+$AI$4)*0.5))-EXP(-$B$15*(($B$16+$AI$4)*0.5)))+U179*$B$15/($B$15-$AI$14)*(EXP(-$AI$14*(($B$16+$AI$4)*0.5))-EXP(-$B$15*(($B$16+$AI$4)*0.5)))</f>
        <v/>
      </c>
      <c r="AA179" s="17">
        <f>R179*EXP(-$B$15*(($B$16+$AI$4)*0.6))+S179*$B$15/($B$15-$AI$12)*(EXP(-$AI$12*(($B$16+$AI$4)*0.6))-EXP(-$B$15*(($B$16+$AI$4)*0.6)))+T179*$B$15/($B$15-$AI$13)*(EXP(-$AI$13*(($B$16+$AI$4)*0.6))-EXP(-$B$15*(($B$16+$AI$4)*0.6)))+U179*$B$15/($B$15-$AI$14)*(EXP(-$AI$14*(($B$16+$AI$4)*0.6))-EXP(-$B$15*(($B$16+$AI$4)*0.6)))</f>
        <v/>
      </c>
      <c r="AB179" s="17">
        <f>R179*EXP(-$B$15*(($B$16+$AI$4)*0.7))+S179*$B$15/($B$15-$AI$12)*(EXP(-$AI$12*(($B$16+$AI$4)*0.7))-EXP(-$B$15*(($B$16+$AI$4)*0.7)))+T179*$B$15/($B$15-$AI$13)*(EXP(-$AI$13*(($B$16+$AI$4)*0.7))-EXP(-$B$15*(($B$16+$AI$4)*0.7)))+U179*$B$15/($B$15-$AI$14)*(EXP(-$AI$14*(($B$16+$AI$4)*0.7))-EXP(-$B$15*(($B$16+$AI$4)*0.7)))</f>
        <v/>
      </c>
      <c r="AC179" s="17">
        <f>R179*EXP(-$B$15*(($B$16+$AI$4)*0.8))+S179*$B$15/($B$15-$AI$12)*(EXP(-$AI$12*(($B$16+$AI$4)*0.8))-EXP(-$B$15*(($B$16+$AI$4)*0.8)))+T179*$B$15/($B$15-$AI$13)*(EXP(-$AI$13*(($B$16+$AI$4)*0.8))-EXP(-$B$15*(($B$16+$AI$4)*0.8)))+U179*$B$15/($B$15-$AI$14)*(EXP(-$AI$14*(($B$16+$AI$4)*0.8))-EXP(-$B$15*(($B$16+$AI$4)*0.8)))</f>
        <v/>
      </c>
      <c r="AD179" s="17">
        <f>R179*EXP(-$B$15*(($B$16+$AI$4)*0.9))+S179*$B$15/($B$15-$AI$12)*(EXP(-$AI$12*(($B$16+$AI$4)*0.9))-EXP(-$B$15*(($B$16+$AI$4)*0.9)))+T179*$B$15/($B$15-$AI$13)*(EXP(-$AI$13*(($B$16+$AI$4)*0.9))-EXP(-$B$15*(($B$16+$AI$4)*0.9)))+U179*$B$15/($B$15-$AI$14)*(EXP(-$AI$14*(($B$16+$AI$4)*0.9))-EXP(-$B$15*(($B$16+$AI$4)*0.9)))</f>
        <v/>
      </c>
      <c r="AE179" s="17">
        <f>R179*EXP(-$B$15*(($B$16+$AI$4)*1.0))+S179*$B$15/($B$15-$AI$12)*(EXP(-$AI$12*(($B$16+$AI$4)*1.0))-EXP(-$B$15*(($B$16+$AI$4)*1.0)))+T179*$B$15/($B$15-$AI$13)*(EXP(-$AI$13*(($B$16+$AI$4)*1.0))-EXP(-$B$15*(($B$16+$AI$4)*1.0)))+U179*$B$15/($B$15-$AI$14)*(EXP(-$AI$14*(($B$16+$AI$4)*1.0))-EXP(-$B$15*(($B$16+$AI$4)*1.0)))</f>
        <v/>
      </c>
      <c r="AF179" s="17">
        <f>MIN((G179-V179)/$AI$48,(G179-W179)/$AI$49,(G179-X179)/$AI$50,(G179-Y179)/$AI$51,(G179-Z179)/$AI$52,(G179-AA179)/$AI$53,(G179-AB179)/$AI$54,(G179-AC179)/$AI$55,(G179-AD179)/$AI$56,(G179-AE179)/$AI$57)</f>
        <v/>
      </c>
    </row>
    <row r="180">
      <c r="E180" s="12">
        <f>E179+$B$11</f>
        <v/>
      </c>
      <c r="F180" s="13">
        <f>E180/60</f>
        <v/>
      </c>
      <c r="G180" s="13">
        <f>IF(F180&gt;=$AI$66,$B$26,IF(F180&gt;=$AI$65,$B$25,IF(F180&gt;=$AI$64,$B$24,IF(F180&gt;=$AI$63,$B$23,IF(F180&gt;=$AI$62,$B$22,IF(F180&gt;=$AI$61,$B$21,$B$20))))))</f>
        <v/>
      </c>
      <c r="H180" s="14">
        <f>MAX(0,MIN($AI$59,IF($B$9="Plasma",(G180-(S180*$AI$18+T180*$AI$19+U180*$AI$20))/$AI$46,AF180)))</f>
        <v/>
      </c>
      <c r="I180" s="15">
        <f>H180/10*3600/$B$11</f>
        <v/>
      </c>
      <c r="J180" s="15">
        <f>J179+H180</f>
        <v/>
      </c>
      <c r="K180" s="14">
        <f>$AI$21*K179+$AI$22*L179+$AI$23*M179+$AI$30*H179</f>
        <v/>
      </c>
      <c r="L180" s="14">
        <f>$AI$24*K179+$AI$25*L179+$AI$26*M179+$AI$31*H179</f>
        <v/>
      </c>
      <c r="M180" s="14">
        <f>$AI$27*K179+$AI$28*L179+$AI$29*M179+$AI$32*H179</f>
        <v/>
      </c>
      <c r="N180" s="16">
        <f>R180*$B$41</f>
        <v/>
      </c>
      <c r="O180" s="14">
        <f>K180/$B$30</f>
        <v/>
      </c>
      <c r="P180" s="14">
        <f>L180/$B$31</f>
        <v/>
      </c>
      <c r="Q180" s="14">
        <f>M180/$B$32</f>
        <v/>
      </c>
      <c r="R180" s="14">
        <f>R179*$AI$42+S179*$AI$43+T179*$AI$44+U179*$AI$45+$AI$47*H179</f>
        <v/>
      </c>
      <c r="S180" s="17">
        <f>$AI$33*K180+$AI$34*L180+$AI$35*M180</f>
        <v/>
      </c>
      <c r="T180" s="17">
        <f>$AI$36*K180+$AI$37*L180+$AI$38*M180</f>
        <v/>
      </c>
      <c r="U180" s="17">
        <f>$AI$39*K180+$AI$40*L180+$AI$41*M180</f>
        <v/>
      </c>
      <c r="V180" s="17">
        <f>R180*EXP(-$B$15*(($B$16+$AI$4)*0.1))+S180*$B$15/($B$15-$AI$12)*(EXP(-$AI$12*(($B$16+$AI$4)*0.1))-EXP(-$B$15*(($B$16+$AI$4)*0.1)))+T180*$B$15/($B$15-$AI$13)*(EXP(-$AI$13*(($B$16+$AI$4)*0.1))-EXP(-$B$15*(($B$16+$AI$4)*0.1)))+U180*$B$15/($B$15-$AI$14)*(EXP(-$AI$14*(($B$16+$AI$4)*0.1))-EXP(-$B$15*(($B$16+$AI$4)*0.1)))</f>
        <v/>
      </c>
      <c r="W180" s="17">
        <f>R180*EXP(-$B$15*(($B$16+$AI$4)*0.2))+S180*$B$15/($B$15-$AI$12)*(EXP(-$AI$12*(($B$16+$AI$4)*0.2))-EXP(-$B$15*(($B$16+$AI$4)*0.2)))+T180*$B$15/($B$15-$AI$13)*(EXP(-$AI$13*(($B$16+$AI$4)*0.2))-EXP(-$B$15*(($B$16+$AI$4)*0.2)))+U180*$B$15/($B$15-$AI$14)*(EXP(-$AI$14*(($B$16+$AI$4)*0.2))-EXP(-$B$15*(($B$16+$AI$4)*0.2)))</f>
        <v/>
      </c>
      <c r="X180" s="17">
        <f>R180*EXP(-$B$15*(($B$16+$AI$4)*0.3))+S180*$B$15/($B$15-$AI$12)*(EXP(-$AI$12*(($B$16+$AI$4)*0.3))-EXP(-$B$15*(($B$16+$AI$4)*0.3)))+T180*$B$15/($B$15-$AI$13)*(EXP(-$AI$13*(($B$16+$AI$4)*0.3))-EXP(-$B$15*(($B$16+$AI$4)*0.3)))+U180*$B$15/($B$15-$AI$14)*(EXP(-$AI$14*(($B$16+$AI$4)*0.3))-EXP(-$B$15*(($B$16+$AI$4)*0.3)))</f>
        <v/>
      </c>
      <c r="Y180" s="17">
        <f>R180*EXP(-$B$15*(($B$16+$AI$4)*0.4))+S180*$B$15/($B$15-$AI$12)*(EXP(-$AI$12*(($B$16+$AI$4)*0.4))-EXP(-$B$15*(($B$16+$AI$4)*0.4)))+T180*$B$15/($B$15-$AI$13)*(EXP(-$AI$13*(($B$16+$AI$4)*0.4))-EXP(-$B$15*(($B$16+$AI$4)*0.4)))+U180*$B$15/($B$15-$AI$14)*(EXP(-$AI$14*(($B$16+$AI$4)*0.4))-EXP(-$B$15*(($B$16+$AI$4)*0.4)))</f>
        <v/>
      </c>
      <c r="Z180" s="17">
        <f>R180*EXP(-$B$15*(($B$16+$AI$4)*0.5))+S180*$B$15/($B$15-$AI$12)*(EXP(-$AI$12*(($B$16+$AI$4)*0.5))-EXP(-$B$15*(($B$16+$AI$4)*0.5)))+T180*$B$15/($B$15-$AI$13)*(EXP(-$AI$13*(($B$16+$AI$4)*0.5))-EXP(-$B$15*(($B$16+$AI$4)*0.5)))+U180*$B$15/($B$15-$AI$14)*(EXP(-$AI$14*(($B$16+$AI$4)*0.5))-EXP(-$B$15*(($B$16+$AI$4)*0.5)))</f>
        <v/>
      </c>
      <c r="AA180" s="17">
        <f>R180*EXP(-$B$15*(($B$16+$AI$4)*0.6))+S180*$B$15/($B$15-$AI$12)*(EXP(-$AI$12*(($B$16+$AI$4)*0.6))-EXP(-$B$15*(($B$16+$AI$4)*0.6)))+T180*$B$15/($B$15-$AI$13)*(EXP(-$AI$13*(($B$16+$AI$4)*0.6))-EXP(-$B$15*(($B$16+$AI$4)*0.6)))+U180*$B$15/($B$15-$AI$14)*(EXP(-$AI$14*(($B$16+$AI$4)*0.6))-EXP(-$B$15*(($B$16+$AI$4)*0.6)))</f>
        <v/>
      </c>
      <c r="AB180" s="17">
        <f>R180*EXP(-$B$15*(($B$16+$AI$4)*0.7))+S180*$B$15/($B$15-$AI$12)*(EXP(-$AI$12*(($B$16+$AI$4)*0.7))-EXP(-$B$15*(($B$16+$AI$4)*0.7)))+T180*$B$15/($B$15-$AI$13)*(EXP(-$AI$13*(($B$16+$AI$4)*0.7))-EXP(-$B$15*(($B$16+$AI$4)*0.7)))+U180*$B$15/($B$15-$AI$14)*(EXP(-$AI$14*(($B$16+$AI$4)*0.7))-EXP(-$B$15*(($B$16+$AI$4)*0.7)))</f>
        <v/>
      </c>
      <c r="AC180" s="17">
        <f>R180*EXP(-$B$15*(($B$16+$AI$4)*0.8))+S180*$B$15/($B$15-$AI$12)*(EXP(-$AI$12*(($B$16+$AI$4)*0.8))-EXP(-$B$15*(($B$16+$AI$4)*0.8)))+T180*$B$15/($B$15-$AI$13)*(EXP(-$AI$13*(($B$16+$AI$4)*0.8))-EXP(-$B$15*(($B$16+$AI$4)*0.8)))+U180*$B$15/($B$15-$AI$14)*(EXP(-$AI$14*(($B$16+$AI$4)*0.8))-EXP(-$B$15*(($B$16+$AI$4)*0.8)))</f>
        <v/>
      </c>
      <c r="AD180" s="17">
        <f>R180*EXP(-$B$15*(($B$16+$AI$4)*0.9))+S180*$B$15/($B$15-$AI$12)*(EXP(-$AI$12*(($B$16+$AI$4)*0.9))-EXP(-$B$15*(($B$16+$AI$4)*0.9)))+T180*$B$15/($B$15-$AI$13)*(EXP(-$AI$13*(($B$16+$AI$4)*0.9))-EXP(-$B$15*(($B$16+$AI$4)*0.9)))+U180*$B$15/($B$15-$AI$14)*(EXP(-$AI$14*(($B$16+$AI$4)*0.9))-EXP(-$B$15*(($B$16+$AI$4)*0.9)))</f>
        <v/>
      </c>
      <c r="AE180" s="17">
        <f>R180*EXP(-$B$15*(($B$16+$AI$4)*1.0))+S180*$B$15/($B$15-$AI$12)*(EXP(-$AI$12*(($B$16+$AI$4)*1.0))-EXP(-$B$15*(($B$16+$AI$4)*1.0)))+T180*$B$15/($B$15-$AI$13)*(EXP(-$AI$13*(($B$16+$AI$4)*1.0))-EXP(-$B$15*(($B$16+$AI$4)*1.0)))+U180*$B$15/($B$15-$AI$14)*(EXP(-$AI$14*(($B$16+$AI$4)*1.0))-EXP(-$B$15*(($B$16+$AI$4)*1.0)))</f>
        <v/>
      </c>
      <c r="AF180" s="17">
        <f>MIN((G180-V180)/$AI$48,(G180-W180)/$AI$49,(G180-X180)/$AI$50,(G180-Y180)/$AI$51,(G180-Z180)/$AI$52,(G180-AA180)/$AI$53,(G180-AB180)/$AI$54,(G180-AC180)/$AI$55,(G180-AD180)/$AI$56,(G180-AE180)/$AI$57)</f>
        <v/>
      </c>
    </row>
    <row r="181">
      <c r="E181" s="12">
        <f>E180+$B$11</f>
        <v/>
      </c>
      <c r="F181" s="13">
        <f>E181/60</f>
        <v/>
      </c>
      <c r="G181" s="13">
        <f>IF(F181&gt;=$AI$66,$B$26,IF(F181&gt;=$AI$65,$B$25,IF(F181&gt;=$AI$64,$B$24,IF(F181&gt;=$AI$63,$B$23,IF(F181&gt;=$AI$62,$B$22,IF(F181&gt;=$AI$61,$B$21,$B$20))))))</f>
        <v/>
      </c>
      <c r="H181" s="14">
        <f>MAX(0,MIN($AI$59,IF($B$9="Plasma",(G181-(S181*$AI$18+T181*$AI$19+U181*$AI$20))/$AI$46,AF181)))</f>
        <v/>
      </c>
      <c r="I181" s="15">
        <f>H181/10*3600/$B$11</f>
        <v/>
      </c>
      <c r="J181" s="15">
        <f>J180+H181</f>
        <v/>
      </c>
      <c r="K181" s="14">
        <f>$AI$21*K180+$AI$22*L180+$AI$23*M180+$AI$30*H180</f>
        <v/>
      </c>
      <c r="L181" s="14">
        <f>$AI$24*K180+$AI$25*L180+$AI$26*M180+$AI$31*H180</f>
        <v/>
      </c>
      <c r="M181" s="14">
        <f>$AI$27*K180+$AI$28*L180+$AI$29*M180+$AI$32*H180</f>
        <v/>
      </c>
      <c r="N181" s="16">
        <f>R181*$B$41</f>
        <v/>
      </c>
      <c r="O181" s="14">
        <f>K181/$B$30</f>
        <v/>
      </c>
      <c r="P181" s="14">
        <f>L181/$B$31</f>
        <v/>
      </c>
      <c r="Q181" s="14">
        <f>M181/$B$32</f>
        <v/>
      </c>
      <c r="R181" s="14">
        <f>R180*$AI$42+S180*$AI$43+T180*$AI$44+U180*$AI$45+$AI$47*H180</f>
        <v/>
      </c>
      <c r="S181" s="17">
        <f>$AI$33*K181+$AI$34*L181+$AI$35*M181</f>
        <v/>
      </c>
      <c r="T181" s="17">
        <f>$AI$36*K181+$AI$37*L181+$AI$38*M181</f>
        <v/>
      </c>
      <c r="U181" s="17">
        <f>$AI$39*K181+$AI$40*L181+$AI$41*M181</f>
        <v/>
      </c>
      <c r="V181" s="17">
        <f>R181*EXP(-$B$15*(($B$16+$AI$4)*0.1))+S181*$B$15/($B$15-$AI$12)*(EXP(-$AI$12*(($B$16+$AI$4)*0.1))-EXP(-$B$15*(($B$16+$AI$4)*0.1)))+T181*$B$15/($B$15-$AI$13)*(EXP(-$AI$13*(($B$16+$AI$4)*0.1))-EXP(-$B$15*(($B$16+$AI$4)*0.1)))+U181*$B$15/($B$15-$AI$14)*(EXP(-$AI$14*(($B$16+$AI$4)*0.1))-EXP(-$B$15*(($B$16+$AI$4)*0.1)))</f>
        <v/>
      </c>
      <c r="W181" s="17">
        <f>R181*EXP(-$B$15*(($B$16+$AI$4)*0.2))+S181*$B$15/($B$15-$AI$12)*(EXP(-$AI$12*(($B$16+$AI$4)*0.2))-EXP(-$B$15*(($B$16+$AI$4)*0.2)))+T181*$B$15/($B$15-$AI$13)*(EXP(-$AI$13*(($B$16+$AI$4)*0.2))-EXP(-$B$15*(($B$16+$AI$4)*0.2)))+U181*$B$15/($B$15-$AI$14)*(EXP(-$AI$14*(($B$16+$AI$4)*0.2))-EXP(-$B$15*(($B$16+$AI$4)*0.2)))</f>
        <v/>
      </c>
      <c r="X181" s="17">
        <f>R181*EXP(-$B$15*(($B$16+$AI$4)*0.3))+S181*$B$15/($B$15-$AI$12)*(EXP(-$AI$12*(($B$16+$AI$4)*0.3))-EXP(-$B$15*(($B$16+$AI$4)*0.3)))+T181*$B$15/($B$15-$AI$13)*(EXP(-$AI$13*(($B$16+$AI$4)*0.3))-EXP(-$B$15*(($B$16+$AI$4)*0.3)))+U181*$B$15/($B$15-$AI$14)*(EXP(-$AI$14*(($B$16+$AI$4)*0.3))-EXP(-$B$15*(($B$16+$AI$4)*0.3)))</f>
        <v/>
      </c>
      <c r="Y181" s="17">
        <f>R181*EXP(-$B$15*(($B$16+$AI$4)*0.4))+S181*$B$15/($B$15-$AI$12)*(EXP(-$AI$12*(($B$16+$AI$4)*0.4))-EXP(-$B$15*(($B$16+$AI$4)*0.4)))+T181*$B$15/($B$15-$AI$13)*(EXP(-$AI$13*(($B$16+$AI$4)*0.4))-EXP(-$B$15*(($B$16+$AI$4)*0.4)))+U181*$B$15/($B$15-$AI$14)*(EXP(-$AI$14*(($B$16+$AI$4)*0.4))-EXP(-$B$15*(($B$16+$AI$4)*0.4)))</f>
        <v/>
      </c>
      <c r="Z181" s="17">
        <f>R181*EXP(-$B$15*(($B$16+$AI$4)*0.5))+S181*$B$15/($B$15-$AI$12)*(EXP(-$AI$12*(($B$16+$AI$4)*0.5))-EXP(-$B$15*(($B$16+$AI$4)*0.5)))+T181*$B$15/($B$15-$AI$13)*(EXP(-$AI$13*(($B$16+$AI$4)*0.5))-EXP(-$B$15*(($B$16+$AI$4)*0.5)))+U181*$B$15/($B$15-$AI$14)*(EXP(-$AI$14*(($B$16+$AI$4)*0.5))-EXP(-$B$15*(($B$16+$AI$4)*0.5)))</f>
        <v/>
      </c>
      <c r="AA181" s="17">
        <f>R181*EXP(-$B$15*(($B$16+$AI$4)*0.6))+S181*$B$15/($B$15-$AI$12)*(EXP(-$AI$12*(($B$16+$AI$4)*0.6))-EXP(-$B$15*(($B$16+$AI$4)*0.6)))+T181*$B$15/($B$15-$AI$13)*(EXP(-$AI$13*(($B$16+$AI$4)*0.6))-EXP(-$B$15*(($B$16+$AI$4)*0.6)))+U181*$B$15/($B$15-$AI$14)*(EXP(-$AI$14*(($B$16+$AI$4)*0.6))-EXP(-$B$15*(($B$16+$AI$4)*0.6)))</f>
        <v/>
      </c>
      <c r="AB181" s="17">
        <f>R181*EXP(-$B$15*(($B$16+$AI$4)*0.7))+S181*$B$15/($B$15-$AI$12)*(EXP(-$AI$12*(($B$16+$AI$4)*0.7))-EXP(-$B$15*(($B$16+$AI$4)*0.7)))+T181*$B$15/($B$15-$AI$13)*(EXP(-$AI$13*(($B$16+$AI$4)*0.7))-EXP(-$B$15*(($B$16+$AI$4)*0.7)))+U181*$B$15/($B$15-$AI$14)*(EXP(-$AI$14*(($B$16+$AI$4)*0.7))-EXP(-$B$15*(($B$16+$AI$4)*0.7)))</f>
        <v/>
      </c>
      <c r="AC181" s="17">
        <f>R181*EXP(-$B$15*(($B$16+$AI$4)*0.8))+S181*$B$15/($B$15-$AI$12)*(EXP(-$AI$12*(($B$16+$AI$4)*0.8))-EXP(-$B$15*(($B$16+$AI$4)*0.8)))+T181*$B$15/($B$15-$AI$13)*(EXP(-$AI$13*(($B$16+$AI$4)*0.8))-EXP(-$B$15*(($B$16+$AI$4)*0.8)))+U181*$B$15/($B$15-$AI$14)*(EXP(-$AI$14*(($B$16+$AI$4)*0.8))-EXP(-$B$15*(($B$16+$AI$4)*0.8)))</f>
        <v/>
      </c>
      <c r="AD181" s="17">
        <f>R181*EXP(-$B$15*(($B$16+$AI$4)*0.9))+S181*$B$15/($B$15-$AI$12)*(EXP(-$AI$12*(($B$16+$AI$4)*0.9))-EXP(-$B$15*(($B$16+$AI$4)*0.9)))+T181*$B$15/($B$15-$AI$13)*(EXP(-$AI$13*(($B$16+$AI$4)*0.9))-EXP(-$B$15*(($B$16+$AI$4)*0.9)))+U181*$B$15/($B$15-$AI$14)*(EXP(-$AI$14*(($B$16+$AI$4)*0.9))-EXP(-$B$15*(($B$16+$AI$4)*0.9)))</f>
        <v/>
      </c>
      <c r="AE181" s="17">
        <f>R181*EXP(-$B$15*(($B$16+$AI$4)*1.0))+S181*$B$15/($B$15-$AI$12)*(EXP(-$AI$12*(($B$16+$AI$4)*1.0))-EXP(-$B$15*(($B$16+$AI$4)*1.0)))+T181*$B$15/($B$15-$AI$13)*(EXP(-$AI$13*(($B$16+$AI$4)*1.0))-EXP(-$B$15*(($B$16+$AI$4)*1.0)))+U181*$B$15/($B$15-$AI$14)*(EXP(-$AI$14*(($B$16+$AI$4)*1.0))-EXP(-$B$15*(($B$16+$AI$4)*1.0)))</f>
        <v/>
      </c>
      <c r="AF181" s="17">
        <f>MIN((G181-V181)/$AI$48,(G181-W181)/$AI$49,(G181-X181)/$AI$50,(G181-Y181)/$AI$51,(G181-Z181)/$AI$52,(G181-AA181)/$AI$53,(G181-AB181)/$AI$54,(G181-AC181)/$AI$55,(G181-AD181)/$AI$56,(G181-AE181)/$AI$57)</f>
        <v/>
      </c>
    </row>
    <row r="182">
      <c r="E182" s="12">
        <f>E181+$B$11</f>
        <v/>
      </c>
      <c r="F182" s="13">
        <f>E182/60</f>
        <v/>
      </c>
      <c r="G182" s="13">
        <f>IF(F182&gt;=$AI$66,$B$26,IF(F182&gt;=$AI$65,$B$25,IF(F182&gt;=$AI$64,$B$24,IF(F182&gt;=$AI$63,$B$23,IF(F182&gt;=$AI$62,$B$22,IF(F182&gt;=$AI$61,$B$21,$B$20))))))</f>
        <v/>
      </c>
      <c r="H182" s="14">
        <f>MAX(0,MIN($AI$59,IF($B$9="Plasma",(G182-(S182*$AI$18+T182*$AI$19+U182*$AI$20))/$AI$46,AF182)))</f>
        <v/>
      </c>
      <c r="I182" s="15">
        <f>H182/10*3600/$B$11</f>
        <v/>
      </c>
      <c r="J182" s="15">
        <f>J181+H182</f>
        <v/>
      </c>
      <c r="K182" s="14">
        <f>$AI$21*K181+$AI$22*L181+$AI$23*M181+$AI$30*H181</f>
        <v/>
      </c>
      <c r="L182" s="14">
        <f>$AI$24*K181+$AI$25*L181+$AI$26*M181+$AI$31*H181</f>
        <v/>
      </c>
      <c r="M182" s="14">
        <f>$AI$27*K181+$AI$28*L181+$AI$29*M181+$AI$32*H181</f>
        <v/>
      </c>
      <c r="N182" s="16">
        <f>R182*$B$41</f>
        <v/>
      </c>
      <c r="O182" s="14">
        <f>K182/$B$30</f>
        <v/>
      </c>
      <c r="P182" s="14">
        <f>L182/$B$31</f>
        <v/>
      </c>
      <c r="Q182" s="14">
        <f>M182/$B$32</f>
        <v/>
      </c>
      <c r="R182" s="14">
        <f>R181*$AI$42+S181*$AI$43+T181*$AI$44+U181*$AI$45+$AI$47*H181</f>
        <v/>
      </c>
      <c r="S182" s="17">
        <f>$AI$33*K182+$AI$34*L182+$AI$35*M182</f>
        <v/>
      </c>
      <c r="T182" s="17">
        <f>$AI$36*K182+$AI$37*L182+$AI$38*M182</f>
        <v/>
      </c>
      <c r="U182" s="17">
        <f>$AI$39*K182+$AI$40*L182+$AI$41*M182</f>
        <v/>
      </c>
      <c r="V182" s="17">
        <f>R182*EXP(-$B$15*(($B$16+$AI$4)*0.1))+S182*$B$15/($B$15-$AI$12)*(EXP(-$AI$12*(($B$16+$AI$4)*0.1))-EXP(-$B$15*(($B$16+$AI$4)*0.1)))+T182*$B$15/($B$15-$AI$13)*(EXP(-$AI$13*(($B$16+$AI$4)*0.1))-EXP(-$B$15*(($B$16+$AI$4)*0.1)))+U182*$B$15/($B$15-$AI$14)*(EXP(-$AI$14*(($B$16+$AI$4)*0.1))-EXP(-$B$15*(($B$16+$AI$4)*0.1)))</f>
        <v/>
      </c>
      <c r="W182" s="17">
        <f>R182*EXP(-$B$15*(($B$16+$AI$4)*0.2))+S182*$B$15/($B$15-$AI$12)*(EXP(-$AI$12*(($B$16+$AI$4)*0.2))-EXP(-$B$15*(($B$16+$AI$4)*0.2)))+T182*$B$15/($B$15-$AI$13)*(EXP(-$AI$13*(($B$16+$AI$4)*0.2))-EXP(-$B$15*(($B$16+$AI$4)*0.2)))+U182*$B$15/($B$15-$AI$14)*(EXP(-$AI$14*(($B$16+$AI$4)*0.2))-EXP(-$B$15*(($B$16+$AI$4)*0.2)))</f>
        <v/>
      </c>
      <c r="X182" s="17">
        <f>R182*EXP(-$B$15*(($B$16+$AI$4)*0.3))+S182*$B$15/($B$15-$AI$12)*(EXP(-$AI$12*(($B$16+$AI$4)*0.3))-EXP(-$B$15*(($B$16+$AI$4)*0.3)))+T182*$B$15/($B$15-$AI$13)*(EXP(-$AI$13*(($B$16+$AI$4)*0.3))-EXP(-$B$15*(($B$16+$AI$4)*0.3)))+U182*$B$15/($B$15-$AI$14)*(EXP(-$AI$14*(($B$16+$AI$4)*0.3))-EXP(-$B$15*(($B$16+$AI$4)*0.3)))</f>
        <v/>
      </c>
      <c r="Y182" s="17">
        <f>R182*EXP(-$B$15*(($B$16+$AI$4)*0.4))+S182*$B$15/($B$15-$AI$12)*(EXP(-$AI$12*(($B$16+$AI$4)*0.4))-EXP(-$B$15*(($B$16+$AI$4)*0.4)))+T182*$B$15/($B$15-$AI$13)*(EXP(-$AI$13*(($B$16+$AI$4)*0.4))-EXP(-$B$15*(($B$16+$AI$4)*0.4)))+U182*$B$15/($B$15-$AI$14)*(EXP(-$AI$14*(($B$16+$AI$4)*0.4))-EXP(-$B$15*(($B$16+$AI$4)*0.4)))</f>
        <v/>
      </c>
      <c r="Z182" s="17">
        <f>R182*EXP(-$B$15*(($B$16+$AI$4)*0.5))+S182*$B$15/($B$15-$AI$12)*(EXP(-$AI$12*(($B$16+$AI$4)*0.5))-EXP(-$B$15*(($B$16+$AI$4)*0.5)))+T182*$B$15/($B$15-$AI$13)*(EXP(-$AI$13*(($B$16+$AI$4)*0.5))-EXP(-$B$15*(($B$16+$AI$4)*0.5)))+U182*$B$15/($B$15-$AI$14)*(EXP(-$AI$14*(($B$16+$AI$4)*0.5))-EXP(-$B$15*(($B$16+$AI$4)*0.5)))</f>
        <v/>
      </c>
      <c r="AA182" s="17">
        <f>R182*EXP(-$B$15*(($B$16+$AI$4)*0.6))+S182*$B$15/($B$15-$AI$12)*(EXP(-$AI$12*(($B$16+$AI$4)*0.6))-EXP(-$B$15*(($B$16+$AI$4)*0.6)))+T182*$B$15/($B$15-$AI$13)*(EXP(-$AI$13*(($B$16+$AI$4)*0.6))-EXP(-$B$15*(($B$16+$AI$4)*0.6)))+U182*$B$15/($B$15-$AI$14)*(EXP(-$AI$14*(($B$16+$AI$4)*0.6))-EXP(-$B$15*(($B$16+$AI$4)*0.6)))</f>
        <v/>
      </c>
      <c r="AB182" s="17">
        <f>R182*EXP(-$B$15*(($B$16+$AI$4)*0.7))+S182*$B$15/($B$15-$AI$12)*(EXP(-$AI$12*(($B$16+$AI$4)*0.7))-EXP(-$B$15*(($B$16+$AI$4)*0.7)))+T182*$B$15/($B$15-$AI$13)*(EXP(-$AI$13*(($B$16+$AI$4)*0.7))-EXP(-$B$15*(($B$16+$AI$4)*0.7)))+U182*$B$15/($B$15-$AI$14)*(EXP(-$AI$14*(($B$16+$AI$4)*0.7))-EXP(-$B$15*(($B$16+$AI$4)*0.7)))</f>
        <v/>
      </c>
      <c r="AC182" s="17">
        <f>R182*EXP(-$B$15*(($B$16+$AI$4)*0.8))+S182*$B$15/($B$15-$AI$12)*(EXP(-$AI$12*(($B$16+$AI$4)*0.8))-EXP(-$B$15*(($B$16+$AI$4)*0.8)))+T182*$B$15/($B$15-$AI$13)*(EXP(-$AI$13*(($B$16+$AI$4)*0.8))-EXP(-$B$15*(($B$16+$AI$4)*0.8)))+U182*$B$15/($B$15-$AI$14)*(EXP(-$AI$14*(($B$16+$AI$4)*0.8))-EXP(-$B$15*(($B$16+$AI$4)*0.8)))</f>
        <v/>
      </c>
      <c r="AD182" s="17">
        <f>R182*EXP(-$B$15*(($B$16+$AI$4)*0.9))+S182*$B$15/($B$15-$AI$12)*(EXP(-$AI$12*(($B$16+$AI$4)*0.9))-EXP(-$B$15*(($B$16+$AI$4)*0.9)))+T182*$B$15/($B$15-$AI$13)*(EXP(-$AI$13*(($B$16+$AI$4)*0.9))-EXP(-$B$15*(($B$16+$AI$4)*0.9)))+U182*$B$15/($B$15-$AI$14)*(EXP(-$AI$14*(($B$16+$AI$4)*0.9))-EXP(-$B$15*(($B$16+$AI$4)*0.9)))</f>
        <v/>
      </c>
      <c r="AE182" s="17">
        <f>R182*EXP(-$B$15*(($B$16+$AI$4)*1.0))+S182*$B$15/($B$15-$AI$12)*(EXP(-$AI$12*(($B$16+$AI$4)*1.0))-EXP(-$B$15*(($B$16+$AI$4)*1.0)))+T182*$B$15/($B$15-$AI$13)*(EXP(-$AI$13*(($B$16+$AI$4)*1.0))-EXP(-$B$15*(($B$16+$AI$4)*1.0)))+U182*$B$15/($B$15-$AI$14)*(EXP(-$AI$14*(($B$16+$AI$4)*1.0))-EXP(-$B$15*(($B$16+$AI$4)*1.0)))</f>
        <v/>
      </c>
      <c r="AF182" s="17">
        <f>MIN((G182-V182)/$AI$48,(G182-W182)/$AI$49,(G182-X182)/$AI$50,(G182-Y182)/$AI$51,(G182-Z182)/$AI$52,(G182-AA182)/$AI$53,(G182-AB182)/$AI$54,(G182-AC182)/$AI$55,(G182-AD182)/$AI$56,(G182-AE182)/$AI$57)</f>
        <v/>
      </c>
    </row>
    <row r="183">
      <c r="E183" s="12">
        <f>E182+$B$11</f>
        <v/>
      </c>
      <c r="F183" s="13">
        <f>E183/60</f>
        <v/>
      </c>
      <c r="G183" s="13">
        <f>IF(F183&gt;=$AI$66,$B$26,IF(F183&gt;=$AI$65,$B$25,IF(F183&gt;=$AI$64,$B$24,IF(F183&gt;=$AI$63,$B$23,IF(F183&gt;=$AI$62,$B$22,IF(F183&gt;=$AI$61,$B$21,$B$20))))))</f>
        <v/>
      </c>
      <c r="H183" s="14">
        <f>MAX(0,MIN($AI$59,IF($B$9="Plasma",(G183-(S183*$AI$18+T183*$AI$19+U183*$AI$20))/$AI$46,AF183)))</f>
        <v/>
      </c>
      <c r="I183" s="15">
        <f>H183/10*3600/$B$11</f>
        <v/>
      </c>
      <c r="J183" s="15">
        <f>J182+H183</f>
        <v/>
      </c>
      <c r="K183" s="14">
        <f>$AI$21*K182+$AI$22*L182+$AI$23*M182+$AI$30*H182</f>
        <v/>
      </c>
      <c r="L183" s="14">
        <f>$AI$24*K182+$AI$25*L182+$AI$26*M182+$AI$31*H182</f>
        <v/>
      </c>
      <c r="M183" s="14">
        <f>$AI$27*K182+$AI$28*L182+$AI$29*M182+$AI$32*H182</f>
        <v/>
      </c>
      <c r="N183" s="16">
        <f>R183*$B$41</f>
        <v/>
      </c>
      <c r="O183" s="14">
        <f>K183/$B$30</f>
        <v/>
      </c>
      <c r="P183" s="14">
        <f>L183/$B$31</f>
        <v/>
      </c>
      <c r="Q183" s="14">
        <f>M183/$B$32</f>
        <v/>
      </c>
      <c r="R183" s="14">
        <f>R182*$AI$42+S182*$AI$43+T182*$AI$44+U182*$AI$45+$AI$47*H182</f>
        <v/>
      </c>
      <c r="S183" s="17">
        <f>$AI$33*K183+$AI$34*L183+$AI$35*M183</f>
        <v/>
      </c>
      <c r="T183" s="17">
        <f>$AI$36*K183+$AI$37*L183+$AI$38*M183</f>
        <v/>
      </c>
      <c r="U183" s="17">
        <f>$AI$39*K183+$AI$40*L183+$AI$41*M183</f>
        <v/>
      </c>
      <c r="V183" s="17">
        <f>R183*EXP(-$B$15*(($B$16+$AI$4)*0.1))+S183*$B$15/($B$15-$AI$12)*(EXP(-$AI$12*(($B$16+$AI$4)*0.1))-EXP(-$B$15*(($B$16+$AI$4)*0.1)))+T183*$B$15/($B$15-$AI$13)*(EXP(-$AI$13*(($B$16+$AI$4)*0.1))-EXP(-$B$15*(($B$16+$AI$4)*0.1)))+U183*$B$15/($B$15-$AI$14)*(EXP(-$AI$14*(($B$16+$AI$4)*0.1))-EXP(-$B$15*(($B$16+$AI$4)*0.1)))</f>
        <v/>
      </c>
      <c r="W183" s="17">
        <f>R183*EXP(-$B$15*(($B$16+$AI$4)*0.2))+S183*$B$15/($B$15-$AI$12)*(EXP(-$AI$12*(($B$16+$AI$4)*0.2))-EXP(-$B$15*(($B$16+$AI$4)*0.2)))+T183*$B$15/($B$15-$AI$13)*(EXP(-$AI$13*(($B$16+$AI$4)*0.2))-EXP(-$B$15*(($B$16+$AI$4)*0.2)))+U183*$B$15/($B$15-$AI$14)*(EXP(-$AI$14*(($B$16+$AI$4)*0.2))-EXP(-$B$15*(($B$16+$AI$4)*0.2)))</f>
        <v/>
      </c>
      <c r="X183" s="17">
        <f>R183*EXP(-$B$15*(($B$16+$AI$4)*0.3))+S183*$B$15/($B$15-$AI$12)*(EXP(-$AI$12*(($B$16+$AI$4)*0.3))-EXP(-$B$15*(($B$16+$AI$4)*0.3)))+T183*$B$15/($B$15-$AI$13)*(EXP(-$AI$13*(($B$16+$AI$4)*0.3))-EXP(-$B$15*(($B$16+$AI$4)*0.3)))+U183*$B$15/($B$15-$AI$14)*(EXP(-$AI$14*(($B$16+$AI$4)*0.3))-EXP(-$B$15*(($B$16+$AI$4)*0.3)))</f>
        <v/>
      </c>
      <c r="Y183" s="17">
        <f>R183*EXP(-$B$15*(($B$16+$AI$4)*0.4))+S183*$B$15/($B$15-$AI$12)*(EXP(-$AI$12*(($B$16+$AI$4)*0.4))-EXP(-$B$15*(($B$16+$AI$4)*0.4)))+T183*$B$15/($B$15-$AI$13)*(EXP(-$AI$13*(($B$16+$AI$4)*0.4))-EXP(-$B$15*(($B$16+$AI$4)*0.4)))+U183*$B$15/($B$15-$AI$14)*(EXP(-$AI$14*(($B$16+$AI$4)*0.4))-EXP(-$B$15*(($B$16+$AI$4)*0.4)))</f>
        <v/>
      </c>
      <c r="Z183" s="17">
        <f>R183*EXP(-$B$15*(($B$16+$AI$4)*0.5))+S183*$B$15/($B$15-$AI$12)*(EXP(-$AI$12*(($B$16+$AI$4)*0.5))-EXP(-$B$15*(($B$16+$AI$4)*0.5)))+T183*$B$15/($B$15-$AI$13)*(EXP(-$AI$13*(($B$16+$AI$4)*0.5))-EXP(-$B$15*(($B$16+$AI$4)*0.5)))+U183*$B$15/($B$15-$AI$14)*(EXP(-$AI$14*(($B$16+$AI$4)*0.5))-EXP(-$B$15*(($B$16+$AI$4)*0.5)))</f>
        <v/>
      </c>
      <c r="AA183" s="17">
        <f>R183*EXP(-$B$15*(($B$16+$AI$4)*0.6))+S183*$B$15/($B$15-$AI$12)*(EXP(-$AI$12*(($B$16+$AI$4)*0.6))-EXP(-$B$15*(($B$16+$AI$4)*0.6)))+T183*$B$15/($B$15-$AI$13)*(EXP(-$AI$13*(($B$16+$AI$4)*0.6))-EXP(-$B$15*(($B$16+$AI$4)*0.6)))+U183*$B$15/($B$15-$AI$14)*(EXP(-$AI$14*(($B$16+$AI$4)*0.6))-EXP(-$B$15*(($B$16+$AI$4)*0.6)))</f>
        <v/>
      </c>
      <c r="AB183" s="17">
        <f>R183*EXP(-$B$15*(($B$16+$AI$4)*0.7))+S183*$B$15/($B$15-$AI$12)*(EXP(-$AI$12*(($B$16+$AI$4)*0.7))-EXP(-$B$15*(($B$16+$AI$4)*0.7)))+T183*$B$15/($B$15-$AI$13)*(EXP(-$AI$13*(($B$16+$AI$4)*0.7))-EXP(-$B$15*(($B$16+$AI$4)*0.7)))+U183*$B$15/($B$15-$AI$14)*(EXP(-$AI$14*(($B$16+$AI$4)*0.7))-EXP(-$B$15*(($B$16+$AI$4)*0.7)))</f>
        <v/>
      </c>
      <c r="AC183" s="17">
        <f>R183*EXP(-$B$15*(($B$16+$AI$4)*0.8))+S183*$B$15/($B$15-$AI$12)*(EXP(-$AI$12*(($B$16+$AI$4)*0.8))-EXP(-$B$15*(($B$16+$AI$4)*0.8)))+T183*$B$15/($B$15-$AI$13)*(EXP(-$AI$13*(($B$16+$AI$4)*0.8))-EXP(-$B$15*(($B$16+$AI$4)*0.8)))+U183*$B$15/($B$15-$AI$14)*(EXP(-$AI$14*(($B$16+$AI$4)*0.8))-EXP(-$B$15*(($B$16+$AI$4)*0.8)))</f>
        <v/>
      </c>
      <c r="AD183" s="17">
        <f>R183*EXP(-$B$15*(($B$16+$AI$4)*0.9))+S183*$B$15/($B$15-$AI$12)*(EXP(-$AI$12*(($B$16+$AI$4)*0.9))-EXP(-$B$15*(($B$16+$AI$4)*0.9)))+T183*$B$15/($B$15-$AI$13)*(EXP(-$AI$13*(($B$16+$AI$4)*0.9))-EXP(-$B$15*(($B$16+$AI$4)*0.9)))+U183*$B$15/($B$15-$AI$14)*(EXP(-$AI$14*(($B$16+$AI$4)*0.9))-EXP(-$B$15*(($B$16+$AI$4)*0.9)))</f>
        <v/>
      </c>
      <c r="AE183" s="17">
        <f>R183*EXP(-$B$15*(($B$16+$AI$4)*1.0))+S183*$B$15/($B$15-$AI$12)*(EXP(-$AI$12*(($B$16+$AI$4)*1.0))-EXP(-$B$15*(($B$16+$AI$4)*1.0)))+T183*$B$15/($B$15-$AI$13)*(EXP(-$AI$13*(($B$16+$AI$4)*1.0))-EXP(-$B$15*(($B$16+$AI$4)*1.0)))+U183*$B$15/($B$15-$AI$14)*(EXP(-$AI$14*(($B$16+$AI$4)*1.0))-EXP(-$B$15*(($B$16+$AI$4)*1.0)))</f>
        <v/>
      </c>
      <c r="AF183" s="17">
        <f>MIN((G183-V183)/$AI$48,(G183-W183)/$AI$49,(G183-X183)/$AI$50,(G183-Y183)/$AI$51,(G183-Z183)/$AI$52,(G183-AA183)/$AI$53,(G183-AB183)/$AI$54,(G183-AC183)/$AI$55,(G183-AD183)/$AI$56,(G183-AE183)/$AI$57)</f>
        <v/>
      </c>
    </row>
    <row r="184">
      <c r="E184" s="12">
        <f>E183+$B$11</f>
        <v/>
      </c>
      <c r="F184" s="13">
        <f>E184/60</f>
        <v/>
      </c>
      <c r="G184" s="13">
        <f>IF(F184&gt;=$AI$66,$B$26,IF(F184&gt;=$AI$65,$B$25,IF(F184&gt;=$AI$64,$B$24,IF(F184&gt;=$AI$63,$B$23,IF(F184&gt;=$AI$62,$B$22,IF(F184&gt;=$AI$61,$B$21,$B$20))))))</f>
        <v/>
      </c>
      <c r="H184" s="14">
        <f>MAX(0,MIN($AI$59,IF($B$9="Plasma",(G184-(S184*$AI$18+T184*$AI$19+U184*$AI$20))/$AI$46,AF184)))</f>
        <v/>
      </c>
      <c r="I184" s="15">
        <f>H184/10*3600/$B$11</f>
        <v/>
      </c>
      <c r="J184" s="15">
        <f>J183+H184</f>
        <v/>
      </c>
      <c r="K184" s="14">
        <f>$AI$21*K183+$AI$22*L183+$AI$23*M183+$AI$30*H183</f>
        <v/>
      </c>
      <c r="L184" s="14">
        <f>$AI$24*K183+$AI$25*L183+$AI$26*M183+$AI$31*H183</f>
        <v/>
      </c>
      <c r="M184" s="14">
        <f>$AI$27*K183+$AI$28*L183+$AI$29*M183+$AI$32*H183</f>
        <v/>
      </c>
      <c r="N184" s="16">
        <f>R184*$B$41</f>
        <v/>
      </c>
      <c r="O184" s="14">
        <f>K184/$B$30</f>
        <v/>
      </c>
      <c r="P184" s="14">
        <f>L184/$B$31</f>
        <v/>
      </c>
      <c r="Q184" s="14">
        <f>M184/$B$32</f>
        <v/>
      </c>
      <c r="R184" s="14">
        <f>R183*$AI$42+S183*$AI$43+T183*$AI$44+U183*$AI$45+$AI$47*H183</f>
        <v/>
      </c>
      <c r="S184" s="17">
        <f>$AI$33*K184+$AI$34*L184+$AI$35*M184</f>
        <v/>
      </c>
      <c r="T184" s="17">
        <f>$AI$36*K184+$AI$37*L184+$AI$38*M184</f>
        <v/>
      </c>
      <c r="U184" s="17">
        <f>$AI$39*K184+$AI$40*L184+$AI$41*M184</f>
        <v/>
      </c>
      <c r="V184" s="17">
        <f>R184*EXP(-$B$15*(($B$16+$AI$4)*0.1))+S184*$B$15/($B$15-$AI$12)*(EXP(-$AI$12*(($B$16+$AI$4)*0.1))-EXP(-$B$15*(($B$16+$AI$4)*0.1)))+T184*$B$15/($B$15-$AI$13)*(EXP(-$AI$13*(($B$16+$AI$4)*0.1))-EXP(-$B$15*(($B$16+$AI$4)*0.1)))+U184*$B$15/($B$15-$AI$14)*(EXP(-$AI$14*(($B$16+$AI$4)*0.1))-EXP(-$B$15*(($B$16+$AI$4)*0.1)))</f>
        <v/>
      </c>
      <c r="W184" s="17">
        <f>R184*EXP(-$B$15*(($B$16+$AI$4)*0.2))+S184*$B$15/($B$15-$AI$12)*(EXP(-$AI$12*(($B$16+$AI$4)*0.2))-EXP(-$B$15*(($B$16+$AI$4)*0.2)))+T184*$B$15/($B$15-$AI$13)*(EXP(-$AI$13*(($B$16+$AI$4)*0.2))-EXP(-$B$15*(($B$16+$AI$4)*0.2)))+U184*$B$15/($B$15-$AI$14)*(EXP(-$AI$14*(($B$16+$AI$4)*0.2))-EXP(-$B$15*(($B$16+$AI$4)*0.2)))</f>
        <v/>
      </c>
      <c r="X184" s="17">
        <f>R184*EXP(-$B$15*(($B$16+$AI$4)*0.3))+S184*$B$15/($B$15-$AI$12)*(EXP(-$AI$12*(($B$16+$AI$4)*0.3))-EXP(-$B$15*(($B$16+$AI$4)*0.3)))+T184*$B$15/($B$15-$AI$13)*(EXP(-$AI$13*(($B$16+$AI$4)*0.3))-EXP(-$B$15*(($B$16+$AI$4)*0.3)))+U184*$B$15/($B$15-$AI$14)*(EXP(-$AI$14*(($B$16+$AI$4)*0.3))-EXP(-$B$15*(($B$16+$AI$4)*0.3)))</f>
        <v/>
      </c>
      <c r="Y184" s="17">
        <f>R184*EXP(-$B$15*(($B$16+$AI$4)*0.4))+S184*$B$15/($B$15-$AI$12)*(EXP(-$AI$12*(($B$16+$AI$4)*0.4))-EXP(-$B$15*(($B$16+$AI$4)*0.4)))+T184*$B$15/($B$15-$AI$13)*(EXP(-$AI$13*(($B$16+$AI$4)*0.4))-EXP(-$B$15*(($B$16+$AI$4)*0.4)))+U184*$B$15/($B$15-$AI$14)*(EXP(-$AI$14*(($B$16+$AI$4)*0.4))-EXP(-$B$15*(($B$16+$AI$4)*0.4)))</f>
        <v/>
      </c>
      <c r="Z184" s="17">
        <f>R184*EXP(-$B$15*(($B$16+$AI$4)*0.5))+S184*$B$15/($B$15-$AI$12)*(EXP(-$AI$12*(($B$16+$AI$4)*0.5))-EXP(-$B$15*(($B$16+$AI$4)*0.5)))+T184*$B$15/($B$15-$AI$13)*(EXP(-$AI$13*(($B$16+$AI$4)*0.5))-EXP(-$B$15*(($B$16+$AI$4)*0.5)))+U184*$B$15/($B$15-$AI$14)*(EXP(-$AI$14*(($B$16+$AI$4)*0.5))-EXP(-$B$15*(($B$16+$AI$4)*0.5)))</f>
        <v/>
      </c>
      <c r="AA184" s="17">
        <f>R184*EXP(-$B$15*(($B$16+$AI$4)*0.6))+S184*$B$15/($B$15-$AI$12)*(EXP(-$AI$12*(($B$16+$AI$4)*0.6))-EXP(-$B$15*(($B$16+$AI$4)*0.6)))+T184*$B$15/($B$15-$AI$13)*(EXP(-$AI$13*(($B$16+$AI$4)*0.6))-EXP(-$B$15*(($B$16+$AI$4)*0.6)))+U184*$B$15/($B$15-$AI$14)*(EXP(-$AI$14*(($B$16+$AI$4)*0.6))-EXP(-$B$15*(($B$16+$AI$4)*0.6)))</f>
        <v/>
      </c>
      <c r="AB184" s="17">
        <f>R184*EXP(-$B$15*(($B$16+$AI$4)*0.7))+S184*$B$15/($B$15-$AI$12)*(EXP(-$AI$12*(($B$16+$AI$4)*0.7))-EXP(-$B$15*(($B$16+$AI$4)*0.7)))+T184*$B$15/($B$15-$AI$13)*(EXP(-$AI$13*(($B$16+$AI$4)*0.7))-EXP(-$B$15*(($B$16+$AI$4)*0.7)))+U184*$B$15/($B$15-$AI$14)*(EXP(-$AI$14*(($B$16+$AI$4)*0.7))-EXP(-$B$15*(($B$16+$AI$4)*0.7)))</f>
        <v/>
      </c>
      <c r="AC184" s="17">
        <f>R184*EXP(-$B$15*(($B$16+$AI$4)*0.8))+S184*$B$15/($B$15-$AI$12)*(EXP(-$AI$12*(($B$16+$AI$4)*0.8))-EXP(-$B$15*(($B$16+$AI$4)*0.8)))+T184*$B$15/($B$15-$AI$13)*(EXP(-$AI$13*(($B$16+$AI$4)*0.8))-EXP(-$B$15*(($B$16+$AI$4)*0.8)))+U184*$B$15/($B$15-$AI$14)*(EXP(-$AI$14*(($B$16+$AI$4)*0.8))-EXP(-$B$15*(($B$16+$AI$4)*0.8)))</f>
        <v/>
      </c>
      <c r="AD184" s="17">
        <f>R184*EXP(-$B$15*(($B$16+$AI$4)*0.9))+S184*$B$15/($B$15-$AI$12)*(EXP(-$AI$12*(($B$16+$AI$4)*0.9))-EXP(-$B$15*(($B$16+$AI$4)*0.9)))+T184*$B$15/($B$15-$AI$13)*(EXP(-$AI$13*(($B$16+$AI$4)*0.9))-EXP(-$B$15*(($B$16+$AI$4)*0.9)))+U184*$B$15/($B$15-$AI$14)*(EXP(-$AI$14*(($B$16+$AI$4)*0.9))-EXP(-$B$15*(($B$16+$AI$4)*0.9)))</f>
        <v/>
      </c>
      <c r="AE184" s="17">
        <f>R184*EXP(-$B$15*(($B$16+$AI$4)*1.0))+S184*$B$15/($B$15-$AI$12)*(EXP(-$AI$12*(($B$16+$AI$4)*1.0))-EXP(-$B$15*(($B$16+$AI$4)*1.0)))+T184*$B$15/($B$15-$AI$13)*(EXP(-$AI$13*(($B$16+$AI$4)*1.0))-EXP(-$B$15*(($B$16+$AI$4)*1.0)))+U184*$B$15/($B$15-$AI$14)*(EXP(-$AI$14*(($B$16+$AI$4)*1.0))-EXP(-$B$15*(($B$16+$AI$4)*1.0)))</f>
        <v/>
      </c>
      <c r="AF184" s="17">
        <f>MIN((G184-V184)/$AI$48,(G184-W184)/$AI$49,(G184-X184)/$AI$50,(G184-Y184)/$AI$51,(G184-Z184)/$AI$52,(G184-AA184)/$AI$53,(G184-AB184)/$AI$54,(G184-AC184)/$AI$55,(G184-AD184)/$AI$56,(G184-AE184)/$AI$57)</f>
        <v/>
      </c>
    </row>
    <row r="185">
      <c r="E185" s="12">
        <f>E184+$B$11</f>
        <v/>
      </c>
      <c r="F185" s="13">
        <f>E185/60</f>
        <v/>
      </c>
      <c r="G185" s="13">
        <f>IF(F185&gt;=$AI$66,$B$26,IF(F185&gt;=$AI$65,$B$25,IF(F185&gt;=$AI$64,$B$24,IF(F185&gt;=$AI$63,$B$23,IF(F185&gt;=$AI$62,$B$22,IF(F185&gt;=$AI$61,$B$21,$B$20))))))</f>
        <v/>
      </c>
      <c r="H185" s="14">
        <f>MAX(0,MIN($AI$59,IF($B$9="Plasma",(G185-(S185*$AI$18+T185*$AI$19+U185*$AI$20))/$AI$46,AF185)))</f>
        <v/>
      </c>
      <c r="I185" s="15">
        <f>H185/10*3600/$B$11</f>
        <v/>
      </c>
      <c r="J185" s="15">
        <f>J184+H185</f>
        <v/>
      </c>
      <c r="K185" s="14">
        <f>$AI$21*K184+$AI$22*L184+$AI$23*M184+$AI$30*H184</f>
        <v/>
      </c>
      <c r="L185" s="14">
        <f>$AI$24*K184+$AI$25*L184+$AI$26*M184+$AI$31*H184</f>
        <v/>
      </c>
      <c r="M185" s="14">
        <f>$AI$27*K184+$AI$28*L184+$AI$29*M184+$AI$32*H184</f>
        <v/>
      </c>
      <c r="N185" s="16">
        <f>R185*$B$41</f>
        <v/>
      </c>
      <c r="O185" s="14">
        <f>K185/$B$30</f>
        <v/>
      </c>
      <c r="P185" s="14">
        <f>L185/$B$31</f>
        <v/>
      </c>
      <c r="Q185" s="14">
        <f>M185/$B$32</f>
        <v/>
      </c>
      <c r="R185" s="14">
        <f>R184*$AI$42+S184*$AI$43+T184*$AI$44+U184*$AI$45+$AI$47*H184</f>
        <v/>
      </c>
      <c r="S185" s="17">
        <f>$AI$33*K185+$AI$34*L185+$AI$35*M185</f>
        <v/>
      </c>
      <c r="T185" s="17">
        <f>$AI$36*K185+$AI$37*L185+$AI$38*M185</f>
        <v/>
      </c>
      <c r="U185" s="17">
        <f>$AI$39*K185+$AI$40*L185+$AI$41*M185</f>
        <v/>
      </c>
      <c r="V185" s="17">
        <f>R185*EXP(-$B$15*(($B$16+$AI$4)*0.1))+S185*$B$15/($B$15-$AI$12)*(EXP(-$AI$12*(($B$16+$AI$4)*0.1))-EXP(-$B$15*(($B$16+$AI$4)*0.1)))+T185*$B$15/($B$15-$AI$13)*(EXP(-$AI$13*(($B$16+$AI$4)*0.1))-EXP(-$B$15*(($B$16+$AI$4)*0.1)))+U185*$B$15/($B$15-$AI$14)*(EXP(-$AI$14*(($B$16+$AI$4)*0.1))-EXP(-$B$15*(($B$16+$AI$4)*0.1)))</f>
        <v/>
      </c>
      <c r="W185" s="17">
        <f>R185*EXP(-$B$15*(($B$16+$AI$4)*0.2))+S185*$B$15/($B$15-$AI$12)*(EXP(-$AI$12*(($B$16+$AI$4)*0.2))-EXP(-$B$15*(($B$16+$AI$4)*0.2)))+T185*$B$15/($B$15-$AI$13)*(EXP(-$AI$13*(($B$16+$AI$4)*0.2))-EXP(-$B$15*(($B$16+$AI$4)*0.2)))+U185*$B$15/($B$15-$AI$14)*(EXP(-$AI$14*(($B$16+$AI$4)*0.2))-EXP(-$B$15*(($B$16+$AI$4)*0.2)))</f>
        <v/>
      </c>
      <c r="X185" s="17">
        <f>R185*EXP(-$B$15*(($B$16+$AI$4)*0.3))+S185*$B$15/($B$15-$AI$12)*(EXP(-$AI$12*(($B$16+$AI$4)*0.3))-EXP(-$B$15*(($B$16+$AI$4)*0.3)))+T185*$B$15/($B$15-$AI$13)*(EXP(-$AI$13*(($B$16+$AI$4)*0.3))-EXP(-$B$15*(($B$16+$AI$4)*0.3)))+U185*$B$15/($B$15-$AI$14)*(EXP(-$AI$14*(($B$16+$AI$4)*0.3))-EXP(-$B$15*(($B$16+$AI$4)*0.3)))</f>
        <v/>
      </c>
      <c r="Y185" s="17">
        <f>R185*EXP(-$B$15*(($B$16+$AI$4)*0.4))+S185*$B$15/($B$15-$AI$12)*(EXP(-$AI$12*(($B$16+$AI$4)*0.4))-EXP(-$B$15*(($B$16+$AI$4)*0.4)))+T185*$B$15/($B$15-$AI$13)*(EXP(-$AI$13*(($B$16+$AI$4)*0.4))-EXP(-$B$15*(($B$16+$AI$4)*0.4)))+U185*$B$15/($B$15-$AI$14)*(EXP(-$AI$14*(($B$16+$AI$4)*0.4))-EXP(-$B$15*(($B$16+$AI$4)*0.4)))</f>
        <v/>
      </c>
      <c r="Z185" s="17">
        <f>R185*EXP(-$B$15*(($B$16+$AI$4)*0.5))+S185*$B$15/($B$15-$AI$12)*(EXP(-$AI$12*(($B$16+$AI$4)*0.5))-EXP(-$B$15*(($B$16+$AI$4)*0.5)))+T185*$B$15/($B$15-$AI$13)*(EXP(-$AI$13*(($B$16+$AI$4)*0.5))-EXP(-$B$15*(($B$16+$AI$4)*0.5)))+U185*$B$15/($B$15-$AI$14)*(EXP(-$AI$14*(($B$16+$AI$4)*0.5))-EXP(-$B$15*(($B$16+$AI$4)*0.5)))</f>
        <v/>
      </c>
      <c r="AA185" s="17">
        <f>R185*EXP(-$B$15*(($B$16+$AI$4)*0.6))+S185*$B$15/($B$15-$AI$12)*(EXP(-$AI$12*(($B$16+$AI$4)*0.6))-EXP(-$B$15*(($B$16+$AI$4)*0.6)))+T185*$B$15/($B$15-$AI$13)*(EXP(-$AI$13*(($B$16+$AI$4)*0.6))-EXP(-$B$15*(($B$16+$AI$4)*0.6)))+U185*$B$15/($B$15-$AI$14)*(EXP(-$AI$14*(($B$16+$AI$4)*0.6))-EXP(-$B$15*(($B$16+$AI$4)*0.6)))</f>
        <v/>
      </c>
      <c r="AB185" s="17">
        <f>R185*EXP(-$B$15*(($B$16+$AI$4)*0.7))+S185*$B$15/($B$15-$AI$12)*(EXP(-$AI$12*(($B$16+$AI$4)*0.7))-EXP(-$B$15*(($B$16+$AI$4)*0.7)))+T185*$B$15/($B$15-$AI$13)*(EXP(-$AI$13*(($B$16+$AI$4)*0.7))-EXP(-$B$15*(($B$16+$AI$4)*0.7)))+U185*$B$15/($B$15-$AI$14)*(EXP(-$AI$14*(($B$16+$AI$4)*0.7))-EXP(-$B$15*(($B$16+$AI$4)*0.7)))</f>
        <v/>
      </c>
      <c r="AC185" s="17">
        <f>R185*EXP(-$B$15*(($B$16+$AI$4)*0.8))+S185*$B$15/($B$15-$AI$12)*(EXP(-$AI$12*(($B$16+$AI$4)*0.8))-EXP(-$B$15*(($B$16+$AI$4)*0.8)))+T185*$B$15/($B$15-$AI$13)*(EXP(-$AI$13*(($B$16+$AI$4)*0.8))-EXP(-$B$15*(($B$16+$AI$4)*0.8)))+U185*$B$15/($B$15-$AI$14)*(EXP(-$AI$14*(($B$16+$AI$4)*0.8))-EXP(-$B$15*(($B$16+$AI$4)*0.8)))</f>
        <v/>
      </c>
      <c r="AD185" s="17">
        <f>R185*EXP(-$B$15*(($B$16+$AI$4)*0.9))+S185*$B$15/($B$15-$AI$12)*(EXP(-$AI$12*(($B$16+$AI$4)*0.9))-EXP(-$B$15*(($B$16+$AI$4)*0.9)))+T185*$B$15/($B$15-$AI$13)*(EXP(-$AI$13*(($B$16+$AI$4)*0.9))-EXP(-$B$15*(($B$16+$AI$4)*0.9)))+U185*$B$15/($B$15-$AI$14)*(EXP(-$AI$14*(($B$16+$AI$4)*0.9))-EXP(-$B$15*(($B$16+$AI$4)*0.9)))</f>
        <v/>
      </c>
      <c r="AE185" s="17">
        <f>R185*EXP(-$B$15*(($B$16+$AI$4)*1.0))+S185*$B$15/($B$15-$AI$12)*(EXP(-$AI$12*(($B$16+$AI$4)*1.0))-EXP(-$B$15*(($B$16+$AI$4)*1.0)))+T185*$B$15/($B$15-$AI$13)*(EXP(-$AI$13*(($B$16+$AI$4)*1.0))-EXP(-$B$15*(($B$16+$AI$4)*1.0)))+U185*$B$15/($B$15-$AI$14)*(EXP(-$AI$14*(($B$16+$AI$4)*1.0))-EXP(-$B$15*(($B$16+$AI$4)*1.0)))</f>
        <v/>
      </c>
      <c r="AF185" s="17">
        <f>MIN((G185-V185)/$AI$48,(G185-W185)/$AI$49,(G185-X185)/$AI$50,(G185-Y185)/$AI$51,(G185-Z185)/$AI$52,(G185-AA185)/$AI$53,(G185-AB185)/$AI$54,(G185-AC185)/$AI$55,(G185-AD185)/$AI$56,(G185-AE185)/$AI$57)</f>
        <v/>
      </c>
    </row>
    <row r="186">
      <c r="E186" s="12">
        <f>E185+$B$11</f>
        <v/>
      </c>
      <c r="F186" s="13">
        <f>E186/60</f>
        <v/>
      </c>
      <c r="G186" s="13">
        <f>IF(F186&gt;=$AI$66,$B$26,IF(F186&gt;=$AI$65,$B$25,IF(F186&gt;=$AI$64,$B$24,IF(F186&gt;=$AI$63,$B$23,IF(F186&gt;=$AI$62,$B$22,IF(F186&gt;=$AI$61,$B$21,$B$20))))))</f>
        <v/>
      </c>
      <c r="H186" s="14">
        <f>MAX(0,MIN($AI$59,IF($B$9="Plasma",(G186-(S186*$AI$18+T186*$AI$19+U186*$AI$20))/$AI$46,AF186)))</f>
        <v/>
      </c>
      <c r="I186" s="15">
        <f>H186/10*3600/$B$11</f>
        <v/>
      </c>
      <c r="J186" s="15">
        <f>J185+H186</f>
        <v/>
      </c>
      <c r="K186" s="14">
        <f>$AI$21*K185+$AI$22*L185+$AI$23*M185+$AI$30*H185</f>
        <v/>
      </c>
      <c r="L186" s="14">
        <f>$AI$24*K185+$AI$25*L185+$AI$26*M185+$AI$31*H185</f>
        <v/>
      </c>
      <c r="M186" s="14">
        <f>$AI$27*K185+$AI$28*L185+$AI$29*M185+$AI$32*H185</f>
        <v/>
      </c>
      <c r="N186" s="16">
        <f>R186*$B$41</f>
        <v/>
      </c>
      <c r="O186" s="14">
        <f>K186/$B$30</f>
        <v/>
      </c>
      <c r="P186" s="14">
        <f>L186/$B$31</f>
        <v/>
      </c>
      <c r="Q186" s="14">
        <f>M186/$B$32</f>
        <v/>
      </c>
      <c r="R186" s="14">
        <f>R185*$AI$42+S185*$AI$43+T185*$AI$44+U185*$AI$45+$AI$47*H185</f>
        <v/>
      </c>
      <c r="S186" s="17">
        <f>$AI$33*K186+$AI$34*L186+$AI$35*M186</f>
        <v/>
      </c>
      <c r="T186" s="17">
        <f>$AI$36*K186+$AI$37*L186+$AI$38*M186</f>
        <v/>
      </c>
      <c r="U186" s="17">
        <f>$AI$39*K186+$AI$40*L186+$AI$41*M186</f>
        <v/>
      </c>
      <c r="V186" s="17">
        <f>R186*EXP(-$B$15*(($B$16+$AI$4)*0.1))+S186*$B$15/($B$15-$AI$12)*(EXP(-$AI$12*(($B$16+$AI$4)*0.1))-EXP(-$B$15*(($B$16+$AI$4)*0.1)))+T186*$B$15/($B$15-$AI$13)*(EXP(-$AI$13*(($B$16+$AI$4)*0.1))-EXP(-$B$15*(($B$16+$AI$4)*0.1)))+U186*$B$15/($B$15-$AI$14)*(EXP(-$AI$14*(($B$16+$AI$4)*0.1))-EXP(-$B$15*(($B$16+$AI$4)*0.1)))</f>
        <v/>
      </c>
      <c r="W186" s="17">
        <f>R186*EXP(-$B$15*(($B$16+$AI$4)*0.2))+S186*$B$15/($B$15-$AI$12)*(EXP(-$AI$12*(($B$16+$AI$4)*0.2))-EXP(-$B$15*(($B$16+$AI$4)*0.2)))+T186*$B$15/($B$15-$AI$13)*(EXP(-$AI$13*(($B$16+$AI$4)*0.2))-EXP(-$B$15*(($B$16+$AI$4)*0.2)))+U186*$B$15/($B$15-$AI$14)*(EXP(-$AI$14*(($B$16+$AI$4)*0.2))-EXP(-$B$15*(($B$16+$AI$4)*0.2)))</f>
        <v/>
      </c>
      <c r="X186" s="17">
        <f>R186*EXP(-$B$15*(($B$16+$AI$4)*0.3))+S186*$B$15/($B$15-$AI$12)*(EXP(-$AI$12*(($B$16+$AI$4)*0.3))-EXP(-$B$15*(($B$16+$AI$4)*0.3)))+T186*$B$15/($B$15-$AI$13)*(EXP(-$AI$13*(($B$16+$AI$4)*0.3))-EXP(-$B$15*(($B$16+$AI$4)*0.3)))+U186*$B$15/($B$15-$AI$14)*(EXP(-$AI$14*(($B$16+$AI$4)*0.3))-EXP(-$B$15*(($B$16+$AI$4)*0.3)))</f>
        <v/>
      </c>
      <c r="Y186" s="17">
        <f>R186*EXP(-$B$15*(($B$16+$AI$4)*0.4))+S186*$B$15/($B$15-$AI$12)*(EXP(-$AI$12*(($B$16+$AI$4)*0.4))-EXP(-$B$15*(($B$16+$AI$4)*0.4)))+T186*$B$15/($B$15-$AI$13)*(EXP(-$AI$13*(($B$16+$AI$4)*0.4))-EXP(-$B$15*(($B$16+$AI$4)*0.4)))+U186*$B$15/($B$15-$AI$14)*(EXP(-$AI$14*(($B$16+$AI$4)*0.4))-EXP(-$B$15*(($B$16+$AI$4)*0.4)))</f>
        <v/>
      </c>
      <c r="Z186" s="17">
        <f>R186*EXP(-$B$15*(($B$16+$AI$4)*0.5))+S186*$B$15/($B$15-$AI$12)*(EXP(-$AI$12*(($B$16+$AI$4)*0.5))-EXP(-$B$15*(($B$16+$AI$4)*0.5)))+T186*$B$15/($B$15-$AI$13)*(EXP(-$AI$13*(($B$16+$AI$4)*0.5))-EXP(-$B$15*(($B$16+$AI$4)*0.5)))+U186*$B$15/($B$15-$AI$14)*(EXP(-$AI$14*(($B$16+$AI$4)*0.5))-EXP(-$B$15*(($B$16+$AI$4)*0.5)))</f>
        <v/>
      </c>
      <c r="AA186" s="17">
        <f>R186*EXP(-$B$15*(($B$16+$AI$4)*0.6))+S186*$B$15/($B$15-$AI$12)*(EXP(-$AI$12*(($B$16+$AI$4)*0.6))-EXP(-$B$15*(($B$16+$AI$4)*0.6)))+T186*$B$15/($B$15-$AI$13)*(EXP(-$AI$13*(($B$16+$AI$4)*0.6))-EXP(-$B$15*(($B$16+$AI$4)*0.6)))+U186*$B$15/($B$15-$AI$14)*(EXP(-$AI$14*(($B$16+$AI$4)*0.6))-EXP(-$B$15*(($B$16+$AI$4)*0.6)))</f>
        <v/>
      </c>
      <c r="AB186" s="17">
        <f>R186*EXP(-$B$15*(($B$16+$AI$4)*0.7))+S186*$B$15/($B$15-$AI$12)*(EXP(-$AI$12*(($B$16+$AI$4)*0.7))-EXP(-$B$15*(($B$16+$AI$4)*0.7)))+T186*$B$15/($B$15-$AI$13)*(EXP(-$AI$13*(($B$16+$AI$4)*0.7))-EXP(-$B$15*(($B$16+$AI$4)*0.7)))+U186*$B$15/($B$15-$AI$14)*(EXP(-$AI$14*(($B$16+$AI$4)*0.7))-EXP(-$B$15*(($B$16+$AI$4)*0.7)))</f>
        <v/>
      </c>
      <c r="AC186" s="17">
        <f>R186*EXP(-$B$15*(($B$16+$AI$4)*0.8))+S186*$B$15/($B$15-$AI$12)*(EXP(-$AI$12*(($B$16+$AI$4)*0.8))-EXP(-$B$15*(($B$16+$AI$4)*0.8)))+T186*$B$15/($B$15-$AI$13)*(EXP(-$AI$13*(($B$16+$AI$4)*0.8))-EXP(-$B$15*(($B$16+$AI$4)*0.8)))+U186*$B$15/($B$15-$AI$14)*(EXP(-$AI$14*(($B$16+$AI$4)*0.8))-EXP(-$B$15*(($B$16+$AI$4)*0.8)))</f>
        <v/>
      </c>
      <c r="AD186" s="17">
        <f>R186*EXP(-$B$15*(($B$16+$AI$4)*0.9))+S186*$B$15/($B$15-$AI$12)*(EXP(-$AI$12*(($B$16+$AI$4)*0.9))-EXP(-$B$15*(($B$16+$AI$4)*0.9)))+T186*$B$15/($B$15-$AI$13)*(EXP(-$AI$13*(($B$16+$AI$4)*0.9))-EXP(-$B$15*(($B$16+$AI$4)*0.9)))+U186*$B$15/($B$15-$AI$14)*(EXP(-$AI$14*(($B$16+$AI$4)*0.9))-EXP(-$B$15*(($B$16+$AI$4)*0.9)))</f>
        <v/>
      </c>
      <c r="AE186" s="17">
        <f>R186*EXP(-$B$15*(($B$16+$AI$4)*1.0))+S186*$B$15/($B$15-$AI$12)*(EXP(-$AI$12*(($B$16+$AI$4)*1.0))-EXP(-$B$15*(($B$16+$AI$4)*1.0)))+T186*$B$15/($B$15-$AI$13)*(EXP(-$AI$13*(($B$16+$AI$4)*1.0))-EXP(-$B$15*(($B$16+$AI$4)*1.0)))+U186*$B$15/($B$15-$AI$14)*(EXP(-$AI$14*(($B$16+$AI$4)*1.0))-EXP(-$B$15*(($B$16+$AI$4)*1.0)))</f>
        <v/>
      </c>
      <c r="AF186" s="17">
        <f>MIN((G186-V186)/$AI$48,(G186-W186)/$AI$49,(G186-X186)/$AI$50,(G186-Y186)/$AI$51,(G186-Z186)/$AI$52,(G186-AA186)/$AI$53,(G186-AB186)/$AI$54,(G186-AC186)/$AI$55,(G186-AD186)/$AI$56,(G186-AE186)/$AI$57)</f>
        <v/>
      </c>
    </row>
    <row r="187">
      <c r="E187" s="12">
        <f>E186+$B$11</f>
        <v/>
      </c>
      <c r="F187" s="13">
        <f>E187/60</f>
        <v/>
      </c>
      <c r="G187" s="13">
        <f>IF(F187&gt;=$AI$66,$B$26,IF(F187&gt;=$AI$65,$B$25,IF(F187&gt;=$AI$64,$B$24,IF(F187&gt;=$AI$63,$B$23,IF(F187&gt;=$AI$62,$B$22,IF(F187&gt;=$AI$61,$B$21,$B$20))))))</f>
        <v/>
      </c>
      <c r="H187" s="14">
        <f>MAX(0,MIN($AI$59,IF($B$9="Plasma",(G187-(S187*$AI$18+T187*$AI$19+U187*$AI$20))/$AI$46,AF187)))</f>
        <v/>
      </c>
      <c r="I187" s="15">
        <f>H187/10*3600/$B$11</f>
        <v/>
      </c>
      <c r="J187" s="15">
        <f>J186+H187</f>
        <v/>
      </c>
      <c r="K187" s="14">
        <f>$AI$21*K186+$AI$22*L186+$AI$23*M186+$AI$30*H186</f>
        <v/>
      </c>
      <c r="L187" s="14">
        <f>$AI$24*K186+$AI$25*L186+$AI$26*M186+$AI$31*H186</f>
        <v/>
      </c>
      <c r="M187" s="14">
        <f>$AI$27*K186+$AI$28*L186+$AI$29*M186+$AI$32*H186</f>
        <v/>
      </c>
      <c r="N187" s="16">
        <f>R187*$B$41</f>
        <v/>
      </c>
      <c r="O187" s="14">
        <f>K187/$B$30</f>
        <v/>
      </c>
      <c r="P187" s="14">
        <f>L187/$B$31</f>
        <v/>
      </c>
      <c r="Q187" s="14">
        <f>M187/$B$32</f>
        <v/>
      </c>
      <c r="R187" s="14">
        <f>R186*$AI$42+S186*$AI$43+T186*$AI$44+U186*$AI$45+$AI$47*H186</f>
        <v/>
      </c>
      <c r="S187" s="17">
        <f>$AI$33*K187+$AI$34*L187+$AI$35*M187</f>
        <v/>
      </c>
      <c r="T187" s="17">
        <f>$AI$36*K187+$AI$37*L187+$AI$38*M187</f>
        <v/>
      </c>
      <c r="U187" s="17">
        <f>$AI$39*K187+$AI$40*L187+$AI$41*M187</f>
        <v/>
      </c>
      <c r="V187" s="17">
        <f>R187*EXP(-$B$15*(($B$16+$AI$4)*0.1))+S187*$B$15/($B$15-$AI$12)*(EXP(-$AI$12*(($B$16+$AI$4)*0.1))-EXP(-$B$15*(($B$16+$AI$4)*0.1)))+T187*$B$15/($B$15-$AI$13)*(EXP(-$AI$13*(($B$16+$AI$4)*0.1))-EXP(-$B$15*(($B$16+$AI$4)*0.1)))+U187*$B$15/($B$15-$AI$14)*(EXP(-$AI$14*(($B$16+$AI$4)*0.1))-EXP(-$B$15*(($B$16+$AI$4)*0.1)))</f>
        <v/>
      </c>
      <c r="W187" s="17">
        <f>R187*EXP(-$B$15*(($B$16+$AI$4)*0.2))+S187*$B$15/($B$15-$AI$12)*(EXP(-$AI$12*(($B$16+$AI$4)*0.2))-EXP(-$B$15*(($B$16+$AI$4)*0.2)))+T187*$B$15/($B$15-$AI$13)*(EXP(-$AI$13*(($B$16+$AI$4)*0.2))-EXP(-$B$15*(($B$16+$AI$4)*0.2)))+U187*$B$15/($B$15-$AI$14)*(EXP(-$AI$14*(($B$16+$AI$4)*0.2))-EXP(-$B$15*(($B$16+$AI$4)*0.2)))</f>
        <v/>
      </c>
      <c r="X187" s="17">
        <f>R187*EXP(-$B$15*(($B$16+$AI$4)*0.3))+S187*$B$15/($B$15-$AI$12)*(EXP(-$AI$12*(($B$16+$AI$4)*0.3))-EXP(-$B$15*(($B$16+$AI$4)*0.3)))+T187*$B$15/($B$15-$AI$13)*(EXP(-$AI$13*(($B$16+$AI$4)*0.3))-EXP(-$B$15*(($B$16+$AI$4)*0.3)))+U187*$B$15/($B$15-$AI$14)*(EXP(-$AI$14*(($B$16+$AI$4)*0.3))-EXP(-$B$15*(($B$16+$AI$4)*0.3)))</f>
        <v/>
      </c>
      <c r="Y187" s="17">
        <f>R187*EXP(-$B$15*(($B$16+$AI$4)*0.4))+S187*$B$15/($B$15-$AI$12)*(EXP(-$AI$12*(($B$16+$AI$4)*0.4))-EXP(-$B$15*(($B$16+$AI$4)*0.4)))+T187*$B$15/($B$15-$AI$13)*(EXP(-$AI$13*(($B$16+$AI$4)*0.4))-EXP(-$B$15*(($B$16+$AI$4)*0.4)))+U187*$B$15/($B$15-$AI$14)*(EXP(-$AI$14*(($B$16+$AI$4)*0.4))-EXP(-$B$15*(($B$16+$AI$4)*0.4)))</f>
        <v/>
      </c>
      <c r="Z187" s="17">
        <f>R187*EXP(-$B$15*(($B$16+$AI$4)*0.5))+S187*$B$15/($B$15-$AI$12)*(EXP(-$AI$12*(($B$16+$AI$4)*0.5))-EXP(-$B$15*(($B$16+$AI$4)*0.5)))+T187*$B$15/($B$15-$AI$13)*(EXP(-$AI$13*(($B$16+$AI$4)*0.5))-EXP(-$B$15*(($B$16+$AI$4)*0.5)))+U187*$B$15/($B$15-$AI$14)*(EXP(-$AI$14*(($B$16+$AI$4)*0.5))-EXP(-$B$15*(($B$16+$AI$4)*0.5)))</f>
        <v/>
      </c>
      <c r="AA187" s="17">
        <f>R187*EXP(-$B$15*(($B$16+$AI$4)*0.6))+S187*$B$15/($B$15-$AI$12)*(EXP(-$AI$12*(($B$16+$AI$4)*0.6))-EXP(-$B$15*(($B$16+$AI$4)*0.6)))+T187*$B$15/($B$15-$AI$13)*(EXP(-$AI$13*(($B$16+$AI$4)*0.6))-EXP(-$B$15*(($B$16+$AI$4)*0.6)))+U187*$B$15/($B$15-$AI$14)*(EXP(-$AI$14*(($B$16+$AI$4)*0.6))-EXP(-$B$15*(($B$16+$AI$4)*0.6)))</f>
        <v/>
      </c>
      <c r="AB187" s="17">
        <f>R187*EXP(-$B$15*(($B$16+$AI$4)*0.7))+S187*$B$15/($B$15-$AI$12)*(EXP(-$AI$12*(($B$16+$AI$4)*0.7))-EXP(-$B$15*(($B$16+$AI$4)*0.7)))+T187*$B$15/($B$15-$AI$13)*(EXP(-$AI$13*(($B$16+$AI$4)*0.7))-EXP(-$B$15*(($B$16+$AI$4)*0.7)))+U187*$B$15/($B$15-$AI$14)*(EXP(-$AI$14*(($B$16+$AI$4)*0.7))-EXP(-$B$15*(($B$16+$AI$4)*0.7)))</f>
        <v/>
      </c>
      <c r="AC187" s="17">
        <f>R187*EXP(-$B$15*(($B$16+$AI$4)*0.8))+S187*$B$15/($B$15-$AI$12)*(EXP(-$AI$12*(($B$16+$AI$4)*0.8))-EXP(-$B$15*(($B$16+$AI$4)*0.8)))+T187*$B$15/($B$15-$AI$13)*(EXP(-$AI$13*(($B$16+$AI$4)*0.8))-EXP(-$B$15*(($B$16+$AI$4)*0.8)))+U187*$B$15/($B$15-$AI$14)*(EXP(-$AI$14*(($B$16+$AI$4)*0.8))-EXP(-$B$15*(($B$16+$AI$4)*0.8)))</f>
        <v/>
      </c>
      <c r="AD187" s="17">
        <f>R187*EXP(-$B$15*(($B$16+$AI$4)*0.9))+S187*$B$15/($B$15-$AI$12)*(EXP(-$AI$12*(($B$16+$AI$4)*0.9))-EXP(-$B$15*(($B$16+$AI$4)*0.9)))+T187*$B$15/($B$15-$AI$13)*(EXP(-$AI$13*(($B$16+$AI$4)*0.9))-EXP(-$B$15*(($B$16+$AI$4)*0.9)))+U187*$B$15/($B$15-$AI$14)*(EXP(-$AI$14*(($B$16+$AI$4)*0.9))-EXP(-$B$15*(($B$16+$AI$4)*0.9)))</f>
        <v/>
      </c>
      <c r="AE187" s="17">
        <f>R187*EXP(-$B$15*(($B$16+$AI$4)*1.0))+S187*$B$15/($B$15-$AI$12)*(EXP(-$AI$12*(($B$16+$AI$4)*1.0))-EXP(-$B$15*(($B$16+$AI$4)*1.0)))+T187*$B$15/($B$15-$AI$13)*(EXP(-$AI$13*(($B$16+$AI$4)*1.0))-EXP(-$B$15*(($B$16+$AI$4)*1.0)))+U187*$B$15/($B$15-$AI$14)*(EXP(-$AI$14*(($B$16+$AI$4)*1.0))-EXP(-$B$15*(($B$16+$AI$4)*1.0)))</f>
        <v/>
      </c>
      <c r="AF187" s="17">
        <f>MIN((G187-V187)/$AI$48,(G187-W187)/$AI$49,(G187-X187)/$AI$50,(G187-Y187)/$AI$51,(G187-Z187)/$AI$52,(G187-AA187)/$AI$53,(G187-AB187)/$AI$54,(G187-AC187)/$AI$55,(G187-AD187)/$AI$56,(G187-AE187)/$AI$57)</f>
        <v/>
      </c>
    </row>
    <row r="188">
      <c r="E188" s="12">
        <f>E187+$B$11</f>
        <v/>
      </c>
      <c r="F188" s="13">
        <f>E188/60</f>
        <v/>
      </c>
      <c r="G188" s="13">
        <f>IF(F188&gt;=$AI$66,$B$26,IF(F188&gt;=$AI$65,$B$25,IF(F188&gt;=$AI$64,$B$24,IF(F188&gt;=$AI$63,$B$23,IF(F188&gt;=$AI$62,$B$22,IF(F188&gt;=$AI$61,$B$21,$B$20))))))</f>
        <v/>
      </c>
      <c r="H188" s="14">
        <f>MAX(0,MIN($AI$59,IF($B$9="Plasma",(G188-(S188*$AI$18+T188*$AI$19+U188*$AI$20))/$AI$46,AF188)))</f>
        <v/>
      </c>
      <c r="I188" s="15">
        <f>H188/10*3600/$B$11</f>
        <v/>
      </c>
      <c r="J188" s="15">
        <f>J187+H188</f>
        <v/>
      </c>
      <c r="K188" s="14">
        <f>$AI$21*K187+$AI$22*L187+$AI$23*M187+$AI$30*H187</f>
        <v/>
      </c>
      <c r="L188" s="14">
        <f>$AI$24*K187+$AI$25*L187+$AI$26*M187+$AI$31*H187</f>
        <v/>
      </c>
      <c r="M188" s="14">
        <f>$AI$27*K187+$AI$28*L187+$AI$29*M187+$AI$32*H187</f>
        <v/>
      </c>
      <c r="N188" s="16">
        <f>R188*$B$41</f>
        <v/>
      </c>
      <c r="O188" s="14">
        <f>K188/$B$30</f>
        <v/>
      </c>
      <c r="P188" s="14">
        <f>L188/$B$31</f>
        <v/>
      </c>
      <c r="Q188" s="14">
        <f>M188/$B$32</f>
        <v/>
      </c>
      <c r="R188" s="14">
        <f>R187*$AI$42+S187*$AI$43+T187*$AI$44+U187*$AI$45+$AI$47*H187</f>
        <v/>
      </c>
      <c r="S188" s="17">
        <f>$AI$33*K188+$AI$34*L188+$AI$35*M188</f>
        <v/>
      </c>
      <c r="T188" s="17">
        <f>$AI$36*K188+$AI$37*L188+$AI$38*M188</f>
        <v/>
      </c>
      <c r="U188" s="17">
        <f>$AI$39*K188+$AI$40*L188+$AI$41*M188</f>
        <v/>
      </c>
      <c r="V188" s="17">
        <f>R188*EXP(-$B$15*(($B$16+$AI$4)*0.1))+S188*$B$15/($B$15-$AI$12)*(EXP(-$AI$12*(($B$16+$AI$4)*0.1))-EXP(-$B$15*(($B$16+$AI$4)*0.1)))+T188*$B$15/($B$15-$AI$13)*(EXP(-$AI$13*(($B$16+$AI$4)*0.1))-EXP(-$B$15*(($B$16+$AI$4)*0.1)))+U188*$B$15/($B$15-$AI$14)*(EXP(-$AI$14*(($B$16+$AI$4)*0.1))-EXP(-$B$15*(($B$16+$AI$4)*0.1)))</f>
        <v/>
      </c>
      <c r="W188" s="17">
        <f>R188*EXP(-$B$15*(($B$16+$AI$4)*0.2))+S188*$B$15/($B$15-$AI$12)*(EXP(-$AI$12*(($B$16+$AI$4)*0.2))-EXP(-$B$15*(($B$16+$AI$4)*0.2)))+T188*$B$15/($B$15-$AI$13)*(EXP(-$AI$13*(($B$16+$AI$4)*0.2))-EXP(-$B$15*(($B$16+$AI$4)*0.2)))+U188*$B$15/($B$15-$AI$14)*(EXP(-$AI$14*(($B$16+$AI$4)*0.2))-EXP(-$B$15*(($B$16+$AI$4)*0.2)))</f>
        <v/>
      </c>
      <c r="X188" s="17">
        <f>R188*EXP(-$B$15*(($B$16+$AI$4)*0.3))+S188*$B$15/($B$15-$AI$12)*(EXP(-$AI$12*(($B$16+$AI$4)*0.3))-EXP(-$B$15*(($B$16+$AI$4)*0.3)))+T188*$B$15/($B$15-$AI$13)*(EXP(-$AI$13*(($B$16+$AI$4)*0.3))-EXP(-$B$15*(($B$16+$AI$4)*0.3)))+U188*$B$15/($B$15-$AI$14)*(EXP(-$AI$14*(($B$16+$AI$4)*0.3))-EXP(-$B$15*(($B$16+$AI$4)*0.3)))</f>
        <v/>
      </c>
      <c r="Y188" s="17">
        <f>R188*EXP(-$B$15*(($B$16+$AI$4)*0.4))+S188*$B$15/($B$15-$AI$12)*(EXP(-$AI$12*(($B$16+$AI$4)*0.4))-EXP(-$B$15*(($B$16+$AI$4)*0.4)))+T188*$B$15/($B$15-$AI$13)*(EXP(-$AI$13*(($B$16+$AI$4)*0.4))-EXP(-$B$15*(($B$16+$AI$4)*0.4)))+U188*$B$15/($B$15-$AI$14)*(EXP(-$AI$14*(($B$16+$AI$4)*0.4))-EXP(-$B$15*(($B$16+$AI$4)*0.4)))</f>
        <v/>
      </c>
      <c r="Z188" s="17">
        <f>R188*EXP(-$B$15*(($B$16+$AI$4)*0.5))+S188*$B$15/($B$15-$AI$12)*(EXP(-$AI$12*(($B$16+$AI$4)*0.5))-EXP(-$B$15*(($B$16+$AI$4)*0.5)))+T188*$B$15/($B$15-$AI$13)*(EXP(-$AI$13*(($B$16+$AI$4)*0.5))-EXP(-$B$15*(($B$16+$AI$4)*0.5)))+U188*$B$15/($B$15-$AI$14)*(EXP(-$AI$14*(($B$16+$AI$4)*0.5))-EXP(-$B$15*(($B$16+$AI$4)*0.5)))</f>
        <v/>
      </c>
      <c r="AA188" s="17">
        <f>R188*EXP(-$B$15*(($B$16+$AI$4)*0.6))+S188*$B$15/($B$15-$AI$12)*(EXP(-$AI$12*(($B$16+$AI$4)*0.6))-EXP(-$B$15*(($B$16+$AI$4)*0.6)))+T188*$B$15/($B$15-$AI$13)*(EXP(-$AI$13*(($B$16+$AI$4)*0.6))-EXP(-$B$15*(($B$16+$AI$4)*0.6)))+U188*$B$15/($B$15-$AI$14)*(EXP(-$AI$14*(($B$16+$AI$4)*0.6))-EXP(-$B$15*(($B$16+$AI$4)*0.6)))</f>
        <v/>
      </c>
      <c r="AB188" s="17">
        <f>R188*EXP(-$B$15*(($B$16+$AI$4)*0.7))+S188*$B$15/($B$15-$AI$12)*(EXP(-$AI$12*(($B$16+$AI$4)*0.7))-EXP(-$B$15*(($B$16+$AI$4)*0.7)))+T188*$B$15/($B$15-$AI$13)*(EXP(-$AI$13*(($B$16+$AI$4)*0.7))-EXP(-$B$15*(($B$16+$AI$4)*0.7)))+U188*$B$15/($B$15-$AI$14)*(EXP(-$AI$14*(($B$16+$AI$4)*0.7))-EXP(-$B$15*(($B$16+$AI$4)*0.7)))</f>
        <v/>
      </c>
      <c r="AC188" s="17">
        <f>R188*EXP(-$B$15*(($B$16+$AI$4)*0.8))+S188*$B$15/($B$15-$AI$12)*(EXP(-$AI$12*(($B$16+$AI$4)*0.8))-EXP(-$B$15*(($B$16+$AI$4)*0.8)))+T188*$B$15/($B$15-$AI$13)*(EXP(-$AI$13*(($B$16+$AI$4)*0.8))-EXP(-$B$15*(($B$16+$AI$4)*0.8)))+U188*$B$15/($B$15-$AI$14)*(EXP(-$AI$14*(($B$16+$AI$4)*0.8))-EXP(-$B$15*(($B$16+$AI$4)*0.8)))</f>
        <v/>
      </c>
      <c r="AD188" s="17">
        <f>R188*EXP(-$B$15*(($B$16+$AI$4)*0.9))+S188*$B$15/($B$15-$AI$12)*(EXP(-$AI$12*(($B$16+$AI$4)*0.9))-EXP(-$B$15*(($B$16+$AI$4)*0.9)))+T188*$B$15/($B$15-$AI$13)*(EXP(-$AI$13*(($B$16+$AI$4)*0.9))-EXP(-$B$15*(($B$16+$AI$4)*0.9)))+U188*$B$15/($B$15-$AI$14)*(EXP(-$AI$14*(($B$16+$AI$4)*0.9))-EXP(-$B$15*(($B$16+$AI$4)*0.9)))</f>
        <v/>
      </c>
      <c r="AE188" s="17">
        <f>R188*EXP(-$B$15*(($B$16+$AI$4)*1.0))+S188*$B$15/($B$15-$AI$12)*(EXP(-$AI$12*(($B$16+$AI$4)*1.0))-EXP(-$B$15*(($B$16+$AI$4)*1.0)))+T188*$B$15/($B$15-$AI$13)*(EXP(-$AI$13*(($B$16+$AI$4)*1.0))-EXP(-$B$15*(($B$16+$AI$4)*1.0)))+U188*$B$15/($B$15-$AI$14)*(EXP(-$AI$14*(($B$16+$AI$4)*1.0))-EXP(-$B$15*(($B$16+$AI$4)*1.0)))</f>
        <v/>
      </c>
      <c r="AF188" s="17">
        <f>MIN((G188-V188)/$AI$48,(G188-W188)/$AI$49,(G188-X188)/$AI$50,(G188-Y188)/$AI$51,(G188-Z188)/$AI$52,(G188-AA188)/$AI$53,(G188-AB188)/$AI$54,(G188-AC188)/$AI$55,(G188-AD188)/$AI$56,(G188-AE188)/$AI$57)</f>
        <v/>
      </c>
    </row>
    <row r="189">
      <c r="E189" s="12">
        <f>E188+$B$11</f>
        <v/>
      </c>
      <c r="F189" s="13">
        <f>E189/60</f>
        <v/>
      </c>
      <c r="G189" s="13">
        <f>IF(F189&gt;=$AI$66,$B$26,IF(F189&gt;=$AI$65,$B$25,IF(F189&gt;=$AI$64,$B$24,IF(F189&gt;=$AI$63,$B$23,IF(F189&gt;=$AI$62,$B$22,IF(F189&gt;=$AI$61,$B$21,$B$20))))))</f>
        <v/>
      </c>
      <c r="H189" s="14">
        <f>MAX(0,MIN($AI$59,IF($B$9="Plasma",(G189-(S189*$AI$18+T189*$AI$19+U189*$AI$20))/$AI$46,AF189)))</f>
        <v/>
      </c>
      <c r="I189" s="15">
        <f>H189/10*3600/$B$11</f>
        <v/>
      </c>
      <c r="J189" s="15">
        <f>J188+H189</f>
        <v/>
      </c>
      <c r="K189" s="14">
        <f>$AI$21*K188+$AI$22*L188+$AI$23*M188+$AI$30*H188</f>
        <v/>
      </c>
      <c r="L189" s="14">
        <f>$AI$24*K188+$AI$25*L188+$AI$26*M188+$AI$31*H188</f>
        <v/>
      </c>
      <c r="M189" s="14">
        <f>$AI$27*K188+$AI$28*L188+$AI$29*M188+$AI$32*H188</f>
        <v/>
      </c>
      <c r="N189" s="16">
        <f>R189*$B$41</f>
        <v/>
      </c>
      <c r="O189" s="14">
        <f>K189/$B$30</f>
        <v/>
      </c>
      <c r="P189" s="14">
        <f>L189/$B$31</f>
        <v/>
      </c>
      <c r="Q189" s="14">
        <f>M189/$B$32</f>
        <v/>
      </c>
      <c r="R189" s="14">
        <f>R188*$AI$42+S188*$AI$43+T188*$AI$44+U188*$AI$45+$AI$47*H188</f>
        <v/>
      </c>
      <c r="S189" s="17">
        <f>$AI$33*K189+$AI$34*L189+$AI$35*M189</f>
        <v/>
      </c>
      <c r="T189" s="17">
        <f>$AI$36*K189+$AI$37*L189+$AI$38*M189</f>
        <v/>
      </c>
      <c r="U189" s="17">
        <f>$AI$39*K189+$AI$40*L189+$AI$41*M189</f>
        <v/>
      </c>
      <c r="V189" s="17">
        <f>R189*EXP(-$B$15*(($B$16+$AI$4)*0.1))+S189*$B$15/($B$15-$AI$12)*(EXP(-$AI$12*(($B$16+$AI$4)*0.1))-EXP(-$B$15*(($B$16+$AI$4)*0.1)))+T189*$B$15/($B$15-$AI$13)*(EXP(-$AI$13*(($B$16+$AI$4)*0.1))-EXP(-$B$15*(($B$16+$AI$4)*0.1)))+U189*$B$15/($B$15-$AI$14)*(EXP(-$AI$14*(($B$16+$AI$4)*0.1))-EXP(-$B$15*(($B$16+$AI$4)*0.1)))</f>
        <v/>
      </c>
      <c r="W189" s="17">
        <f>R189*EXP(-$B$15*(($B$16+$AI$4)*0.2))+S189*$B$15/($B$15-$AI$12)*(EXP(-$AI$12*(($B$16+$AI$4)*0.2))-EXP(-$B$15*(($B$16+$AI$4)*0.2)))+T189*$B$15/($B$15-$AI$13)*(EXP(-$AI$13*(($B$16+$AI$4)*0.2))-EXP(-$B$15*(($B$16+$AI$4)*0.2)))+U189*$B$15/($B$15-$AI$14)*(EXP(-$AI$14*(($B$16+$AI$4)*0.2))-EXP(-$B$15*(($B$16+$AI$4)*0.2)))</f>
        <v/>
      </c>
      <c r="X189" s="17">
        <f>R189*EXP(-$B$15*(($B$16+$AI$4)*0.3))+S189*$B$15/($B$15-$AI$12)*(EXP(-$AI$12*(($B$16+$AI$4)*0.3))-EXP(-$B$15*(($B$16+$AI$4)*0.3)))+T189*$B$15/($B$15-$AI$13)*(EXP(-$AI$13*(($B$16+$AI$4)*0.3))-EXP(-$B$15*(($B$16+$AI$4)*0.3)))+U189*$B$15/($B$15-$AI$14)*(EXP(-$AI$14*(($B$16+$AI$4)*0.3))-EXP(-$B$15*(($B$16+$AI$4)*0.3)))</f>
        <v/>
      </c>
      <c r="Y189" s="17">
        <f>R189*EXP(-$B$15*(($B$16+$AI$4)*0.4))+S189*$B$15/($B$15-$AI$12)*(EXP(-$AI$12*(($B$16+$AI$4)*0.4))-EXP(-$B$15*(($B$16+$AI$4)*0.4)))+T189*$B$15/($B$15-$AI$13)*(EXP(-$AI$13*(($B$16+$AI$4)*0.4))-EXP(-$B$15*(($B$16+$AI$4)*0.4)))+U189*$B$15/($B$15-$AI$14)*(EXP(-$AI$14*(($B$16+$AI$4)*0.4))-EXP(-$B$15*(($B$16+$AI$4)*0.4)))</f>
        <v/>
      </c>
      <c r="Z189" s="17">
        <f>R189*EXP(-$B$15*(($B$16+$AI$4)*0.5))+S189*$B$15/($B$15-$AI$12)*(EXP(-$AI$12*(($B$16+$AI$4)*0.5))-EXP(-$B$15*(($B$16+$AI$4)*0.5)))+T189*$B$15/($B$15-$AI$13)*(EXP(-$AI$13*(($B$16+$AI$4)*0.5))-EXP(-$B$15*(($B$16+$AI$4)*0.5)))+U189*$B$15/($B$15-$AI$14)*(EXP(-$AI$14*(($B$16+$AI$4)*0.5))-EXP(-$B$15*(($B$16+$AI$4)*0.5)))</f>
        <v/>
      </c>
      <c r="AA189" s="17">
        <f>R189*EXP(-$B$15*(($B$16+$AI$4)*0.6))+S189*$B$15/($B$15-$AI$12)*(EXP(-$AI$12*(($B$16+$AI$4)*0.6))-EXP(-$B$15*(($B$16+$AI$4)*0.6)))+T189*$B$15/($B$15-$AI$13)*(EXP(-$AI$13*(($B$16+$AI$4)*0.6))-EXP(-$B$15*(($B$16+$AI$4)*0.6)))+U189*$B$15/($B$15-$AI$14)*(EXP(-$AI$14*(($B$16+$AI$4)*0.6))-EXP(-$B$15*(($B$16+$AI$4)*0.6)))</f>
        <v/>
      </c>
      <c r="AB189" s="17">
        <f>R189*EXP(-$B$15*(($B$16+$AI$4)*0.7))+S189*$B$15/($B$15-$AI$12)*(EXP(-$AI$12*(($B$16+$AI$4)*0.7))-EXP(-$B$15*(($B$16+$AI$4)*0.7)))+T189*$B$15/($B$15-$AI$13)*(EXP(-$AI$13*(($B$16+$AI$4)*0.7))-EXP(-$B$15*(($B$16+$AI$4)*0.7)))+U189*$B$15/($B$15-$AI$14)*(EXP(-$AI$14*(($B$16+$AI$4)*0.7))-EXP(-$B$15*(($B$16+$AI$4)*0.7)))</f>
        <v/>
      </c>
      <c r="AC189" s="17">
        <f>R189*EXP(-$B$15*(($B$16+$AI$4)*0.8))+S189*$B$15/($B$15-$AI$12)*(EXP(-$AI$12*(($B$16+$AI$4)*0.8))-EXP(-$B$15*(($B$16+$AI$4)*0.8)))+T189*$B$15/($B$15-$AI$13)*(EXP(-$AI$13*(($B$16+$AI$4)*0.8))-EXP(-$B$15*(($B$16+$AI$4)*0.8)))+U189*$B$15/($B$15-$AI$14)*(EXP(-$AI$14*(($B$16+$AI$4)*0.8))-EXP(-$B$15*(($B$16+$AI$4)*0.8)))</f>
        <v/>
      </c>
      <c r="AD189" s="17">
        <f>R189*EXP(-$B$15*(($B$16+$AI$4)*0.9))+S189*$B$15/($B$15-$AI$12)*(EXP(-$AI$12*(($B$16+$AI$4)*0.9))-EXP(-$B$15*(($B$16+$AI$4)*0.9)))+T189*$B$15/($B$15-$AI$13)*(EXP(-$AI$13*(($B$16+$AI$4)*0.9))-EXP(-$B$15*(($B$16+$AI$4)*0.9)))+U189*$B$15/($B$15-$AI$14)*(EXP(-$AI$14*(($B$16+$AI$4)*0.9))-EXP(-$B$15*(($B$16+$AI$4)*0.9)))</f>
        <v/>
      </c>
      <c r="AE189" s="17">
        <f>R189*EXP(-$B$15*(($B$16+$AI$4)*1.0))+S189*$B$15/($B$15-$AI$12)*(EXP(-$AI$12*(($B$16+$AI$4)*1.0))-EXP(-$B$15*(($B$16+$AI$4)*1.0)))+T189*$B$15/($B$15-$AI$13)*(EXP(-$AI$13*(($B$16+$AI$4)*1.0))-EXP(-$B$15*(($B$16+$AI$4)*1.0)))+U189*$B$15/($B$15-$AI$14)*(EXP(-$AI$14*(($B$16+$AI$4)*1.0))-EXP(-$B$15*(($B$16+$AI$4)*1.0)))</f>
        <v/>
      </c>
      <c r="AF189" s="17">
        <f>MIN((G189-V189)/$AI$48,(G189-W189)/$AI$49,(G189-X189)/$AI$50,(G189-Y189)/$AI$51,(G189-Z189)/$AI$52,(G189-AA189)/$AI$53,(G189-AB189)/$AI$54,(G189-AC189)/$AI$55,(G189-AD189)/$AI$56,(G189-AE189)/$AI$57)</f>
        <v/>
      </c>
    </row>
    <row r="190">
      <c r="E190" s="12">
        <f>E189+$B$11</f>
        <v/>
      </c>
      <c r="F190" s="13">
        <f>E190/60</f>
        <v/>
      </c>
      <c r="G190" s="13">
        <f>IF(F190&gt;=$AI$66,$B$26,IF(F190&gt;=$AI$65,$B$25,IF(F190&gt;=$AI$64,$B$24,IF(F190&gt;=$AI$63,$B$23,IF(F190&gt;=$AI$62,$B$22,IF(F190&gt;=$AI$61,$B$21,$B$20))))))</f>
        <v/>
      </c>
      <c r="H190" s="14">
        <f>MAX(0,MIN($AI$59,IF($B$9="Plasma",(G190-(S190*$AI$18+T190*$AI$19+U190*$AI$20))/$AI$46,AF190)))</f>
        <v/>
      </c>
      <c r="I190" s="15">
        <f>H190/10*3600/$B$11</f>
        <v/>
      </c>
      <c r="J190" s="15">
        <f>J189+H190</f>
        <v/>
      </c>
      <c r="K190" s="14">
        <f>$AI$21*K189+$AI$22*L189+$AI$23*M189+$AI$30*H189</f>
        <v/>
      </c>
      <c r="L190" s="14">
        <f>$AI$24*K189+$AI$25*L189+$AI$26*M189+$AI$31*H189</f>
        <v/>
      </c>
      <c r="M190" s="14">
        <f>$AI$27*K189+$AI$28*L189+$AI$29*M189+$AI$32*H189</f>
        <v/>
      </c>
      <c r="N190" s="16">
        <f>R190*$B$41</f>
        <v/>
      </c>
      <c r="O190" s="14">
        <f>K190/$B$30</f>
        <v/>
      </c>
      <c r="P190" s="14">
        <f>L190/$B$31</f>
        <v/>
      </c>
      <c r="Q190" s="14">
        <f>M190/$B$32</f>
        <v/>
      </c>
      <c r="R190" s="14">
        <f>R189*$AI$42+S189*$AI$43+T189*$AI$44+U189*$AI$45+$AI$47*H189</f>
        <v/>
      </c>
      <c r="S190" s="17">
        <f>$AI$33*K190+$AI$34*L190+$AI$35*M190</f>
        <v/>
      </c>
      <c r="T190" s="17">
        <f>$AI$36*K190+$AI$37*L190+$AI$38*M190</f>
        <v/>
      </c>
      <c r="U190" s="17">
        <f>$AI$39*K190+$AI$40*L190+$AI$41*M190</f>
        <v/>
      </c>
      <c r="V190" s="17">
        <f>R190*EXP(-$B$15*(($B$16+$AI$4)*0.1))+S190*$B$15/($B$15-$AI$12)*(EXP(-$AI$12*(($B$16+$AI$4)*0.1))-EXP(-$B$15*(($B$16+$AI$4)*0.1)))+T190*$B$15/($B$15-$AI$13)*(EXP(-$AI$13*(($B$16+$AI$4)*0.1))-EXP(-$B$15*(($B$16+$AI$4)*0.1)))+U190*$B$15/($B$15-$AI$14)*(EXP(-$AI$14*(($B$16+$AI$4)*0.1))-EXP(-$B$15*(($B$16+$AI$4)*0.1)))</f>
        <v/>
      </c>
      <c r="W190" s="17">
        <f>R190*EXP(-$B$15*(($B$16+$AI$4)*0.2))+S190*$B$15/($B$15-$AI$12)*(EXP(-$AI$12*(($B$16+$AI$4)*0.2))-EXP(-$B$15*(($B$16+$AI$4)*0.2)))+T190*$B$15/($B$15-$AI$13)*(EXP(-$AI$13*(($B$16+$AI$4)*0.2))-EXP(-$B$15*(($B$16+$AI$4)*0.2)))+U190*$B$15/($B$15-$AI$14)*(EXP(-$AI$14*(($B$16+$AI$4)*0.2))-EXP(-$B$15*(($B$16+$AI$4)*0.2)))</f>
        <v/>
      </c>
      <c r="X190" s="17">
        <f>R190*EXP(-$B$15*(($B$16+$AI$4)*0.3))+S190*$B$15/($B$15-$AI$12)*(EXP(-$AI$12*(($B$16+$AI$4)*0.3))-EXP(-$B$15*(($B$16+$AI$4)*0.3)))+T190*$B$15/($B$15-$AI$13)*(EXP(-$AI$13*(($B$16+$AI$4)*0.3))-EXP(-$B$15*(($B$16+$AI$4)*0.3)))+U190*$B$15/($B$15-$AI$14)*(EXP(-$AI$14*(($B$16+$AI$4)*0.3))-EXP(-$B$15*(($B$16+$AI$4)*0.3)))</f>
        <v/>
      </c>
      <c r="Y190" s="17">
        <f>R190*EXP(-$B$15*(($B$16+$AI$4)*0.4))+S190*$B$15/($B$15-$AI$12)*(EXP(-$AI$12*(($B$16+$AI$4)*0.4))-EXP(-$B$15*(($B$16+$AI$4)*0.4)))+T190*$B$15/($B$15-$AI$13)*(EXP(-$AI$13*(($B$16+$AI$4)*0.4))-EXP(-$B$15*(($B$16+$AI$4)*0.4)))+U190*$B$15/($B$15-$AI$14)*(EXP(-$AI$14*(($B$16+$AI$4)*0.4))-EXP(-$B$15*(($B$16+$AI$4)*0.4)))</f>
        <v/>
      </c>
      <c r="Z190" s="17">
        <f>R190*EXP(-$B$15*(($B$16+$AI$4)*0.5))+S190*$B$15/($B$15-$AI$12)*(EXP(-$AI$12*(($B$16+$AI$4)*0.5))-EXP(-$B$15*(($B$16+$AI$4)*0.5)))+T190*$B$15/($B$15-$AI$13)*(EXP(-$AI$13*(($B$16+$AI$4)*0.5))-EXP(-$B$15*(($B$16+$AI$4)*0.5)))+U190*$B$15/($B$15-$AI$14)*(EXP(-$AI$14*(($B$16+$AI$4)*0.5))-EXP(-$B$15*(($B$16+$AI$4)*0.5)))</f>
        <v/>
      </c>
      <c r="AA190" s="17">
        <f>R190*EXP(-$B$15*(($B$16+$AI$4)*0.6))+S190*$B$15/($B$15-$AI$12)*(EXP(-$AI$12*(($B$16+$AI$4)*0.6))-EXP(-$B$15*(($B$16+$AI$4)*0.6)))+T190*$B$15/($B$15-$AI$13)*(EXP(-$AI$13*(($B$16+$AI$4)*0.6))-EXP(-$B$15*(($B$16+$AI$4)*0.6)))+U190*$B$15/($B$15-$AI$14)*(EXP(-$AI$14*(($B$16+$AI$4)*0.6))-EXP(-$B$15*(($B$16+$AI$4)*0.6)))</f>
        <v/>
      </c>
      <c r="AB190" s="17">
        <f>R190*EXP(-$B$15*(($B$16+$AI$4)*0.7))+S190*$B$15/($B$15-$AI$12)*(EXP(-$AI$12*(($B$16+$AI$4)*0.7))-EXP(-$B$15*(($B$16+$AI$4)*0.7)))+T190*$B$15/($B$15-$AI$13)*(EXP(-$AI$13*(($B$16+$AI$4)*0.7))-EXP(-$B$15*(($B$16+$AI$4)*0.7)))+U190*$B$15/($B$15-$AI$14)*(EXP(-$AI$14*(($B$16+$AI$4)*0.7))-EXP(-$B$15*(($B$16+$AI$4)*0.7)))</f>
        <v/>
      </c>
      <c r="AC190" s="17">
        <f>R190*EXP(-$B$15*(($B$16+$AI$4)*0.8))+S190*$B$15/($B$15-$AI$12)*(EXP(-$AI$12*(($B$16+$AI$4)*0.8))-EXP(-$B$15*(($B$16+$AI$4)*0.8)))+T190*$B$15/($B$15-$AI$13)*(EXP(-$AI$13*(($B$16+$AI$4)*0.8))-EXP(-$B$15*(($B$16+$AI$4)*0.8)))+U190*$B$15/($B$15-$AI$14)*(EXP(-$AI$14*(($B$16+$AI$4)*0.8))-EXP(-$B$15*(($B$16+$AI$4)*0.8)))</f>
        <v/>
      </c>
      <c r="AD190" s="17">
        <f>R190*EXP(-$B$15*(($B$16+$AI$4)*0.9))+S190*$B$15/($B$15-$AI$12)*(EXP(-$AI$12*(($B$16+$AI$4)*0.9))-EXP(-$B$15*(($B$16+$AI$4)*0.9)))+T190*$B$15/($B$15-$AI$13)*(EXP(-$AI$13*(($B$16+$AI$4)*0.9))-EXP(-$B$15*(($B$16+$AI$4)*0.9)))+U190*$B$15/($B$15-$AI$14)*(EXP(-$AI$14*(($B$16+$AI$4)*0.9))-EXP(-$B$15*(($B$16+$AI$4)*0.9)))</f>
        <v/>
      </c>
      <c r="AE190" s="17">
        <f>R190*EXP(-$B$15*(($B$16+$AI$4)*1.0))+S190*$B$15/($B$15-$AI$12)*(EXP(-$AI$12*(($B$16+$AI$4)*1.0))-EXP(-$B$15*(($B$16+$AI$4)*1.0)))+T190*$B$15/($B$15-$AI$13)*(EXP(-$AI$13*(($B$16+$AI$4)*1.0))-EXP(-$B$15*(($B$16+$AI$4)*1.0)))+U190*$B$15/($B$15-$AI$14)*(EXP(-$AI$14*(($B$16+$AI$4)*1.0))-EXP(-$B$15*(($B$16+$AI$4)*1.0)))</f>
        <v/>
      </c>
      <c r="AF190" s="17">
        <f>MIN((G190-V190)/$AI$48,(G190-W190)/$AI$49,(G190-X190)/$AI$50,(G190-Y190)/$AI$51,(G190-Z190)/$AI$52,(G190-AA190)/$AI$53,(G190-AB190)/$AI$54,(G190-AC190)/$AI$55,(G190-AD190)/$AI$56,(G190-AE190)/$AI$57)</f>
        <v/>
      </c>
    </row>
    <row r="191">
      <c r="E191" s="12">
        <f>E190+$B$11</f>
        <v/>
      </c>
      <c r="F191" s="13">
        <f>E191/60</f>
        <v/>
      </c>
      <c r="G191" s="13">
        <f>IF(F191&gt;=$AI$66,$B$26,IF(F191&gt;=$AI$65,$B$25,IF(F191&gt;=$AI$64,$B$24,IF(F191&gt;=$AI$63,$B$23,IF(F191&gt;=$AI$62,$B$22,IF(F191&gt;=$AI$61,$B$21,$B$20))))))</f>
        <v/>
      </c>
      <c r="H191" s="14">
        <f>MAX(0,MIN($AI$59,IF($B$9="Plasma",(G191-(S191*$AI$18+T191*$AI$19+U191*$AI$20))/$AI$46,AF191)))</f>
        <v/>
      </c>
      <c r="I191" s="15">
        <f>H191/10*3600/$B$11</f>
        <v/>
      </c>
      <c r="J191" s="15">
        <f>J190+H191</f>
        <v/>
      </c>
      <c r="K191" s="14">
        <f>$AI$21*K190+$AI$22*L190+$AI$23*M190+$AI$30*H190</f>
        <v/>
      </c>
      <c r="L191" s="14">
        <f>$AI$24*K190+$AI$25*L190+$AI$26*M190+$AI$31*H190</f>
        <v/>
      </c>
      <c r="M191" s="14">
        <f>$AI$27*K190+$AI$28*L190+$AI$29*M190+$AI$32*H190</f>
        <v/>
      </c>
      <c r="N191" s="16">
        <f>R191*$B$41</f>
        <v/>
      </c>
      <c r="O191" s="14">
        <f>K191/$B$30</f>
        <v/>
      </c>
      <c r="P191" s="14">
        <f>L191/$B$31</f>
        <v/>
      </c>
      <c r="Q191" s="14">
        <f>M191/$B$32</f>
        <v/>
      </c>
      <c r="R191" s="14">
        <f>R190*$AI$42+S190*$AI$43+T190*$AI$44+U190*$AI$45+$AI$47*H190</f>
        <v/>
      </c>
      <c r="S191" s="17">
        <f>$AI$33*K191+$AI$34*L191+$AI$35*M191</f>
        <v/>
      </c>
      <c r="T191" s="17">
        <f>$AI$36*K191+$AI$37*L191+$AI$38*M191</f>
        <v/>
      </c>
      <c r="U191" s="17">
        <f>$AI$39*K191+$AI$40*L191+$AI$41*M191</f>
        <v/>
      </c>
      <c r="V191" s="17">
        <f>R191*EXP(-$B$15*(($B$16+$AI$4)*0.1))+S191*$B$15/($B$15-$AI$12)*(EXP(-$AI$12*(($B$16+$AI$4)*0.1))-EXP(-$B$15*(($B$16+$AI$4)*0.1)))+T191*$B$15/($B$15-$AI$13)*(EXP(-$AI$13*(($B$16+$AI$4)*0.1))-EXP(-$B$15*(($B$16+$AI$4)*0.1)))+U191*$B$15/($B$15-$AI$14)*(EXP(-$AI$14*(($B$16+$AI$4)*0.1))-EXP(-$B$15*(($B$16+$AI$4)*0.1)))</f>
        <v/>
      </c>
      <c r="W191" s="17">
        <f>R191*EXP(-$B$15*(($B$16+$AI$4)*0.2))+S191*$B$15/($B$15-$AI$12)*(EXP(-$AI$12*(($B$16+$AI$4)*0.2))-EXP(-$B$15*(($B$16+$AI$4)*0.2)))+T191*$B$15/($B$15-$AI$13)*(EXP(-$AI$13*(($B$16+$AI$4)*0.2))-EXP(-$B$15*(($B$16+$AI$4)*0.2)))+U191*$B$15/($B$15-$AI$14)*(EXP(-$AI$14*(($B$16+$AI$4)*0.2))-EXP(-$B$15*(($B$16+$AI$4)*0.2)))</f>
        <v/>
      </c>
      <c r="X191" s="17">
        <f>R191*EXP(-$B$15*(($B$16+$AI$4)*0.3))+S191*$B$15/($B$15-$AI$12)*(EXP(-$AI$12*(($B$16+$AI$4)*0.3))-EXP(-$B$15*(($B$16+$AI$4)*0.3)))+T191*$B$15/($B$15-$AI$13)*(EXP(-$AI$13*(($B$16+$AI$4)*0.3))-EXP(-$B$15*(($B$16+$AI$4)*0.3)))+U191*$B$15/($B$15-$AI$14)*(EXP(-$AI$14*(($B$16+$AI$4)*0.3))-EXP(-$B$15*(($B$16+$AI$4)*0.3)))</f>
        <v/>
      </c>
      <c r="Y191" s="17">
        <f>R191*EXP(-$B$15*(($B$16+$AI$4)*0.4))+S191*$B$15/($B$15-$AI$12)*(EXP(-$AI$12*(($B$16+$AI$4)*0.4))-EXP(-$B$15*(($B$16+$AI$4)*0.4)))+T191*$B$15/($B$15-$AI$13)*(EXP(-$AI$13*(($B$16+$AI$4)*0.4))-EXP(-$B$15*(($B$16+$AI$4)*0.4)))+U191*$B$15/($B$15-$AI$14)*(EXP(-$AI$14*(($B$16+$AI$4)*0.4))-EXP(-$B$15*(($B$16+$AI$4)*0.4)))</f>
        <v/>
      </c>
      <c r="Z191" s="17">
        <f>R191*EXP(-$B$15*(($B$16+$AI$4)*0.5))+S191*$B$15/($B$15-$AI$12)*(EXP(-$AI$12*(($B$16+$AI$4)*0.5))-EXP(-$B$15*(($B$16+$AI$4)*0.5)))+T191*$B$15/($B$15-$AI$13)*(EXP(-$AI$13*(($B$16+$AI$4)*0.5))-EXP(-$B$15*(($B$16+$AI$4)*0.5)))+U191*$B$15/($B$15-$AI$14)*(EXP(-$AI$14*(($B$16+$AI$4)*0.5))-EXP(-$B$15*(($B$16+$AI$4)*0.5)))</f>
        <v/>
      </c>
      <c r="AA191" s="17">
        <f>R191*EXP(-$B$15*(($B$16+$AI$4)*0.6))+S191*$B$15/($B$15-$AI$12)*(EXP(-$AI$12*(($B$16+$AI$4)*0.6))-EXP(-$B$15*(($B$16+$AI$4)*0.6)))+T191*$B$15/($B$15-$AI$13)*(EXP(-$AI$13*(($B$16+$AI$4)*0.6))-EXP(-$B$15*(($B$16+$AI$4)*0.6)))+U191*$B$15/($B$15-$AI$14)*(EXP(-$AI$14*(($B$16+$AI$4)*0.6))-EXP(-$B$15*(($B$16+$AI$4)*0.6)))</f>
        <v/>
      </c>
      <c r="AB191" s="17">
        <f>R191*EXP(-$B$15*(($B$16+$AI$4)*0.7))+S191*$B$15/($B$15-$AI$12)*(EXP(-$AI$12*(($B$16+$AI$4)*0.7))-EXP(-$B$15*(($B$16+$AI$4)*0.7)))+T191*$B$15/($B$15-$AI$13)*(EXP(-$AI$13*(($B$16+$AI$4)*0.7))-EXP(-$B$15*(($B$16+$AI$4)*0.7)))+U191*$B$15/($B$15-$AI$14)*(EXP(-$AI$14*(($B$16+$AI$4)*0.7))-EXP(-$B$15*(($B$16+$AI$4)*0.7)))</f>
        <v/>
      </c>
      <c r="AC191" s="17">
        <f>R191*EXP(-$B$15*(($B$16+$AI$4)*0.8))+S191*$B$15/($B$15-$AI$12)*(EXP(-$AI$12*(($B$16+$AI$4)*0.8))-EXP(-$B$15*(($B$16+$AI$4)*0.8)))+T191*$B$15/($B$15-$AI$13)*(EXP(-$AI$13*(($B$16+$AI$4)*0.8))-EXP(-$B$15*(($B$16+$AI$4)*0.8)))+U191*$B$15/($B$15-$AI$14)*(EXP(-$AI$14*(($B$16+$AI$4)*0.8))-EXP(-$B$15*(($B$16+$AI$4)*0.8)))</f>
        <v/>
      </c>
      <c r="AD191" s="17">
        <f>R191*EXP(-$B$15*(($B$16+$AI$4)*0.9))+S191*$B$15/($B$15-$AI$12)*(EXP(-$AI$12*(($B$16+$AI$4)*0.9))-EXP(-$B$15*(($B$16+$AI$4)*0.9)))+T191*$B$15/($B$15-$AI$13)*(EXP(-$AI$13*(($B$16+$AI$4)*0.9))-EXP(-$B$15*(($B$16+$AI$4)*0.9)))+U191*$B$15/($B$15-$AI$14)*(EXP(-$AI$14*(($B$16+$AI$4)*0.9))-EXP(-$B$15*(($B$16+$AI$4)*0.9)))</f>
        <v/>
      </c>
      <c r="AE191" s="17">
        <f>R191*EXP(-$B$15*(($B$16+$AI$4)*1.0))+S191*$B$15/($B$15-$AI$12)*(EXP(-$AI$12*(($B$16+$AI$4)*1.0))-EXP(-$B$15*(($B$16+$AI$4)*1.0)))+T191*$B$15/($B$15-$AI$13)*(EXP(-$AI$13*(($B$16+$AI$4)*1.0))-EXP(-$B$15*(($B$16+$AI$4)*1.0)))+U191*$B$15/($B$15-$AI$14)*(EXP(-$AI$14*(($B$16+$AI$4)*1.0))-EXP(-$B$15*(($B$16+$AI$4)*1.0)))</f>
        <v/>
      </c>
      <c r="AF191" s="17">
        <f>MIN((G191-V191)/$AI$48,(G191-W191)/$AI$49,(G191-X191)/$AI$50,(G191-Y191)/$AI$51,(G191-Z191)/$AI$52,(G191-AA191)/$AI$53,(G191-AB191)/$AI$54,(G191-AC191)/$AI$55,(G191-AD191)/$AI$56,(G191-AE191)/$AI$57)</f>
        <v/>
      </c>
    </row>
    <row r="192">
      <c r="E192" s="12">
        <f>E191+$B$11</f>
        <v/>
      </c>
      <c r="F192" s="13">
        <f>E192/60</f>
        <v/>
      </c>
      <c r="G192" s="13">
        <f>IF(F192&gt;=$AI$66,$B$26,IF(F192&gt;=$AI$65,$B$25,IF(F192&gt;=$AI$64,$B$24,IF(F192&gt;=$AI$63,$B$23,IF(F192&gt;=$AI$62,$B$22,IF(F192&gt;=$AI$61,$B$21,$B$20))))))</f>
        <v/>
      </c>
      <c r="H192" s="14">
        <f>MAX(0,MIN($AI$59,IF($B$9="Plasma",(G192-(S192*$AI$18+T192*$AI$19+U192*$AI$20))/$AI$46,AF192)))</f>
        <v/>
      </c>
      <c r="I192" s="15">
        <f>H192/10*3600/$B$11</f>
        <v/>
      </c>
      <c r="J192" s="15">
        <f>J191+H192</f>
        <v/>
      </c>
      <c r="K192" s="14">
        <f>$AI$21*K191+$AI$22*L191+$AI$23*M191+$AI$30*H191</f>
        <v/>
      </c>
      <c r="L192" s="14">
        <f>$AI$24*K191+$AI$25*L191+$AI$26*M191+$AI$31*H191</f>
        <v/>
      </c>
      <c r="M192" s="14">
        <f>$AI$27*K191+$AI$28*L191+$AI$29*M191+$AI$32*H191</f>
        <v/>
      </c>
      <c r="N192" s="16">
        <f>R192*$B$41</f>
        <v/>
      </c>
      <c r="O192" s="14">
        <f>K192/$B$30</f>
        <v/>
      </c>
      <c r="P192" s="14">
        <f>L192/$B$31</f>
        <v/>
      </c>
      <c r="Q192" s="14">
        <f>M192/$B$32</f>
        <v/>
      </c>
      <c r="R192" s="14">
        <f>R191*$AI$42+S191*$AI$43+T191*$AI$44+U191*$AI$45+$AI$47*H191</f>
        <v/>
      </c>
      <c r="S192" s="17">
        <f>$AI$33*K192+$AI$34*L192+$AI$35*M192</f>
        <v/>
      </c>
      <c r="T192" s="17">
        <f>$AI$36*K192+$AI$37*L192+$AI$38*M192</f>
        <v/>
      </c>
      <c r="U192" s="17">
        <f>$AI$39*K192+$AI$40*L192+$AI$41*M192</f>
        <v/>
      </c>
      <c r="V192" s="17">
        <f>R192*EXP(-$B$15*(($B$16+$AI$4)*0.1))+S192*$B$15/($B$15-$AI$12)*(EXP(-$AI$12*(($B$16+$AI$4)*0.1))-EXP(-$B$15*(($B$16+$AI$4)*0.1)))+T192*$B$15/($B$15-$AI$13)*(EXP(-$AI$13*(($B$16+$AI$4)*0.1))-EXP(-$B$15*(($B$16+$AI$4)*0.1)))+U192*$B$15/($B$15-$AI$14)*(EXP(-$AI$14*(($B$16+$AI$4)*0.1))-EXP(-$B$15*(($B$16+$AI$4)*0.1)))</f>
        <v/>
      </c>
      <c r="W192" s="17">
        <f>R192*EXP(-$B$15*(($B$16+$AI$4)*0.2))+S192*$B$15/($B$15-$AI$12)*(EXP(-$AI$12*(($B$16+$AI$4)*0.2))-EXP(-$B$15*(($B$16+$AI$4)*0.2)))+T192*$B$15/($B$15-$AI$13)*(EXP(-$AI$13*(($B$16+$AI$4)*0.2))-EXP(-$B$15*(($B$16+$AI$4)*0.2)))+U192*$B$15/($B$15-$AI$14)*(EXP(-$AI$14*(($B$16+$AI$4)*0.2))-EXP(-$B$15*(($B$16+$AI$4)*0.2)))</f>
        <v/>
      </c>
      <c r="X192" s="17">
        <f>R192*EXP(-$B$15*(($B$16+$AI$4)*0.3))+S192*$B$15/($B$15-$AI$12)*(EXP(-$AI$12*(($B$16+$AI$4)*0.3))-EXP(-$B$15*(($B$16+$AI$4)*0.3)))+T192*$B$15/($B$15-$AI$13)*(EXP(-$AI$13*(($B$16+$AI$4)*0.3))-EXP(-$B$15*(($B$16+$AI$4)*0.3)))+U192*$B$15/($B$15-$AI$14)*(EXP(-$AI$14*(($B$16+$AI$4)*0.3))-EXP(-$B$15*(($B$16+$AI$4)*0.3)))</f>
        <v/>
      </c>
      <c r="Y192" s="17">
        <f>R192*EXP(-$B$15*(($B$16+$AI$4)*0.4))+S192*$B$15/($B$15-$AI$12)*(EXP(-$AI$12*(($B$16+$AI$4)*0.4))-EXP(-$B$15*(($B$16+$AI$4)*0.4)))+T192*$B$15/($B$15-$AI$13)*(EXP(-$AI$13*(($B$16+$AI$4)*0.4))-EXP(-$B$15*(($B$16+$AI$4)*0.4)))+U192*$B$15/($B$15-$AI$14)*(EXP(-$AI$14*(($B$16+$AI$4)*0.4))-EXP(-$B$15*(($B$16+$AI$4)*0.4)))</f>
        <v/>
      </c>
      <c r="Z192" s="17">
        <f>R192*EXP(-$B$15*(($B$16+$AI$4)*0.5))+S192*$B$15/($B$15-$AI$12)*(EXP(-$AI$12*(($B$16+$AI$4)*0.5))-EXP(-$B$15*(($B$16+$AI$4)*0.5)))+T192*$B$15/($B$15-$AI$13)*(EXP(-$AI$13*(($B$16+$AI$4)*0.5))-EXP(-$B$15*(($B$16+$AI$4)*0.5)))+U192*$B$15/($B$15-$AI$14)*(EXP(-$AI$14*(($B$16+$AI$4)*0.5))-EXP(-$B$15*(($B$16+$AI$4)*0.5)))</f>
        <v/>
      </c>
      <c r="AA192" s="17">
        <f>R192*EXP(-$B$15*(($B$16+$AI$4)*0.6))+S192*$B$15/($B$15-$AI$12)*(EXP(-$AI$12*(($B$16+$AI$4)*0.6))-EXP(-$B$15*(($B$16+$AI$4)*0.6)))+T192*$B$15/($B$15-$AI$13)*(EXP(-$AI$13*(($B$16+$AI$4)*0.6))-EXP(-$B$15*(($B$16+$AI$4)*0.6)))+U192*$B$15/($B$15-$AI$14)*(EXP(-$AI$14*(($B$16+$AI$4)*0.6))-EXP(-$B$15*(($B$16+$AI$4)*0.6)))</f>
        <v/>
      </c>
      <c r="AB192" s="17">
        <f>R192*EXP(-$B$15*(($B$16+$AI$4)*0.7))+S192*$B$15/($B$15-$AI$12)*(EXP(-$AI$12*(($B$16+$AI$4)*0.7))-EXP(-$B$15*(($B$16+$AI$4)*0.7)))+T192*$B$15/($B$15-$AI$13)*(EXP(-$AI$13*(($B$16+$AI$4)*0.7))-EXP(-$B$15*(($B$16+$AI$4)*0.7)))+U192*$B$15/($B$15-$AI$14)*(EXP(-$AI$14*(($B$16+$AI$4)*0.7))-EXP(-$B$15*(($B$16+$AI$4)*0.7)))</f>
        <v/>
      </c>
      <c r="AC192" s="17">
        <f>R192*EXP(-$B$15*(($B$16+$AI$4)*0.8))+S192*$B$15/($B$15-$AI$12)*(EXP(-$AI$12*(($B$16+$AI$4)*0.8))-EXP(-$B$15*(($B$16+$AI$4)*0.8)))+T192*$B$15/($B$15-$AI$13)*(EXP(-$AI$13*(($B$16+$AI$4)*0.8))-EXP(-$B$15*(($B$16+$AI$4)*0.8)))+U192*$B$15/($B$15-$AI$14)*(EXP(-$AI$14*(($B$16+$AI$4)*0.8))-EXP(-$B$15*(($B$16+$AI$4)*0.8)))</f>
        <v/>
      </c>
      <c r="AD192" s="17">
        <f>R192*EXP(-$B$15*(($B$16+$AI$4)*0.9))+S192*$B$15/($B$15-$AI$12)*(EXP(-$AI$12*(($B$16+$AI$4)*0.9))-EXP(-$B$15*(($B$16+$AI$4)*0.9)))+T192*$B$15/($B$15-$AI$13)*(EXP(-$AI$13*(($B$16+$AI$4)*0.9))-EXP(-$B$15*(($B$16+$AI$4)*0.9)))+U192*$B$15/($B$15-$AI$14)*(EXP(-$AI$14*(($B$16+$AI$4)*0.9))-EXP(-$B$15*(($B$16+$AI$4)*0.9)))</f>
        <v/>
      </c>
      <c r="AE192" s="17">
        <f>R192*EXP(-$B$15*(($B$16+$AI$4)*1.0))+S192*$B$15/($B$15-$AI$12)*(EXP(-$AI$12*(($B$16+$AI$4)*1.0))-EXP(-$B$15*(($B$16+$AI$4)*1.0)))+T192*$B$15/($B$15-$AI$13)*(EXP(-$AI$13*(($B$16+$AI$4)*1.0))-EXP(-$B$15*(($B$16+$AI$4)*1.0)))+U192*$B$15/($B$15-$AI$14)*(EXP(-$AI$14*(($B$16+$AI$4)*1.0))-EXP(-$B$15*(($B$16+$AI$4)*1.0)))</f>
        <v/>
      </c>
      <c r="AF192" s="17">
        <f>MIN((G192-V192)/$AI$48,(G192-W192)/$AI$49,(G192-X192)/$AI$50,(G192-Y192)/$AI$51,(G192-Z192)/$AI$52,(G192-AA192)/$AI$53,(G192-AB192)/$AI$54,(G192-AC192)/$AI$55,(G192-AD192)/$AI$56,(G192-AE192)/$AI$57)</f>
        <v/>
      </c>
    </row>
    <row r="193">
      <c r="E193" s="12">
        <f>E192+$B$11</f>
        <v/>
      </c>
      <c r="F193" s="13">
        <f>E193/60</f>
        <v/>
      </c>
      <c r="G193" s="13">
        <f>IF(F193&gt;=$AI$66,$B$26,IF(F193&gt;=$AI$65,$B$25,IF(F193&gt;=$AI$64,$B$24,IF(F193&gt;=$AI$63,$B$23,IF(F193&gt;=$AI$62,$B$22,IF(F193&gt;=$AI$61,$B$21,$B$20))))))</f>
        <v/>
      </c>
      <c r="H193" s="14">
        <f>MAX(0,MIN($AI$59,IF($B$9="Plasma",(G193-(S193*$AI$18+T193*$AI$19+U193*$AI$20))/$AI$46,AF193)))</f>
        <v/>
      </c>
      <c r="I193" s="15">
        <f>H193/10*3600/$B$11</f>
        <v/>
      </c>
      <c r="J193" s="15">
        <f>J192+H193</f>
        <v/>
      </c>
      <c r="K193" s="14">
        <f>$AI$21*K192+$AI$22*L192+$AI$23*M192+$AI$30*H192</f>
        <v/>
      </c>
      <c r="L193" s="14">
        <f>$AI$24*K192+$AI$25*L192+$AI$26*M192+$AI$31*H192</f>
        <v/>
      </c>
      <c r="M193" s="14">
        <f>$AI$27*K192+$AI$28*L192+$AI$29*M192+$AI$32*H192</f>
        <v/>
      </c>
      <c r="N193" s="16">
        <f>R193*$B$41</f>
        <v/>
      </c>
      <c r="O193" s="14">
        <f>K193/$B$30</f>
        <v/>
      </c>
      <c r="P193" s="14">
        <f>L193/$B$31</f>
        <v/>
      </c>
      <c r="Q193" s="14">
        <f>M193/$B$32</f>
        <v/>
      </c>
      <c r="R193" s="14">
        <f>R192*$AI$42+S192*$AI$43+T192*$AI$44+U192*$AI$45+$AI$47*H192</f>
        <v/>
      </c>
      <c r="S193" s="17">
        <f>$AI$33*K193+$AI$34*L193+$AI$35*M193</f>
        <v/>
      </c>
      <c r="T193" s="17">
        <f>$AI$36*K193+$AI$37*L193+$AI$38*M193</f>
        <v/>
      </c>
      <c r="U193" s="17">
        <f>$AI$39*K193+$AI$40*L193+$AI$41*M193</f>
        <v/>
      </c>
      <c r="V193" s="17">
        <f>R193*EXP(-$B$15*(($B$16+$AI$4)*0.1))+S193*$B$15/($B$15-$AI$12)*(EXP(-$AI$12*(($B$16+$AI$4)*0.1))-EXP(-$B$15*(($B$16+$AI$4)*0.1)))+T193*$B$15/($B$15-$AI$13)*(EXP(-$AI$13*(($B$16+$AI$4)*0.1))-EXP(-$B$15*(($B$16+$AI$4)*0.1)))+U193*$B$15/($B$15-$AI$14)*(EXP(-$AI$14*(($B$16+$AI$4)*0.1))-EXP(-$B$15*(($B$16+$AI$4)*0.1)))</f>
        <v/>
      </c>
      <c r="W193" s="17">
        <f>R193*EXP(-$B$15*(($B$16+$AI$4)*0.2))+S193*$B$15/($B$15-$AI$12)*(EXP(-$AI$12*(($B$16+$AI$4)*0.2))-EXP(-$B$15*(($B$16+$AI$4)*0.2)))+T193*$B$15/($B$15-$AI$13)*(EXP(-$AI$13*(($B$16+$AI$4)*0.2))-EXP(-$B$15*(($B$16+$AI$4)*0.2)))+U193*$B$15/($B$15-$AI$14)*(EXP(-$AI$14*(($B$16+$AI$4)*0.2))-EXP(-$B$15*(($B$16+$AI$4)*0.2)))</f>
        <v/>
      </c>
      <c r="X193" s="17">
        <f>R193*EXP(-$B$15*(($B$16+$AI$4)*0.3))+S193*$B$15/($B$15-$AI$12)*(EXP(-$AI$12*(($B$16+$AI$4)*0.3))-EXP(-$B$15*(($B$16+$AI$4)*0.3)))+T193*$B$15/($B$15-$AI$13)*(EXP(-$AI$13*(($B$16+$AI$4)*0.3))-EXP(-$B$15*(($B$16+$AI$4)*0.3)))+U193*$B$15/($B$15-$AI$14)*(EXP(-$AI$14*(($B$16+$AI$4)*0.3))-EXP(-$B$15*(($B$16+$AI$4)*0.3)))</f>
        <v/>
      </c>
      <c r="Y193" s="17">
        <f>R193*EXP(-$B$15*(($B$16+$AI$4)*0.4))+S193*$B$15/($B$15-$AI$12)*(EXP(-$AI$12*(($B$16+$AI$4)*0.4))-EXP(-$B$15*(($B$16+$AI$4)*0.4)))+T193*$B$15/($B$15-$AI$13)*(EXP(-$AI$13*(($B$16+$AI$4)*0.4))-EXP(-$B$15*(($B$16+$AI$4)*0.4)))+U193*$B$15/($B$15-$AI$14)*(EXP(-$AI$14*(($B$16+$AI$4)*0.4))-EXP(-$B$15*(($B$16+$AI$4)*0.4)))</f>
        <v/>
      </c>
      <c r="Z193" s="17">
        <f>R193*EXP(-$B$15*(($B$16+$AI$4)*0.5))+S193*$B$15/($B$15-$AI$12)*(EXP(-$AI$12*(($B$16+$AI$4)*0.5))-EXP(-$B$15*(($B$16+$AI$4)*0.5)))+T193*$B$15/($B$15-$AI$13)*(EXP(-$AI$13*(($B$16+$AI$4)*0.5))-EXP(-$B$15*(($B$16+$AI$4)*0.5)))+U193*$B$15/($B$15-$AI$14)*(EXP(-$AI$14*(($B$16+$AI$4)*0.5))-EXP(-$B$15*(($B$16+$AI$4)*0.5)))</f>
        <v/>
      </c>
      <c r="AA193" s="17">
        <f>R193*EXP(-$B$15*(($B$16+$AI$4)*0.6))+S193*$B$15/($B$15-$AI$12)*(EXP(-$AI$12*(($B$16+$AI$4)*0.6))-EXP(-$B$15*(($B$16+$AI$4)*0.6)))+T193*$B$15/($B$15-$AI$13)*(EXP(-$AI$13*(($B$16+$AI$4)*0.6))-EXP(-$B$15*(($B$16+$AI$4)*0.6)))+U193*$B$15/($B$15-$AI$14)*(EXP(-$AI$14*(($B$16+$AI$4)*0.6))-EXP(-$B$15*(($B$16+$AI$4)*0.6)))</f>
        <v/>
      </c>
      <c r="AB193" s="17">
        <f>R193*EXP(-$B$15*(($B$16+$AI$4)*0.7))+S193*$B$15/($B$15-$AI$12)*(EXP(-$AI$12*(($B$16+$AI$4)*0.7))-EXP(-$B$15*(($B$16+$AI$4)*0.7)))+T193*$B$15/($B$15-$AI$13)*(EXP(-$AI$13*(($B$16+$AI$4)*0.7))-EXP(-$B$15*(($B$16+$AI$4)*0.7)))+U193*$B$15/($B$15-$AI$14)*(EXP(-$AI$14*(($B$16+$AI$4)*0.7))-EXP(-$B$15*(($B$16+$AI$4)*0.7)))</f>
        <v/>
      </c>
      <c r="AC193" s="17">
        <f>R193*EXP(-$B$15*(($B$16+$AI$4)*0.8))+S193*$B$15/($B$15-$AI$12)*(EXP(-$AI$12*(($B$16+$AI$4)*0.8))-EXP(-$B$15*(($B$16+$AI$4)*0.8)))+T193*$B$15/($B$15-$AI$13)*(EXP(-$AI$13*(($B$16+$AI$4)*0.8))-EXP(-$B$15*(($B$16+$AI$4)*0.8)))+U193*$B$15/($B$15-$AI$14)*(EXP(-$AI$14*(($B$16+$AI$4)*0.8))-EXP(-$B$15*(($B$16+$AI$4)*0.8)))</f>
        <v/>
      </c>
      <c r="AD193" s="17">
        <f>R193*EXP(-$B$15*(($B$16+$AI$4)*0.9))+S193*$B$15/($B$15-$AI$12)*(EXP(-$AI$12*(($B$16+$AI$4)*0.9))-EXP(-$B$15*(($B$16+$AI$4)*0.9)))+T193*$B$15/($B$15-$AI$13)*(EXP(-$AI$13*(($B$16+$AI$4)*0.9))-EXP(-$B$15*(($B$16+$AI$4)*0.9)))+U193*$B$15/($B$15-$AI$14)*(EXP(-$AI$14*(($B$16+$AI$4)*0.9))-EXP(-$B$15*(($B$16+$AI$4)*0.9)))</f>
        <v/>
      </c>
      <c r="AE193" s="17">
        <f>R193*EXP(-$B$15*(($B$16+$AI$4)*1.0))+S193*$B$15/($B$15-$AI$12)*(EXP(-$AI$12*(($B$16+$AI$4)*1.0))-EXP(-$B$15*(($B$16+$AI$4)*1.0)))+T193*$B$15/($B$15-$AI$13)*(EXP(-$AI$13*(($B$16+$AI$4)*1.0))-EXP(-$B$15*(($B$16+$AI$4)*1.0)))+U193*$B$15/($B$15-$AI$14)*(EXP(-$AI$14*(($B$16+$AI$4)*1.0))-EXP(-$B$15*(($B$16+$AI$4)*1.0)))</f>
        <v/>
      </c>
      <c r="AF193" s="17">
        <f>MIN((G193-V193)/$AI$48,(G193-W193)/$AI$49,(G193-X193)/$AI$50,(G193-Y193)/$AI$51,(G193-Z193)/$AI$52,(G193-AA193)/$AI$53,(G193-AB193)/$AI$54,(G193-AC193)/$AI$55,(G193-AD193)/$AI$56,(G193-AE193)/$AI$57)</f>
        <v/>
      </c>
    </row>
    <row r="194">
      <c r="E194" s="12">
        <f>E193+$B$11</f>
        <v/>
      </c>
      <c r="F194" s="13">
        <f>E194/60</f>
        <v/>
      </c>
      <c r="G194" s="13">
        <f>IF(F194&gt;=$AI$66,$B$26,IF(F194&gt;=$AI$65,$B$25,IF(F194&gt;=$AI$64,$B$24,IF(F194&gt;=$AI$63,$B$23,IF(F194&gt;=$AI$62,$B$22,IF(F194&gt;=$AI$61,$B$21,$B$20))))))</f>
        <v/>
      </c>
      <c r="H194" s="14">
        <f>MAX(0,MIN($AI$59,IF($B$9="Plasma",(G194-(S194*$AI$18+T194*$AI$19+U194*$AI$20))/$AI$46,AF194)))</f>
        <v/>
      </c>
      <c r="I194" s="15">
        <f>H194/10*3600/$B$11</f>
        <v/>
      </c>
      <c r="J194" s="15">
        <f>J193+H194</f>
        <v/>
      </c>
      <c r="K194" s="14">
        <f>$AI$21*K193+$AI$22*L193+$AI$23*M193+$AI$30*H193</f>
        <v/>
      </c>
      <c r="L194" s="14">
        <f>$AI$24*K193+$AI$25*L193+$AI$26*M193+$AI$31*H193</f>
        <v/>
      </c>
      <c r="M194" s="14">
        <f>$AI$27*K193+$AI$28*L193+$AI$29*M193+$AI$32*H193</f>
        <v/>
      </c>
      <c r="N194" s="16">
        <f>R194*$B$41</f>
        <v/>
      </c>
      <c r="O194" s="14">
        <f>K194/$B$30</f>
        <v/>
      </c>
      <c r="P194" s="14">
        <f>L194/$B$31</f>
        <v/>
      </c>
      <c r="Q194" s="14">
        <f>M194/$B$32</f>
        <v/>
      </c>
      <c r="R194" s="14">
        <f>R193*$AI$42+S193*$AI$43+T193*$AI$44+U193*$AI$45+$AI$47*H193</f>
        <v/>
      </c>
      <c r="S194" s="17">
        <f>$AI$33*K194+$AI$34*L194+$AI$35*M194</f>
        <v/>
      </c>
      <c r="T194" s="17">
        <f>$AI$36*K194+$AI$37*L194+$AI$38*M194</f>
        <v/>
      </c>
      <c r="U194" s="17">
        <f>$AI$39*K194+$AI$40*L194+$AI$41*M194</f>
        <v/>
      </c>
      <c r="V194" s="17">
        <f>R194*EXP(-$B$15*(($B$16+$AI$4)*0.1))+S194*$B$15/($B$15-$AI$12)*(EXP(-$AI$12*(($B$16+$AI$4)*0.1))-EXP(-$B$15*(($B$16+$AI$4)*0.1)))+T194*$B$15/($B$15-$AI$13)*(EXP(-$AI$13*(($B$16+$AI$4)*0.1))-EXP(-$B$15*(($B$16+$AI$4)*0.1)))+U194*$B$15/($B$15-$AI$14)*(EXP(-$AI$14*(($B$16+$AI$4)*0.1))-EXP(-$B$15*(($B$16+$AI$4)*0.1)))</f>
        <v/>
      </c>
      <c r="W194" s="17">
        <f>R194*EXP(-$B$15*(($B$16+$AI$4)*0.2))+S194*$B$15/($B$15-$AI$12)*(EXP(-$AI$12*(($B$16+$AI$4)*0.2))-EXP(-$B$15*(($B$16+$AI$4)*0.2)))+T194*$B$15/($B$15-$AI$13)*(EXP(-$AI$13*(($B$16+$AI$4)*0.2))-EXP(-$B$15*(($B$16+$AI$4)*0.2)))+U194*$B$15/($B$15-$AI$14)*(EXP(-$AI$14*(($B$16+$AI$4)*0.2))-EXP(-$B$15*(($B$16+$AI$4)*0.2)))</f>
        <v/>
      </c>
      <c r="X194" s="17">
        <f>R194*EXP(-$B$15*(($B$16+$AI$4)*0.3))+S194*$B$15/($B$15-$AI$12)*(EXP(-$AI$12*(($B$16+$AI$4)*0.3))-EXP(-$B$15*(($B$16+$AI$4)*0.3)))+T194*$B$15/($B$15-$AI$13)*(EXP(-$AI$13*(($B$16+$AI$4)*0.3))-EXP(-$B$15*(($B$16+$AI$4)*0.3)))+U194*$B$15/($B$15-$AI$14)*(EXP(-$AI$14*(($B$16+$AI$4)*0.3))-EXP(-$B$15*(($B$16+$AI$4)*0.3)))</f>
        <v/>
      </c>
      <c r="Y194" s="17">
        <f>R194*EXP(-$B$15*(($B$16+$AI$4)*0.4))+S194*$B$15/($B$15-$AI$12)*(EXP(-$AI$12*(($B$16+$AI$4)*0.4))-EXP(-$B$15*(($B$16+$AI$4)*0.4)))+T194*$B$15/($B$15-$AI$13)*(EXP(-$AI$13*(($B$16+$AI$4)*0.4))-EXP(-$B$15*(($B$16+$AI$4)*0.4)))+U194*$B$15/($B$15-$AI$14)*(EXP(-$AI$14*(($B$16+$AI$4)*0.4))-EXP(-$B$15*(($B$16+$AI$4)*0.4)))</f>
        <v/>
      </c>
      <c r="Z194" s="17">
        <f>R194*EXP(-$B$15*(($B$16+$AI$4)*0.5))+S194*$B$15/($B$15-$AI$12)*(EXP(-$AI$12*(($B$16+$AI$4)*0.5))-EXP(-$B$15*(($B$16+$AI$4)*0.5)))+T194*$B$15/($B$15-$AI$13)*(EXP(-$AI$13*(($B$16+$AI$4)*0.5))-EXP(-$B$15*(($B$16+$AI$4)*0.5)))+U194*$B$15/($B$15-$AI$14)*(EXP(-$AI$14*(($B$16+$AI$4)*0.5))-EXP(-$B$15*(($B$16+$AI$4)*0.5)))</f>
        <v/>
      </c>
      <c r="AA194" s="17">
        <f>R194*EXP(-$B$15*(($B$16+$AI$4)*0.6))+S194*$B$15/($B$15-$AI$12)*(EXP(-$AI$12*(($B$16+$AI$4)*0.6))-EXP(-$B$15*(($B$16+$AI$4)*0.6)))+T194*$B$15/($B$15-$AI$13)*(EXP(-$AI$13*(($B$16+$AI$4)*0.6))-EXP(-$B$15*(($B$16+$AI$4)*0.6)))+U194*$B$15/($B$15-$AI$14)*(EXP(-$AI$14*(($B$16+$AI$4)*0.6))-EXP(-$B$15*(($B$16+$AI$4)*0.6)))</f>
        <v/>
      </c>
      <c r="AB194" s="17">
        <f>R194*EXP(-$B$15*(($B$16+$AI$4)*0.7))+S194*$B$15/($B$15-$AI$12)*(EXP(-$AI$12*(($B$16+$AI$4)*0.7))-EXP(-$B$15*(($B$16+$AI$4)*0.7)))+T194*$B$15/($B$15-$AI$13)*(EXP(-$AI$13*(($B$16+$AI$4)*0.7))-EXP(-$B$15*(($B$16+$AI$4)*0.7)))+U194*$B$15/($B$15-$AI$14)*(EXP(-$AI$14*(($B$16+$AI$4)*0.7))-EXP(-$B$15*(($B$16+$AI$4)*0.7)))</f>
        <v/>
      </c>
      <c r="AC194" s="17">
        <f>R194*EXP(-$B$15*(($B$16+$AI$4)*0.8))+S194*$B$15/($B$15-$AI$12)*(EXP(-$AI$12*(($B$16+$AI$4)*0.8))-EXP(-$B$15*(($B$16+$AI$4)*0.8)))+T194*$B$15/($B$15-$AI$13)*(EXP(-$AI$13*(($B$16+$AI$4)*0.8))-EXP(-$B$15*(($B$16+$AI$4)*0.8)))+U194*$B$15/($B$15-$AI$14)*(EXP(-$AI$14*(($B$16+$AI$4)*0.8))-EXP(-$B$15*(($B$16+$AI$4)*0.8)))</f>
        <v/>
      </c>
      <c r="AD194" s="17">
        <f>R194*EXP(-$B$15*(($B$16+$AI$4)*0.9))+S194*$B$15/($B$15-$AI$12)*(EXP(-$AI$12*(($B$16+$AI$4)*0.9))-EXP(-$B$15*(($B$16+$AI$4)*0.9)))+T194*$B$15/($B$15-$AI$13)*(EXP(-$AI$13*(($B$16+$AI$4)*0.9))-EXP(-$B$15*(($B$16+$AI$4)*0.9)))+U194*$B$15/($B$15-$AI$14)*(EXP(-$AI$14*(($B$16+$AI$4)*0.9))-EXP(-$B$15*(($B$16+$AI$4)*0.9)))</f>
        <v/>
      </c>
      <c r="AE194" s="17">
        <f>R194*EXP(-$B$15*(($B$16+$AI$4)*1.0))+S194*$B$15/($B$15-$AI$12)*(EXP(-$AI$12*(($B$16+$AI$4)*1.0))-EXP(-$B$15*(($B$16+$AI$4)*1.0)))+T194*$B$15/($B$15-$AI$13)*(EXP(-$AI$13*(($B$16+$AI$4)*1.0))-EXP(-$B$15*(($B$16+$AI$4)*1.0)))+U194*$B$15/($B$15-$AI$14)*(EXP(-$AI$14*(($B$16+$AI$4)*1.0))-EXP(-$B$15*(($B$16+$AI$4)*1.0)))</f>
        <v/>
      </c>
      <c r="AF194" s="17">
        <f>MIN((G194-V194)/$AI$48,(G194-W194)/$AI$49,(G194-X194)/$AI$50,(G194-Y194)/$AI$51,(G194-Z194)/$AI$52,(G194-AA194)/$AI$53,(G194-AB194)/$AI$54,(G194-AC194)/$AI$55,(G194-AD194)/$AI$56,(G194-AE194)/$AI$57)</f>
        <v/>
      </c>
    </row>
    <row r="195">
      <c r="E195" s="12">
        <f>E194+$B$11</f>
        <v/>
      </c>
      <c r="F195" s="13">
        <f>E195/60</f>
        <v/>
      </c>
      <c r="G195" s="13">
        <f>IF(F195&gt;=$AI$66,$B$26,IF(F195&gt;=$AI$65,$B$25,IF(F195&gt;=$AI$64,$B$24,IF(F195&gt;=$AI$63,$B$23,IF(F195&gt;=$AI$62,$B$22,IF(F195&gt;=$AI$61,$B$21,$B$20))))))</f>
        <v/>
      </c>
      <c r="H195" s="14">
        <f>MAX(0,MIN($AI$59,IF($B$9="Plasma",(G195-(S195*$AI$18+T195*$AI$19+U195*$AI$20))/$AI$46,AF195)))</f>
        <v/>
      </c>
      <c r="I195" s="15">
        <f>H195/10*3600/$B$11</f>
        <v/>
      </c>
      <c r="J195" s="15">
        <f>J194+H195</f>
        <v/>
      </c>
      <c r="K195" s="14">
        <f>$AI$21*K194+$AI$22*L194+$AI$23*M194+$AI$30*H194</f>
        <v/>
      </c>
      <c r="L195" s="14">
        <f>$AI$24*K194+$AI$25*L194+$AI$26*M194+$AI$31*H194</f>
        <v/>
      </c>
      <c r="M195" s="14">
        <f>$AI$27*K194+$AI$28*L194+$AI$29*M194+$AI$32*H194</f>
        <v/>
      </c>
      <c r="N195" s="16">
        <f>R195*$B$41</f>
        <v/>
      </c>
      <c r="O195" s="14">
        <f>K195/$B$30</f>
        <v/>
      </c>
      <c r="P195" s="14">
        <f>L195/$B$31</f>
        <v/>
      </c>
      <c r="Q195" s="14">
        <f>M195/$B$32</f>
        <v/>
      </c>
      <c r="R195" s="14">
        <f>R194*$AI$42+S194*$AI$43+T194*$AI$44+U194*$AI$45+$AI$47*H194</f>
        <v/>
      </c>
      <c r="S195" s="17">
        <f>$AI$33*K195+$AI$34*L195+$AI$35*M195</f>
        <v/>
      </c>
      <c r="T195" s="17">
        <f>$AI$36*K195+$AI$37*L195+$AI$38*M195</f>
        <v/>
      </c>
      <c r="U195" s="17">
        <f>$AI$39*K195+$AI$40*L195+$AI$41*M195</f>
        <v/>
      </c>
      <c r="V195" s="17">
        <f>R195*EXP(-$B$15*(($B$16+$AI$4)*0.1))+S195*$B$15/($B$15-$AI$12)*(EXP(-$AI$12*(($B$16+$AI$4)*0.1))-EXP(-$B$15*(($B$16+$AI$4)*0.1)))+T195*$B$15/($B$15-$AI$13)*(EXP(-$AI$13*(($B$16+$AI$4)*0.1))-EXP(-$B$15*(($B$16+$AI$4)*0.1)))+U195*$B$15/($B$15-$AI$14)*(EXP(-$AI$14*(($B$16+$AI$4)*0.1))-EXP(-$B$15*(($B$16+$AI$4)*0.1)))</f>
        <v/>
      </c>
      <c r="W195" s="17">
        <f>R195*EXP(-$B$15*(($B$16+$AI$4)*0.2))+S195*$B$15/($B$15-$AI$12)*(EXP(-$AI$12*(($B$16+$AI$4)*0.2))-EXP(-$B$15*(($B$16+$AI$4)*0.2)))+T195*$B$15/($B$15-$AI$13)*(EXP(-$AI$13*(($B$16+$AI$4)*0.2))-EXP(-$B$15*(($B$16+$AI$4)*0.2)))+U195*$B$15/($B$15-$AI$14)*(EXP(-$AI$14*(($B$16+$AI$4)*0.2))-EXP(-$B$15*(($B$16+$AI$4)*0.2)))</f>
        <v/>
      </c>
      <c r="X195" s="17">
        <f>R195*EXP(-$B$15*(($B$16+$AI$4)*0.3))+S195*$B$15/($B$15-$AI$12)*(EXP(-$AI$12*(($B$16+$AI$4)*0.3))-EXP(-$B$15*(($B$16+$AI$4)*0.3)))+T195*$B$15/($B$15-$AI$13)*(EXP(-$AI$13*(($B$16+$AI$4)*0.3))-EXP(-$B$15*(($B$16+$AI$4)*0.3)))+U195*$B$15/($B$15-$AI$14)*(EXP(-$AI$14*(($B$16+$AI$4)*0.3))-EXP(-$B$15*(($B$16+$AI$4)*0.3)))</f>
        <v/>
      </c>
      <c r="Y195" s="17">
        <f>R195*EXP(-$B$15*(($B$16+$AI$4)*0.4))+S195*$B$15/($B$15-$AI$12)*(EXP(-$AI$12*(($B$16+$AI$4)*0.4))-EXP(-$B$15*(($B$16+$AI$4)*0.4)))+T195*$B$15/($B$15-$AI$13)*(EXP(-$AI$13*(($B$16+$AI$4)*0.4))-EXP(-$B$15*(($B$16+$AI$4)*0.4)))+U195*$B$15/($B$15-$AI$14)*(EXP(-$AI$14*(($B$16+$AI$4)*0.4))-EXP(-$B$15*(($B$16+$AI$4)*0.4)))</f>
        <v/>
      </c>
      <c r="Z195" s="17">
        <f>R195*EXP(-$B$15*(($B$16+$AI$4)*0.5))+S195*$B$15/($B$15-$AI$12)*(EXP(-$AI$12*(($B$16+$AI$4)*0.5))-EXP(-$B$15*(($B$16+$AI$4)*0.5)))+T195*$B$15/($B$15-$AI$13)*(EXP(-$AI$13*(($B$16+$AI$4)*0.5))-EXP(-$B$15*(($B$16+$AI$4)*0.5)))+U195*$B$15/($B$15-$AI$14)*(EXP(-$AI$14*(($B$16+$AI$4)*0.5))-EXP(-$B$15*(($B$16+$AI$4)*0.5)))</f>
        <v/>
      </c>
      <c r="AA195" s="17">
        <f>R195*EXP(-$B$15*(($B$16+$AI$4)*0.6))+S195*$B$15/($B$15-$AI$12)*(EXP(-$AI$12*(($B$16+$AI$4)*0.6))-EXP(-$B$15*(($B$16+$AI$4)*0.6)))+T195*$B$15/($B$15-$AI$13)*(EXP(-$AI$13*(($B$16+$AI$4)*0.6))-EXP(-$B$15*(($B$16+$AI$4)*0.6)))+U195*$B$15/($B$15-$AI$14)*(EXP(-$AI$14*(($B$16+$AI$4)*0.6))-EXP(-$B$15*(($B$16+$AI$4)*0.6)))</f>
        <v/>
      </c>
      <c r="AB195" s="17">
        <f>R195*EXP(-$B$15*(($B$16+$AI$4)*0.7))+S195*$B$15/($B$15-$AI$12)*(EXP(-$AI$12*(($B$16+$AI$4)*0.7))-EXP(-$B$15*(($B$16+$AI$4)*0.7)))+T195*$B$15/($B$15-$AI$13)*(EXP(-$AI$13*(($B$16+$AI$4)*0.7))-EXP(-$B$15*(($B$16+$AI$4)*0.7)))+U195*$B$15/($B$15-$AI$14)*(EXP(-$AI$14*(($B$16+$AI$4)*0.7))-EXP(-$B$15*(($B$16+$AI$4)*0.7)))</f>
        <v/>
      </c>
      <c r="AC195" s="17">
        <f>R195*EXP(-$B$15*(($B$16+$AI$4)*0.8))+S195*$B$15/($B$15-$AI$12)*(EXP(-$AI$12*(($B$16+$AI$4)*0.8))-EXP(-$B$15*(($B$16+$AI$4)*0.8)))+T195*$B$15/($B$15-$AI$13)*(EXP(-$AI$13*(($B$16+$AI$4)*0.8))-EXP(-$B$15*(($B$16+$AI$4)*0.8)))+U195*$B$15/($B$15-$AI$14)*(EXP(-$AI$14*(($B$16+$AI$4)*0.8))-EXP(-$B$15*(($B$16+$AI$4)*0.8)))</f>
        <v/>
      </c>
      <c r="AD195" s="17">
        <f>R195*EXP(-$B$15*(($B$16+$AI$4)*0.9))+S195*$B$15/($B$15-$AI$12)*(EXP(-$AI$12*(($B$16+$AI$4)*0.9))-EXP(-$B$15*(($B$16+$AI$4)*0.9)))+T195*$B$15/($B$15-$AI$13)*(EXP(-$AI$13*(($B$16+$AI$4)*0.9))-EXP(-$B$15*(($B$16+$AI$4)*0.9)))+U195*$B$15/($B$15-$AI$14)*(EXP(-$AI$14*(($B$16+$AI$4)*0.9))-EXP(-$B$15*(($B$16+$AI$4)*0.9)))</f>
        <v/>
      </c>
      <c r="AE195" s="17">
        <f>R195*EXP(-$B$15*(($B$16+$AI$4)*1.0))+S195*$B$15/($B$15-$AI$12)*(EXP(-$AI$12*(($B$16+$AI$4)*1.0))-EXP(-$B$15*(($B$16+$AI$4)*1.0)))+T195*$B$15/($B$15-$AI$13)*(EXP(-$AI$13*(($B$16+$AI$4)*1.0))-EXP(-$B$15*(($B$16+$AI$4)*1.0)))+U195*$B$15/($B$15-$AI$14)*(EXP(-$AI$14*(($B$16+$AI$4)*1.0))-EXP(-$B$15*(($B$16+$AI$4)*1.0)))</f>
        <v/>
      </c>
      <c r="AF195" s="17">
        <f>MIN((G195-V195)/$AI$48,(G195-W195)/$AI$49,(G195-X195)/$AI$50,(G195-Y195)/$AI$51,(G195-Z195)/$AI$52,(G195-AA195)/$AI$53,(G195-AB195)/$AI$54,(G195-AC195)/$AI$55,(G195-AD195)/$AI$56,(G195-AE195)/$AI$57)</f>
        <v/>
      </c>
    </row>
    <row r="196">
      <c r="E196" s="12">
        <f>E195+$B$11</f>
        <v/>
      </c>
      <c r="F196" s="13">
        <f>E196/60</f>
        <v/>
      </c>
      <c r="G196" s="13">
        <f>IF(F196&gt;=$AI$66,$B$26,IF(F196&gt;=$AI$65,$B$25,IF(F196&gt;=$AI$64,$B$24,IF(F196&gt;=$AI$63,$B$23,IF(F196&gt;=$AI$62,$B$22,IF(F196&gt;=$AI$61,$B$21,$B$20))))))</f>
        <v/>
      </c>
      <c r="H196" s="14">
        <f>MAX(0,MIN($AI$59,IF($B$9="Plasma",(G196-(S196*$AI$18+T196*$AI$19+U196*$AI$20))/$AI$46,AF196)))</f>
        <v/>
      </c>
      <c r="I196" s="15">
        <f>H196/10*3600/$B$11</f>
        <v/>
      </c>
      <c r="J196" s="15">
        <f>J195+H196</f>
        <v/>
      </c>
      <c r="K196" s="14">
        <f>$AI$21*K195+$AI$22*L195+$AI$23*M195+$AI$30*H195</f>
        <v/>
      </c>
      <c r="L196" s="14">
        <f>$AI$24*K195+$AI$25*L195+$AI$26*M195+$AI$31*H195</f>
        <v/>
      </c>
      <c r="M196" s="14">
        <f>$AI$27*K195+$AI$28*L195+$AI$29*M195+$AI$32*H195</f>
        <v/>
      </c>
      <c r="N196" s="16">
        <f>R196*$B$41</f>
        <v/>
      </c>
      <c r="O196" s="14">
        <f>K196/$B$30</f>
        <v/>
      </c>
      <c r="P196" s="14">
        <f>L196/$B$31</f>
        <v/>
      </c>
      <c r="Q196" s="14">
        <f>M196/$B$32</f>
        <v/>
      </c>
      <c r="R196" s="14">
        <f>R195*$AI$42+S195*$AI$43+T195*$AI$44+U195*$AI$45+$AI$47*H195</f>
        <v/>
      </c>
      <c r="S196" s="17">
        <f>$AI$33*K196+$AI$34*L196+$AI$35*M196</f>
        <v/>
      </c>
      <c r="T196" s="17">
        <f>$AI$36*K196+$AI$37*L196+$AI$38*M196</f>
        <v/>
      </c>
      <c r="U196" s="17">
        <f>$AI$39*K196+$AI$40*L196+$AI$41*M196</f>
        <v/>
      </c>
      <c r="V196" s="17">
        <f>R196*EXP(-$B$15*(($B$16+$AI$4)*0.1))+S196*$B$15/($B$15-$AI$12)*(EXP(-$AI$12*(($B$16+$AI$4)*0.1))-EXP(-$B$15*(($B$16+$AI$4)*0.1)))+T196*$B$15/($B$15-$AI$13)*(EXP(-$AI$13*(($B$16+$AI$4)*0.1))-EXP(-$B$15*(($B$16+$AI$4)*0.1)))+U196*$B$15/($B$15-$AI$14)*(EXP(-$AI$14*(($B$16+$AI$4)*0.1))-EXP(-$B$15*(($B$16+$AI$4)*0.1)))</f>
        <v/>
      </c>
      <c r="W196" s="17">
        <f>R196*EXP(-$B$15*(($B$16+$AI$4)*0.2))+S196*$B$15/($B$15-$AI$12)*(EXP(-$AI$12*(($B$16+$AI$4)*0.2))-EXP(-$B$15*(($B$16+$AI$4)*0.2)))+T196*$B$15/($B$15-$AI$13)*(EXP(-$AI$13*(($B$16+$AI$4)*0.2))-EXP(-$B$15*(($B$16+$AI$4)*0.2)))+U196*$B$15/($B$15-$AI$14)*(EXP(-$AI$14*(($B$16+$AI$4)*0.2))-EXP(-$B$15*(($B$16+$AI$4)*0.2)))</f>
        <v/>
      </c>
      <c r="X196" s="17">
        <f>R196*EXP(-$B$15*(($B$16+$AI$4)*0.3))+S196*$B$15/($B$15-$AI$12)*(EXP(-$AI$12*(($B$16+$AI$4)*0.3))-EXP(-$B$15*(($B$16+$AI$4)*0.3)))+T196*$B$15/($B$15-$AI$13)*(EXP(-$AI$13*(($B$16+$AI$4)*0.3))-EXP(-$B$15*(($B$16+$AI$4)*0.3)))+U196*$B$15/($B$15-$AI$14)*(EXP(-$AI$14*(($B$16+$AI$4)*0.3))-EXP(-$B$15*(($B$16+$AI$4)*0.3)))</f>
        <v/>
      </c>
      <c r="Y196" s="17">
        <f>R196*EXP(-$B$15*(($B$16+$AI$4)*0.4))+S196*$B$15/($B$15-$AI$12)*(EXP(-$AI$12*(($B$16+$AI$4)*0.4))-EXP(-$B$15*(($B$16+$AI$4)*0.4)))+T196*$B$15/($B$15-$AI$13)*(EXP(-$AI$13*(($B$16+$AI$4)*0.4))-EXP(-$B$15*(($B$16+$AI$4)*0.4)))+U196*$B$15/($B$15-$AI$14)*(EXP(-$AI$14*(($B$16+$AI$4)*0.4))-EXP(-$B$15*(($B$16+$AI$4)*0.4)))</f>
        <v/>
      </c>
      <c r="Z196" s="17">
        <f>R196*EXP(-$B$15*(($B$16+$AI$4)*0.5))+S196*$B$15/($B$15-$AI$12)*(EXP(-$AI$12*(($B$16+$AI$4)*0.5))-EXP(-$B$15*(($B$16+$AI$4)*0.5)))+T196*$B$15/($B$15-$AI$13)*(EXP(-$AI$13*(($B$16+$AI$4)*0.5))-EXP(-$B$15*(($B$16+$AI$4)*0.5)))+U196*$B$15/($B$15-$AI$14)*(EXP(-$AI$14*(($B$16+$AI$4)*0.5))-EXP(-$B$15*(($B$16+$AI$4)*0.5)))</f>
        <v/>
      </c>
      <c r="AA196" s="17">
        <f>R196*EXP(-$B$15*(($B$16+$AI$4)*0.6))+S196*$B$15/($B$15-$AI$12)*(EXP(-$AI$12*(($B$16+$AI$4)*0.6))-EXP(-$B$15*(($B$16+$AI$4)*0.6)))+T196*$B$15/($B$15-$AI$13)*(EXP(-$AI$13*(($B$16+$AI$4)*0.6))-EXP(-$B$15*(($B$16+$AI$4)*0.6)))+U196*$B$15/($B$15-$AI$14)*(EXP(-$AI$14*(($B$16+$AI$4)*0.6))-EXP(-$B$15*(($B$16+$AI$4)*0.6)))</f>
        <v/>
      </c>
      <c r="AB196" s="17">
        <f>R196*EXP(-$B$15*(($B$16+$AI$4)*0.7))+S196*$B$15/($B$15-$AI$12)*(EXP(-$AI$12*(($B$16+$AI$4)*0.7))-EXP(-$B$15*(($B$16+$AI$4)*0.7)))+T196*$B$15/($B$15-$AI$13)*(EXP(-$AI$13*(($B$16+$AI$4)*0.7))-EXP(-$B$15*(($B$16+$AI$4)*0.7)))+U196*$B$15/($B$15-$AI$14)*(EXP(-$AI$14*(($B$16+$AI$4)*0.7))-EXP(-$B$15*(($B$16+$AI$4)*0.7)))</f>
        <v/>
      </c>
      <c r="AC196" s="17">
        <f>R196*EXP(-$B$15*(($B$16+$AI$4)*0.8))+S196*$B$15/($B$15-$AI$12)*(EXP(-$AI$12*(($B$16+$AI$4)*0.8))-EXP(-$B$15*(($B$16+$AI$4)*0.8)))+T196*$B$15/($B$15-$AI$13)*(EXP(-$AI$13*(($B$16+$AI$4)*0.8))-EXP(-$B$15*(($B$16+$AI$4)*0.8)))+U196*$B$15/($B$15-$AI$14)*(EXP(-$AI$14*(($B$16+$AI$4)*0.8))-EXP(-$B$15*(($B$16+$AI$4)*0.8)))</f>
        <v/>
      </c>
      <c r="AD196" s="17">
        <f>R196*EXP(-$B$15*(($B$16+$AI$4)*0.9))+S196*$B$15/($B$15-$AI$12)*(EXP(-$AI$12*(($B$16+$AI$4)*0.9))-EXP(-$B$15*(($B$16+$AI$4)*0.9)))+T196*$B$15/($B$15-$AI$13)*(EXP(-$AI$13*(($B$16+$AI$4)*0.9))-EXP(-$B$15*(($B$16+$AI$4)*0.9)))+U196*$B$15/($B$15-$AI$14)*(EXP(-$AI$14*(($B$16+$AI$4)*0.9))-EXP(-$B$15*(($B$16+$AI$4)*0.9)))</f>
        <v/>
      </c>
      <c r="AE196" s="17">
        <f>R196*EXP(-$B$15*(($B$16+$AI$4)*1.0))+S196*$B$15/($B$15-$AI$12)*(EXP(-$AI$12*(($B$16+$AI$4)*1.0))-EXP(-$B$15*(($B$16+$AI$4)*1.0)))+T196*$B$15/($B$15-$AI$13)*(EXP(-$AI$13*(($B$16+$AI$4)*1.0))-EXP(-$B$15*(($B$16+$AI$4)*1.0)))+U196*$B$15/($B$15-$AI$14)*(EXP(-$AI$14*(($B$16+$AI$4)*1.0))-EXP(-$B$15*(($B$16+$AI$4)*1.0)))</f>
        <v/>
      </c>
      <c r="AF196" s="17">
        <f>MIN((G196-V196)/$AI$48,(G196-W196)/$AI$49,(G196-X196)/$AI$50,(G196-Y196)/$AI$51,(G196-Z196)/$AI$52,(G196-AA196)/$AI$53,(G196-AB196)/$AI$54,(G196-AC196)/$AI$55,(G196-AD196)/$AI$56,(G196-AE196)/$AI$57)</f>
        <v/>
      </c>
    </row>
    <row r="197">
      <c r="E197" s="12">
        <f>E196+$B$11</f>
        <v/>
      </c>
      <c r="F197" s="13">
        <f>E197/60</f>
        <v/>
      </c>
      <c r="G197" s="13">
        <f>IF(F197&gt;=$AI$66,$B$26,IF(F197&gt;=$AI$65,$B$25,IF(F197&gt;=$AI$64,$B$24,IF(F197&gt;=$AI$63,$B$23,IF(F197&gt;=$AI$62,$B$22,IF(F197&gt;=$AI$61,$B$21,$B$20))))))</f>
        <v/>
      </c>
      <c r="H197" s="14">
        <f>MAX(0,MIN($AI$59,IF($B$9="Plasma",(G197-(S197*$AI$18+T197*$AI$19+U197*$AI$20))/$AI$46,AF197)))</f>
        <v/>
      </c>
      <c r="I197" s="15">
        <f>H197/10*3600/$B$11</f>
        <v/>
      </c>
      <c r="J197" s="15">
        <f>J196+H197</f>
        <v/>
      </c>
      <c r="K197" s="14">
        <f>$AI$21*K196+$AI$22*L196+$AI$23*M196+$AI$30*H196</f>
        <v/>
      </c>
      <c r="L197" s="14">
        <f>$AI$24*K196+$AI$25*L196+$AI$26*M196+$AI$31*H196</f>
        <v/>
      </c>
      <c r="M197" s="14">
        <f>$AI$27*K196+$AI$28*L196+$AI$29*M196+$AI$32*H196</f>
        <v/>
      </c>
      <c r="N197" s="16">
        <f>R197*$B$41</f>
        <v/>
      </c>
      <c r="O197" s="14">
        <f>K197/$B$30</f>
        <v/>
      </c>
      <c r="P197" s="14">
        <f>L197/$B$31</f>
        <v/>
      </c>
      <c r="Q197" s="14">
        <f>M197/$B$32</f>
        <v/>
      </c>
      <c r="R197" s="14">
        <f>R196*$AI$42+S196*$AI$43+T196*$AI$44+U196*$AI$45+$AI$47*H196</f>
        <v/>
      </c>
      <c r="S197" s="17">
        <f>$AI$33*K197+$AI$34*L197+$AI$35*M197</f>
        <v/>
      </c>
      <c r="T197" s="17">
        <f>$AI$36*K197+$AI$37*L197+$AI$38*M197</f>
        <v/>
      </c>
      <c r="U197" s="17">
        <f>$AI$39*K197+$AI$40*L197+$AI$41*M197</f>
        <v/>
      </c>
      <c r="V197" s="17">
        <f>R197*EXP(-$B$15*(($B$16+$AI$4)*0.1))+S197*$B$15/($B$15-$AI$12)*(EXP(-$AI$12*(($B$16+$AI$4)*0.1))-EXP(-$B$15*(($B$16+$AI$4)*0.1)))+T197*$B$15/($B$15-$AI$13)*(EXP(-$AI$13*(($B$16+$AI$4)*0.1))-EXP(-$B$15*(($B$16+$AI$4)*0.1)))+U197*$B$15/($B$15-$AI$14)*(EXP(-$AI$14*(($B$16+$AI$4)*0.1))-EXP(-$B$15*(($B$16+$AI$4)*0.1)))</f>
        <v/>
      </c>
      <c r="W197" s="17">
        <f>R197*EXP(-$B$15*(($B$16+$AI$4)*0.2))+S197*$B$15/($B$15-$AI$12)*(EXP(-$AI$12*(($B$16+$AI$4)*0.2))-EXP(-$B$15*(($B$16+$AI$4)*0.2)))+T197*$B$15/($B$15-$AI$13)*(EXP(-$AI$13*(($B$16+$AI$4)*0.2))-EXP(-$B$15*(($B$16+$AI$4)*0.2)))+U197*$B$15/($B$15-$AI$14)*(EXP(-$AI$14*(($B$16+$AI$4)*0.2))-EXP(-$B$15*(($B$16+$AI$4)*0.2)))</f>
        <v/>
      </c>
      <c r="X197" s="17">
        <f>R197*EXP(-$B$15*(($B$16+$AI$4)*0.3))+S197*$B$15/($B$15-$AI$12)*(EXP(-$AI$12*(($B$16+$AI$4)*0.3))-EXP(-$B$15*(($B$16+$AI$4)*0.3)))+T197*$B$15/($B$15-$AI$13)*(EXP(-$AI$13*(($B$16+$AI$4)*0.3))-EXP(-$B$15*(($B$16+$AI$4)*0.3)))+U197*$B$15/($B$15-$AI$14)*(EXP(-$AI$14*(($B$16+$AI$4)*0.3))-EXP(-$B$15*(($B$16+$AI$4)*0.3)))</f>
        <v/>
      </c>
      <c r="Y197" s="17">
        <f>R197*EXP(-$B$15*(($B$16+$AI$4)*0.4))+S197*$B$15/($B$15-$AI$12)*(EXP(-$AI$12*(($B$16+$AI$4)*0.4))-EXP(-$B$15*(($B$16+$AI$4)*0.4)))+T197*$B$15/($B$15-$AI$13)*(EXP(-$AI$13*(($B$16+$AI$4)*0.4))-EXP(-$B$15*(($B$16+$AI$4)*0.4)))+U197*$B$15/($B$15-$AI$14)*(EXP(-$AI$14*(($B$16+$AI$4)*0.4))-EXP(-$B$15*(($B$16+$AI$4)*0.4)))</f>
        <v/>
      </c>
      <c r="Z197" s="17">
        <f>R197*EXP(-$B$15*(($B$16+$AI$4)*0.5))+S197*$B$15/($B$15-$AI$12)*(EXP(-$AI$12*(($B$16+$AI$4)*0.5))-EXP(-$B$15*(($B$16+$AI$4)*0.5)))+T197*$B$15/($B$15-$AI$13)*(EXP(-$AI$13*(($B$16+$AI$4)*0.5))-EXP(-$B$15*(($B$16+$AI$4)*0.5)))+U197*$B$15/($B$15-$AI$14)*(EXP(-$AI$14*(($B$16+$AI$4)*0.5))-EXP(-$B$15*(($B$16+$AI$4)*0.5)))</f>
        <v/>
      </c>
      <c r="AA197" s="17">
        <f>R197*EXP(-$B$15*(($B$16+$AI$4)*0.6))+S197*$B$15/($B$15-$AI$12)*(EXP(-$AI$12*(($B$16+$AI$4)*0.6))-EXP(-$B$15*(($B$16+$AI$4)*0.6)))+T197*$B$15/($B$15-$AI$13)*(EXP(-$AI$13*(($B$16+$AI$4)*0.6))-EXP(-$B$15*(($B$16+$AI$4)*0.6)))+U197*$B$15/($B$15-$AI$14)*(EXP(-$AI$14*(($B$16+$AI$4)*0.6))-EXP(-$B$15*(($B$16+$AI$4)*0.6)))</f>
        <v/>
      </c>
      <c r="AB197" s="17">
        <f>R197*EXP(-$B$15*(($B$16+$AI$4)*0.7))+S197*$B$15/($B$15-$AI$12)*(EXP(-$AI$12*(($B$16+$AI$4)*0.7))-EXP(-$B$15*(($B$16+$AI$4)*0.7)))+T197*$B$15/($B$15-$AI$13)*(EXP(-$AI$13*(($B$16+$AI$4)*0.7))-EXP(-$B$15*(($B$16+$AI$4)*0.7)))+U197*$B$15/($B$15-$AI$14)*(EXP(-$AI$14*(($B$16+$AI$4)*0.7))-EXP(-$B$15*(($B$16+$AI$4)*0.7)))</f>
        <v/>
      </c>
      <c r="AC197" s="17">
        <f>R197*EXP(-$B$15*(($B$16+$AI$4)*0.8))+S197*$B$15/($B$15-$AI$12)*(EXP(-$AI$12*(($B$16+$AI$4)*0.8))-EXP(-$B$15*(($B$16+$AI$4)*0.8)))+T197*$B$15/($B$15-$AI$13)*(EXP(-$AI$13*(($B$16+$AI$4)*0.8))-EXP(-$B$15*(($B$16+$AI$4)*0.8)))+U197*$B$15/($B$15-$AI$14)*(EXP(-$AI$14*(($B$16+$AI$4)*0.8))-EXP(-$B$15*(($B$16+$AI$4)*0.8)))</f>
        <v/>
      </c>
      <c r="AD197" s="17">
        <f>R197*EXP(-$B$15*(($B$16+$AI$4)*0.9))+S197*$B$15/($B$15-$AI$12)*(EXP(-$AI$12*(($B$16+$AI$4)*0.9))-EXP(-$B$15*(($B$16+$AI$4)*0.9)))+T197*$B$15/($B$15-$AI$13)*(EXP(-$AI$13*(($B$16+$AI$4)*0.9))-EXP(-$B$15*(($B$16+$AI$4)*0.9)))+U197*$B$15/($B$15-$AI$14)*(EXP(-$AI$14*(($B$16+$AI$4)*0.9))-EXP(-$B$15*(($B$16+$AI$4)*0.9)))</f>
        <v/>
      </c>
      <c r="AE197" s="17">
        <f>R197*EXP(-$B$15*(($B$16+$AI$4)*1.0))+S197*$B$15/($B$15-$AI$12)*(EXP(-$AI$12*(($B$16+$AI$4)*1.0))-EXP(-$B$15*(($B$16+$AI$4)*1.0)))+T197*$B$15/($B$15-$AI$13)*(EXP(-$AI$13*(($B$16+$AI$4)*1.0))-EXP(-$B$15*(($B$16+$AI$4)*1.0)))+U197*$B$15/($B$15-$AI$14)*(EXP(-$AI$14*(($B$16+$AI$4)*1.0))-EXP(-$B$15*(($B$16+$AI$4)*1.0)))</f>
        <v/>
      </c>
      <c r="AF197" s="17">
        <f>MIN((G197-V197)/$AI$48,(G197-W197)/$AI$49,(G197-X197)/$AI$50,(G197-Y197)/$AI$51,(G197-Z197)/$AI$52,(G197-AA197)/$AI$53,(G197-AB197)/$AI$54,(G197-AC197)/$AI$55,(G197-AD197)/$AI$56,(G197-AE197)/$AI$57)</f>
        <v/>
      </c>
    </row>
    <row r="198">
      <c r="E198" s="12">
        <f>E197+$B$11</f>
        <v/>
      </c>
      <c r="F198" s="13">
        <f>E198/60</f>
        <v/>
      </c>
      <c r="G198" s="13">
        <f>IF(F198&gt;=$AI$66,$B$26,IF(F198&gt;=$AI$65,$B$25,IF(F198&gt;=$AI$64,$B$24,IF(F198&gt;=$AI$63,$B$23,IF(F198&gt;=$AI$62,$B$22,IF(F198&gt;=$AI$61,$B$21,$B$20))))))</f>
        <v/>
      </c>
      <c r="H198" s="14">
        <f>MAX(0,MIN($AI$59,IF($B$9="Plasma",(G198-(S198*$AI$18+T198*$AI$19+U198*$AI$20))/$AI$46,AF198)))</f>
        <v/>
      </c>
      <c r="I198" s="15">
        <f>H198/10*3600/$B$11</f>
        <v/>
      </c>
      <c r="J198" s="15">
        <f>J197+H198</f>
        <v/>
      </c>
      <c r="K198" s="14">
        <f>$AI$21*K197+$AI$22*L197+$AI$23*M197+$AI$30*H197</f>
        <v/>
      </c>
      <c r="L198" s="14">
        <f>$AI$24*K197+$AI$25*L197+$AI$26*M197+$AI$31*H197</f>
        <v/>
      </c>
      <c r="M198" s="14">
        <f>$AI$27*K197+$AI$28*L197+$AI$29*M197+$AI$32*H197</f>
        <v/>
      </c>
      <c r="N198" s="16">
        <f>R198*$B$41</f>
        <v/>
      </c>
      <c r="O198" s="14">
        <f>K198/$B$30</f>
        <v/>
      </c>
      <c r="P198" s="14">
        <f>L198/$B$31</f>
        <v/>
      </c>
      <c r="Q198" s="14">
        <f>M198/$B$32</f>
        <v/>
      </c>
      <c r="R198" s="14">
        <f>R197*$AI$42+S197*$AI$43+T197*$AI$44+U197*$AI$45+$AI$47*H197</f>
        <v/>
      </c>
      <c r="S198" s="17">
        <f>$AI$33*K198+$AI$34*L198+$AI$35*M198</f>
        <v/>
      </c>
      <c r="T198" s="17">
        <f>$AI$36*K198+$AI$37*L198+$AI$38*M198</f>
        <v/>
      </c>
      <c r="U198" s="17">
        <f>$AI$39*K198+$AI$40*L198+$AI$41*M198</f>
        <v/>
      </c>
      <c r="V198" s="17">
        <f>R198*EXP(-$B$15*(($B$16+$AI$4)*0.1))+S198*$B$15/($B$15-$AI$12)*(EXP(-$AI$12*(($B$16+$AI$4)*0.1))-EXP(-$B$15*(($B$16+$AI$4)*0.1)))+T198*$B$15/($B$15-$AI$13)*(EXP(-$AI$13*(($B$16+$AI$4)*0.1))-EXP(-$B$15*(($B$16+$AI$4)*0.1)))+U198*$B$15/($B$15-$AI$14)*(EXP(-$AI$14*(($B$16+$AI$4)*0.1))-EXP(-$B$15*(($B$16+$AI$4)*0.1)))</f>
        <v/>
      </c>
      <c r="W198" s="17">
        <f>R198*EXP(-$B$15*(($B$16+$AI$4)*0.2))+S198*$B$15/($B$15-$AI$12)*(EXP(-$AI$12*(($B$16+$AI$4)*0.2))-EXP(-$B$15*(($B$16+$AI$4)*0.2)))+T198*$B$15/($B$15-$AI$13)*(EXP(-$AI$13*(($B$16+$AI$4)*0.2))-EXP(-$B$15*(($B$16+$AI$4)*0.2)))+U198*$B$15/($B$15-$AI$14)*(EXP(-$AI$14*(($B$16+$AI$4)*0.2))-EXP(-$B$15*(($B$16+$AI$4)*0.2)))</f>
        <v/>
      </c>
      <c r="X198" s="17">
        <f>R198*EXP(-$B$15*(($B$16+$AI$4)*0.3))+S198*$B$15/($B$15-$AI$12)*(EXP(-$AI$12*(($B$16+$AI$4)*0.3))-EXP(-$B$15*(($B$16+$AI$4)*0.3)))+T198*$B$15/($B$15-$AI$13)*(EXP(-$AI$13*(($B$16+$AI$4)*0.3))-EXP(-$B$15*(($B$16+$AI$4)*0.3)))+U198*$B$15/($B$15-$AI$14)*(EXP(-$AI$14*(($B$16+$AI$4)*0.3))-EXP(-$B$15*(($B$16+$AI$4)*0.3)))</f>
        <v/>
      </c>
      <c r="Y198" s="17">
        <f>R198*EXP(-$B$15*(($B$16+$AI$4)*0.4))+S198*$B$15/($B$15-$AI$12)*(EXP(-$AI$12*(($B$16+$AI$4)*0.4))-EXP(-$B$15*(($B$16+$AI$4)*0.4)))+T198*$B$15/($B$15-$AI$13)*(EXP(-$AI$13*(($B$16+$AI$4)*0.4))-EXP(-$B$15*(($B$16+$AI$4)*0.4)))+U198*$B$15/($B$15-$AI$14)*(EXP(-$AI$14*(($B$16+$AI$4)*0.4))-EXP(-$B$15*(($B$16+$AI$4)*0.4)))</f>
        <v/>
      </c>
      <c r="Z198" s="17">
        <f>R198*EXP(-$B$15*(($B$16+$AI$4)*0.5))+S198*$B$15/($B$15-$AI$12)*(EXP(-$AI$12*(($B$16+$AI$4)*0.5))-EXP(-$B$15*(($B$16+$AI$4)*0.5)))+T198*$B$15/($B$15-$AI$13)*(EXP(-$AI$13*(($B$16+$AI$4)*0.5))-EXP(-$B$15*(($B$16+$AI$4)*0.5)))+U198*$B$15/($B$15-$AI$14)*(EXP(-$AI$14*(($B$16+$AI$4)*0.5))-EXP(-$B$15*(($B$16+$AI$4)*0.5)))</f>
        <v/>
      </c>
      <c r="AA198" s="17">
        <f>R198*EXP(-$B$15*(($B$16+$AI$4)*0.6))+S198*$B$15/($B$15-$AI$12)*(EXP(-$AI$12*(($B$16+$AI$4)*0.6))-EXP(-$B$15*(($B$16+$AI$4)*0.6)))+T198*$B$15/($B$15-$AI$13)*(EXP(-$AI$13*(($B$16+$AI$4)*0.6))-EXP(-$B$15*(($B$16+$AI$4)*0.6)))+U198*$B$15/($B$15-$AI$14)*(EXP(-$AI$14*(($B$16+$AI$4)*0.6))-EXP(-$B$15*(($B$16+$AI$4)*0.6)))</f>
        <v/>
      </c>
      <c r="AB198" s="17">
        <f>R198*EXP(-$B$15*(($B$16+$AI$4)*0.7))+S198*$B$15/($B$15-$AI$12)*(EXP(-$AI$12*(($B$16+$AI$4)*0.7))-EXP(-$B$15*(($B$16+$AI$4)*0.7)))+T198*$B$15/($B$15-$AI$13)*(EXP(-$AI$13*(($B$16+$AI$4)*0.7))-EXP(-$B$15*(($B$16+$AI$4)*0.7)))+U198*$B$15/($B$15-$AI$14)*(EXP(-$AI$14*(($B$16+$AI$4)*0.7))-EXP(-$B$15*(($B$16+$AI$4)*0.7)))</f>
        <v/>
      </c>
      <c r="AC198" s="17">
        <f>R198*EXP(-$B$15*(($B$16+$AI$4)*0.8))+S198*$B$15/($B$15-$AI$12)*(EXP(-$AI$12*(($B$16+$AI$4)*0.8))-EXP(-$B$15*(($B$16+$AI$4)*0.8)))+T198*$B$15/($B$15-$AI$13)*(EXP(-$AI$13*(($B$16+$AI$4)*0.8))-EXP(-$B$15*(($B$16+$AI$4)*0.8)))+U198*$B$15/($B$15-$AI$14)*(EXP(-$AI$14*(($B$16+$AI$4)*0.8))-EXP(-$B$15*(($B$16+$AI$4)*0.8)))</f>
        <v/>
      </c>
      <c r="AD198" s="17">
        <f>R198*EXP(-$B$15*(($B$16+$AI$4)*0.9))+S198*$B$15/($B$15-$AI$12)*(EXP(-$AI$12*(($B$16+$AI$4)*0.9))-EXP(-$B$15*(($B$16+$AI$4)*0.9)))+T198*$B$15/($B$15-$AI$13)*(EXP(-$AI$13*(($B$16+$AI$4)*0.9))-EXP(-$B$15*(($B$16+$AI$4)*0.9)))+U198*$B$15/($B$15-$AI$14)*(EXP(-$AI$14*(($B$16+$AI$4)*0.9))-EXP(-$B$15*(($B$16+$AI$4)*0.9)))</f>
        <v/>
      </c>
      <c r="AE198" s="17">
        <f>R198*EXP(-$B$15*(($B$16+$AI$4)*1.0))+S198*$B$15/($B$15-$AI$12)*(EXP(-$AI$12*(($B$16+$AI$4)*1.0))-EXP(-$B$15*(($B$16+$AI$4)*1.0)))+T198*$B$15/($B$15-$AI$13)*(EXP(-$AI$13*(($B$16+$AI$4)*1.0))-EXP(-$B$15*(($B$16+$AI$4)*1.0)))+U198*$B$15/($B$15-$AI$14)*(EXP(-$AI$14*(($B$16+$AI$4)*1.0))-EXP(-$B$15*(($B$16+$AI$4)*1.0)))</f>
        <v/>
      </c>
      <c r="AF198" s="17">
        <f>MIN((G198-V198)/$AI$48,(G198-W198)/$AI$49,(G198-X198)/$AI$50,(G198-Y198)/$AI$51,(G198-Z198)/$AI$52,(G198-AA198)/$AI$53,(G198-AB198)/$AI$54,(G198-AC198)/$AI$55,(G198-AD198)/$AI$56,(G198-AE198)/$AI$57)</f>
        <v/>
      </c>
    </row>
    <row r="199">
      <c r="E199" s="12">
        <f>E198+$B$11</f>
        <v/>
      </c>
      <c r="F199" s="13">
        <f>E199/60</f>
        <v/>
      </c>
      <c r="G199" s="13">
        <f>IF(F199&gt;=$AI$66,$B$26,IF(F199&gt;=$AI$65,$B$25,IF(F199&gt;=$AI$64,$B$24,IF(F199&gt;=$AI$63,$B$23,IF(F199&gt;=$AI$62,$B$22,IF(F199&gt;=$AI$61,$B$21,$B$20))))))</f>
        <v/>
      </c>
      <c r="H199" s="14">
        <f>MAX(0,MIN($AI$59,IF($B$9="Plasma",(G199-(S199*$AI$18+T199*$AI$19+U199*$AI$20))/$AI$46,AF199)))</f>
        <v/>
      </c>
      <c r="I199" s="15">
        <f>H199/10*3600/$B$11</f>
        <v/>
      </c>
      <c r="J199" s="15">
        <f>J198+H199</f>
        <v/>
      </c>
      <c r="K199" s="14">
        <f>$AI$21*K198+$AI$22*L198+$AI$23*M198+$AI$30*H198</f>
        <v/>
      </c>
      <c r="L199" s="14">
        <f>$AI$24*K198+$AI$25*L198+$AI$26*M198+$AI$31*H198</f>
        <v/>
      </c>
      <c r="M199" s="14">
        <f>$AI$27*K198+$AI$28*L198+$AI$29*M198+$AI$32*H198</f>
        <v/>
      </c>
      <c r="N199" s="16">
        <f>R199*$B$41</f>
        <v/>
      </c>
      <c r="O199" s="14">
        <f>K199/$B$30</f>
        <v/>
      </c>
      <c r="P199" s="14">
        <f>L199/$B$31</f>
        <v/>
      </c>
      <c r="Q199" s="14">
        <f>M199/$B$32</f>
        <v/>
      </c>
      <c r="R199" s="14">
        <f>R198*$AI$42+S198*$AI$43+T198*$AI$44+U198*$AI$45+$AI$47*H198</f>
        <v/>
      </c>
      <c r="S199" s="17">
        <f>$AI$33*K199+$AI$34*L199+$AI$35*M199</f>
        <v/>
      </c>
      <c r="T199" s="17">
        <f>$AI$36*K199+$AI$37*L199+$AI$38*M199</f>
        <v/>
      </c>
      <c r="U199" s="17">
        <f>$AI$39*K199+$AI$40*L199+$AI$41*M199</f>
        <v/>
      </c>
      <c r="V199" s="17">
        <f>R199*EXP(-$B$15*(($B$16+$AI$4)*0.1))+S199*$B$15/($B$15-$AI$12)*(EXP(-$AI$12*(($B$16+$AI$4)*0.1))-EXP(-$B$15*(($B$16+$AI$4)*0.1)))+T199*$B$15/($B$15-$AI$13)*(EXP(-$AI$13*(($B$16+$AI$4)*0.1))-EXP(-$B$15*(($B$16+$AI$4)*0.1)))+U199*$B$15/($B$15-$AI$14)*(EXP(-$AI$14*(($B$16+$AI$4)*0.1))-EXP(-$B$15*(($B$16+$AI$4)*0.1)))</f>
        <v/>
      </c>
      <c r="W199" s="17">
        <f>R199*EXP(-$B$15*(($B$16+$AI$4)*0.2))+S199*$B$15/($B$15-$AI$12)*(EXP(-$AI$12*(($B$16+$AI$4)*0.2))-EXP(-$B$15*(($B$16+$AI$4)*0.2)))+T199*$B$15/($B$15-$AI$13)*(EXP(-$AI$13*(($B$16+$AI$4)*0.2))-EXP(-$B$15*(($B$16+$AI$4)*0.2)))+U199*$B$15/($B$15-$AI$14)*(EXP(-$AI$14*(($B$16+$AI$4)*0.2))-EXP(-$B$15*(($B$16+$AI$4)*0.2)))</f>
        <v/>
      </c>
      <c r="X199" s="17">
        <f>R199*EXP(-$B$15*(($B$16+$AI$4)*0.3))+S199*$B$15/($B$15-$AI$12)*(EXP(-$AI$12*(($B$16+$AI$4)*0.3))-EXP(-$B$15*(($B$16+$AI$4)*0.3)))+T199*$B$15/($B$15-$AI$13)*(EXP(-$AI$13*(($B$16+$AI$4)*0.3))-EXP(-$B$15*(($B$16+$AI$4)*0.3)))+U199*$B$15/($B$15-$AI$14)*(EXP(-$AI$14*(($B$16+$AI$4)*0.3))-EXP(-$B$15*(($B$16+$AI$4)*0.3)))</f>
        <v/>
      </c>
      <c r="Y199" s="17">
        <f>R199*EXP(-$B$15*(($B$16+$AI$4)*0.4))+S199*$B$15/($B$15-$AI$12)*(EXP(-$AI$12*(($B$16+$AI$4)*0.4))-EXP(-$B$15*(($B$16+$AI$4)*0.4)))+T199*$B$15/($B$15-$AI$13)*(EXP(-$AI$13*(($B$16+$AI$4)*0.4))-EXP(-$B$15*(($B$16+$AI$4)*0.4)))+U199*$B$15/($B$15-$AI$14)*(EXP(-$AI$14*(($B$16+$AI$4)*0.4))-EXP(-$B$15*(($B$16+$AI$4)*0.4)))</f>
        <v/>
      </c>
      <c r="Z199" s="17">
        <f>R199*EXP(-$B$15*(($B$16+$AI$4)*0.5))+S199*$B$15/($B$15-$AI$12)*(EXP(-$AI$12*(($B$16+$AI$4)*0.5))-EXP(-$B$15*(($B$16+$AI$4)*0.5)))+T199*$B$15/($B$15-$AI$13)*(EXP(-$AI$13*(($B$16+$AI$4)*0.5))-EXP(-$B$15*(($B$16+$AI$4)*0.5)))+U199*$B$15/($B$15-$AI$14)*(EXP(-$AI$14*(($B$16+$AI$4)*0.5))-EXP(-$B$15*(($B$16+$AI$4)*0.5)))</f>
        <v/>
      </c>
      <c r="AA199" s="17">
        <f>R199*EXP(-$B$15*(($B$16+$AI$4)*0.6))+S199*$B$15/($B$15-$AI$12)*(EXP(-$AI$12*(($B$16+$AI$4)*0.6))-EXP(-$B$15*(($B$16+$AI$4)*0.6)))+T199*$B$15/($B$15-$AI$13)*(EXP(-$AI$13*(($B$16+$AI$4)*0.6))-EXP(-$B$15*(($B$16+$AI$4)*0.6)))+U199*$B$15/($B$15-$AI$14)*(EXP(-$AI$14*(($B$16+$AI$4)*0.6))-EXP(-$B$15*(($B$16+$AI$4)*0.6)))</f>
        <v/>
      </c>
      <c r="AB199" s="17">
        <f>R199*EXP(-$B$15*(($B$16+$AI$4)*0.7))+S199*$B$15/($B$15-$AI$12)*(EXP(-$AI$12*(($B$16+$AI$4)*0.7))-EXP(-$B$15*(($B$16+$AI$4)*0.7)))+T199*$B$15/($B$15-$AI$13)*(EXP(-$AI$13*(($B$16+$AI$4)*0.7))-EXP(-$B$15*(($B$16+$AI$4)*0.7)))+U199*$B$15/($B$15-$AI$14)*(EXP(-$AI$14*(($B$16+$AI$4)*0.7))-EXP(-$B$15*(($B$16+$AI$4)*0.7)))</f>
        <v/>
      </c>
      <c r="AC199" s="17">
        <f>R199*EXP(-$B$15*(($B$16+$AI$4)*0.8))+S199*$B$15/($B$15-$AI$12)*(EXP(-$AI$12*(($B$16+$AI$4)*0.8))-EXP(-$B$15*(($B$16+$AI$4)*0.8)))+T199*$B$15/($B$15-$AI$13)*(EXP(-$AI$13*(($B$16+$AI$4)*0.8))-EXP(-$B$15*(($B$16+$AI$4)*0.8)))+U199*$B$15/($B$15-$AI$14)*(EXP(-$AI$14*(($B$16+$AI$4)*0.8))-EXP(-$B$15*(($B$16+$AI$4)*0.8)))</f>
        <v/>
      </c>
      <c r="AD199" s="17">
        <f>R199*EXP(-$B$15*(($B$16+$AI$4)*0.9))+S199*$B$15/($B$15-$AI$12)*(EXP(-$AI$12*(($B$16+$AI$4)*0.9))-EXP(-$B$15*(($B$16+$AI$4)*0.9)))+T199*$B$15/($B$15-$AI$13)*(EXP(-$AI$13*(($B$16+$AI$4)*0.9))-EXP(-$B$15*(($B$16+$AI$4)*0.9)))+U199*$B$15/($B$15-$AI$14)*(EXP(-$AI$14*(($B$16+$AI$4)*0.9))-EXP(-$B$15*(($B$16+$AI$4)*0.9)))</f>
        <v/>
      </c>
      <c r="AE199" s="17">
        <f>R199*EXP(-$B$15*(($B$16+$AI$4)*1.0))+S199*$B$15/($B$15-$AI$12)*(EXP(-$AI$12*(($B$16+$AI$4)*1.0))-EXP(-$B$15*(($B$16+$AI$4)*1.0)))+T199*$B$15/($B$15-$AI$13)*(EXP(-$AI$13*(($B$16+$AI$4)*1.0))-EXP(-$B$15*(($B$16+$AI$4)*1.0)))+U199*$B$15/($B$15-$AI$14)*(EXP(-$AI$14*(($B$16+$AI$4)*1.0))-EXP(-$B$15*(($B$16+$AI$4)*1.0)))</f>
        <v/>
      </c>
      <c r="AF199" s="17">
        <f>MIN((G199-V199)/$AI$48,(G199-W199)/$AI$49,(G199-X199)/$AI$50,(G199-Y199)/$AI$51,(G199-Z199)/$AI$52,(G199-AA199)/$AI$53,(G199-AB199)/$AI$54,(G199-AC199)/$AI$55,(G199-AD199)/$AI$56,(G199-AE199)/$AI$57)</f>
        <v/>
      </c>
    </row>
    <row r="200">
      <c r="E200" s="12">
        <f>E199+$B$11</f>
        <v/>
      </c>
      <c r="F200" s="13">
        <f>E200/60</f>
        <v/>
      </c>
      <c r="G200" s="13">
        <f>IF(F200&gt;=$AI$66,$B$26,IF(F200&gt;=$AI$65,$B$25,IF(F200&gt;=$AI$64,$B$24,IF(F200&gt;=$AI$63,$B$23,IF(F200&gt;=$AI$62,$B$22,IF(F200&gt;=$AI$61,$B$21,$B$20))))))</f>
        <v/>
      </c>
      <c r="H200" s="14">
        <f>MAX(0,MIN($AI$59,IF($B$9="Plasma",(G200-(S200*$AI$18+T200*$AI$19+U200*$AI$20))/$AI$46,AF200)))</f>
        <v/>
      </c>
      <c r="I200" s="15">
        <f>H200/10*3600/$B$11</f>
        <v/>
      </c>
      <c r="J200" s="15">
        <f>J199+H200</f>
        <v/>
      </c>
      <c r="K200" s="14">
        <f>$AI$21*K199+$AI$22*L199+$AI$23*M199+$AI$30*H199</f>
        <v/>
      </c>
      <c r="L200" s="14">
        <f>$AI$24*K199+$AI$25*L199+$AI$26*M199+$AI$31*H199</f>
        <v/>
      </c>
      <c r="M200" s="14">
        <f>$AI$27*K199+$AI$28*L199+$AI$29*M199+$AI$32*H199</f>
        <v/>
      </c>
      <c r="N200" s="16">
        <f>R200*$B$41</f>
        <v/>
      </c>
      <c r="O200" s="14">
        <f>K200/$B$30</f>
        <v/>
      </c>
      <c r="P200" s="14">
        <f>L200/$B$31</f>
        <v/>
      </c>
      <c r="Q200" s="14">
        <f>M200/$B$32</f>
        <v/>
      </c>
      <c r="R200" s="14">
        <f>R199*$AI$42+S199*$AI$43+T199*$AI$44+U199*$AI$45+$AI$47*H199</f>
        <v/>
      </c>
      <c r="S200" s="17">
        <f>$AI$33*K200+$AI$34*L200+$AI$35*M200</f>
        <v/>
      </c>
      <c r="T200" s="17">
        <f>$AI$36*K200+$AI$37*L200+$AI$38*M200</f>
        <v/>
      </c>
      <c r="U200" s="17">
        <f>$AI$39*K200+$AI$40*L200+$AI$41*M200</f>
        <v/>
      </c>
      <c r="V200" s="17">
        <f>R200*EXP(-$B$15*(($B$16+$AI$4)*0.1))+S200*$B$15/($B$15-$AI$12)*(EXP(-$AI$12*(($B$16+$AI$4)*0.1))-EXP(-$B$15*(($B$16+$AI$4)*0.1)))+T200*$B$15/($B$15-$AI$13)*(EXP(-$AI$13*(($B$16+$AI$4)*0.1))-EXP(-$B$15*(($B$16+$AI$4)*0.1)))+U200*$B$15/($B$15-$AI$14)*(EXP(-$AI$14*(($B$16+$AI$4)*0.1))-EXP(-$B$15*(($B$16+$AI$4)*0.1)))</f>
        <v/>
      </c>
      <c r="W200" s="17">
        <f>R200*EXP(-$B$15*(($B$16+$AI$4)*0.2))+S200*$B$15/($B$15-$AI$12)*(EXP(-$AI$12*(($B$16+$AI$4)*0.2))-EXP(-$B$15*(($B$16+$AI$4)*0.2)))+T200*$B$15/($B$15-$AI$13)*(EXP(-$AI$13*(($B$16+$AI$4)*0.2))-EXP(-$B$15*(($B$16+$AI$4)*0.2)))+U200*$B$15/($B$15-$AI$14)*(EXP(-$AI$14*(($B$16+$AI$4)*0.2))-EXP(-$B$15*(($B$16+$AI$4)*0.2)))</f>
        <v/>
      </c>
      <c r="X200" s="17">
        <f>R200*EXP(-$B$15*(($B$16+$AI$4)*0.3))+S200*$B$15/($B$15-$AI$12)*(EXP(-$AI$12*(($B$16+$AI$4)*0.3))-EXP(-$B$15*(($B$16+$AI$4)*0.3)))+T200*$B$15/($B$15-$AI$13)*(EXP(-$AI$13*(($B$16+$AI$4)*0.3))-EXP(-$B$15*(($B$16+$AI$4)*0.3)))+U200*$B$15/($B$15-$AI$14)*(EXP(-$AI$14*(($B$16+$AI$4)*0.3))-EXP(-$B$15*(($B$16+$AI$4)*0.3)))</f>
        <v/>
      </c>
      <c r="Y200" s="17">
        <f>R200*EXP(-$B$15*(($B$16+$AI$4)*0.4))+S200*$B$15/($B$15-$AI$12)*(EXP(-$AI$12*(($B$16+$AI$4)*0.4))-EXP(-$B$15*(($B$16+$AI$4)*0.4)))+T200*$B$15/($B$15-$AI$13)*(EXP(-$AI$13*(($B$16+$AI$4)*0.4))-EXP(-$B$15*(($B$16+$AI$4)*0.4)))+U200*$B$15/($B$15-$AI$14)*(EXP(-$AI$14*(($B$16+$AI$4)*0.4))-EXP(-$B$15*(($B$16+$AI$4)*0.4)))</f>
        <v/>
      </c>
      <c r="Z200" s="17">
        <f>R200*EXP(-$B$15*(($B$16+$AI$4)*0.5))+S200*$B$15/($B$15-$AI$12)*(EXP(-$AI$12*(($B$16+$AI$4)*0.5))-EXP(-$B$15*(($B$16+$AI$4)*0.5)))+T200*$B$15/($B$15-$AI$13)*(EXP(-$AI$13*(($B$16+$AI$4)*0.5))-EXP(-$B$15*(($B$16+$AI$4)*0.5)))+U200*$B$15/($B$15-$AI$14)*(EXP(-$AI$14*(($B$16+$AI$4)*0.5))-EXP(-$B$15*(($B$16+$AI$4)*0.5)))</f>
        <v/>
      </c>
      <c r="AA200" s="17">
        <f>R200*EXP(-$B$15*(($B$16+$AI$4)*0.6))+S200*$B$15/($B$15-$AI$12)*(EXP(-$AI$12*(($B$16+$AI$4)*0.6))-EXP(-$B$15*(($B$16+$AI$4)*0.6)))+T200*$B$15/($B$15-$AI$13)*(EXP(-$AI$13*(($B$16+$AI$4)*0.6))-EXP(-$B$15*(($B$16+$AI$4)*0.6)))+U200*$B$15/($B$15-$AI$14)*(EXP(-$AI$14*(($B$16+$AI$4)*0.6))-EXP(-$B$15*(($B$16+$AI$4)*0.6)))</f>
        <v/>
      </c>
      <c r="AB200" s="17">
        <f>R200*EXP(-$B$15*(($B$16+$AI$4)*0.7))+S200*$B$15/($B$15-$AI$12)*(EXP(-$AI$12*(($B$16+$AI$4)*0.7))-EXP(-$B$15*(($B$16+$AI$4)*0.7)))+T200*$B$15/($B$15-$AI$13)*(EXP(-$AI$13*(($B$16+$AI$4)*0.7))-EXP(-$B$15*(($B$16+$AI$4)*0.7)))+U200*$B$15/($B$15-$AI$14)*(EXP(-$AI$14*(($B$16+$AI$4)*0.7))-EXP(-$B$15*(($B$16+$AI$4)*0.7)))</f>
        <v/>
      </c>
      <c r="AC200" s="17">
        <f>R200*EXP(-$B$15*(($B$16+$AI$4)*0.8))+S200*$B$15/($B$15-$AI$12)*(EXP(-$AI$12*(($B$16+$AI$4)*0.8))-EXP(-$B$15*(($B$16+$AI$4)*0.8)))+T200*$B$15/($B$15-$AI$13)*(EXP(-$AI$13*(($B$16+$AI$4)*0.8))-EXP(-$B$15*(($B$16+$AI$4)*0.8)))+U200*$B$15/($B$15-$AI$14)*(EXP(-$AI$14*(($B$16+$AI$4)*0.8))-EXP(-$B$15*(($B$16+$AI$4)*0.8)))</f>
        <v/>
      </c>
      <c r="AD200" s="17">
        <f>R200*EXP(-$B$15*(($B$16+$AI$4)*0.9))+S200*$B$15/($B$15-$AI$12)*(EXP(-$AI$12*(($B$16+$AI$4)*0.9))-EXP(-$B$15*(($B$16+$AI$4)*0.9)))+T200*$B$15/($B$15-$AI$13)*(EXP(-$AI$13*(($B$16+$AI$4)*0.9))-EXP(-$B$15*(($B$16+$AI$4)*0.9)))+U200*$B$15/($B$15-$AI$14)*(EXP(-$AI$14*(($B$16+$AI$4)*0.9))-EXP(-$B$15*(($B$16+$AI$4)*0.9)))</f>
        <v/>
      </c>
      <c r="AE200" s="17">
        <f>R200*EXP(-$B$15*(($B$16+$AI$4)*1.0))+S200*$B$15/($B$15-$AI$12)*(EXP(-$AI$12*(($B$16+$AI$4)*1.0))-EXP(-$B$15*(($B$16+$AI$4)*1.0)))+T200*$B$15/($B$15-$AI$13)*(EXP(-$AI$13*(($B$16+$AI$4)*1.0))-EXP(-$B$15*(($B$16+$AI$4)*1.0)))+U200*$B$15/($B$15-$AI$14)*(EXP(-$AI$14*(($B$16+$AI$4)*1.0))-EXP(-$B$15*(($B$16+$AI$4)*1.0)))</f>
        <v/>
      </c>
      <c r="AF200" s="17">
        <f>MIN((G200-V200)/$AI$48,(G200-W200)/$AI$49,(G200-X200)/$AI$50,(G200-Y200)/$AI$51,(G200-Z200)/$AI$52,(G200-AA200)/$AI$53,(G200-AB200)/$AI$54,(G200-AC200)/$AI$55,(G200-AD200)/$AI$56,(G200-AE200)/$AI$57)</f>
        <v/>
      </c>
    </row>
    <row r="201">
      <c r="E201" s="12">
        <f>E200+$B$11</f>
        <v/>
      </c>
      <c r="F201" s="13">
        <f>E201/60</f>
        <v/>
      </c>
      <c r="G201" s="13">
        <f>IF(F201&gt;=$AI$66,$B$26,IF(F201&gt;=$AI$65,$B$25,IF(F201&gt;=$AI$64,$B$24,IF(F201&gt;=$AI$63,$B$23,IF(F201&gt;=$AI$62,$B$22,IF(F201&gt;=$AI$61,$B$21,$B$20))))))</f>
        <v/>
      </c>
      <c r="H201" s="14">
        <f>MAX(0,MIN($AI$59,IF($B$9="Plasma",(G201-(S201*$AI$18+T201*$AI$19+U201*$AI$20))/$AI$46,AF201)))</f>
        <v/>
      </c>
      <c r="I201" s="15">
        <f>H201/10*3600/$B$11</f>
        <v/>
      </c>
      <c r="J201" s="15">
        <f>J200+H201</f>
        <v/>
      </c>
      <c r="K201" s="14">
        <f>$AI$21*K200+$AI$22*L200+$AI$23*M200+$AI$30*H200</f>
        <v/>
      </c>
      <c r="L201" s="14">
        <f>$AI$24*K200+$AI$25*L200+$AI$26*M200+$AI$31*H200</f>
        <v/>
      </c>
      <c r="M201" s="14">
        <f>$AI$27*K200+$AI$28*L200+$AI$29*M200+$AI$32*H200</f>
        <v/>
      </c>
      <c r="N201" s="16">
        <f>R201*$B$41</f>
        <v/>
      </c>
      <c r="O201" s="14">
        <f>K201/$B$30</f>
        <v/>
      </c>
      <c r="P201" s="14">
        <f>L201/$B$31</f>
        <v/>
      </c>
      <c r="Q201" s="14">
        <f>M201/$B$32</f>
        <v/>
      </c>
      <c r="R201" s="14">
        <f>R200*$AI$42+S200*$AI$43+T200*$AI$44+U200*$AI$45+$AI$47*H200</f>
        <v/>
      </c>
      <c r="S201" s="17">
        <f>$AI$33*K201+$AI$34*L201+$AI$35*M201</f>
        <v/>
      </c>
      <c r="T201" s="17">
        <f>$AI$36*K201+$AI$37*L201+$AI$38*M201</f>
        <v/>
      </c>
      <c r="U201" s="17">
        <f>$AI$39*K201+$AI$40*L201+$AI$41*M201</f>
        <v/>
      </c>
      <c r="V201" s="17">
        <f>R201*EXP(-$B$15*(($B$16+$AI$4)*0.1))+S201*$B$15/($B$15-$AI$12)*(EXP(-$AI$12*(($B$16+$AI$4)*0.1))-EXP(-$B$15*(($B$16+$AI$4)*0.1)))+T201*$B$15/($B$15-$AI$13)*(EXP(-$AI$13*(($B$16+$AI$4)*0.1))-EXP(-$B$15*(($B$16+$AI$4)*0.1)))+U201*$B$15/($B$15-$AI$14)*(EXP(-$AI$14*(($B$16+$AI$4)*0.1))-EXP(-$B$15*(($B$16+$AI$4)*0.1)))</f>
        <v/>
      </c>
      <c r="W201" s="17">
        <f>R201*EXP(-$B$15*(($B$16+$AI$4)*0.2))+S201*$B$15/($B$15-$AI$12)*(EXP(-$AI$12*(($B$16+$AI$4)*0.2))-EXP(-$B$15*(($B$16+$AI$4)*0.2)))+T201*$B$15/($B$15-$AI$13)*(EXP(-$AI$13*(($B$16+$AI$4)*0.2))-EXP(-$B$15*(($B$16+$AI$4)*0.2)))+U201*$B$15/($B$15-$AI$14)*(EXP(-$AI$14*(($B$16+$AI$4)*0.2))-EXP(-$B$15*(($B$16+$AI$4)*0.2)))</f>
        <v/>
      </c>
      <c r="X201" s="17">
        <f>R201*EXP(-$B$15*(($B$16+$AI$4)*0.3))+S201*$B$15/($B$15-$AI$12)*(EXP(-$AI$12*(($B$16+$AI$4)*0.3))-EXP(-$B$15*(($B$16+$AI$4)*0.3)))+T201*$B$15/($B$15-$AI$13)*(EXP(-$AI$13*(($B$16+$AI$4)*0.3))-EXP(-$B$15*(($B$16+$AI$4)*0.3)))+U201*$B$15/($B$15-$AI$14)*(EXP(-$AI$14*(($B$16+$AI$4)*0.3))-EXP(-$B$15*(($B$16+$AI$4)*0.3)))</f>
        <v/>
      </c>
      <c r="Y201" s="17">
        <f>R201*EXP(-$B$15*(($B$16+$AI$4)*0.4))+S201*$B$15/($B$15-$AI$12)*(EXP(-$AI$12*(($B$16+$AI$4)*0.4))-EXP(-$B$15*(($B$16+$AI$4)*0.4)))+T201*$B$15/($B$15-$AI$13)*(EXP(-$AI$13*(($B$16+$AI$4)*0.4))-EXP(-$B$15*(($B$16+$AI$4)*0.4)))+U201*$B$15/($B$15-$AI$14)*(EXP(-$AI$14*(($B$16+$AI$4)*0.4))-EXP(-$B$15*(($B$16+$AI$4)*0.4)))</f>
        <v/>
      </c>
      <c r="Z201" s="17">
        <f>R201*EXP(-$B$15*(($B$16+$AI$4)*0.5))+S201*$B$15/($B$15-$AI$12)*(EXP(-$AI$12*(($B$16+$AI$4)*0.5))-EXP(-$B$15*(($B$16+$AI$4)*0.5)))+T201*$B$15/($B$15-$AI$13)*(EXP(-$AI$13*(($B$16+$AI$4)*0.5))-EXP(-$B$15*(($B$16+$AI$4)*0.5)))+U201*$B$15/($B$15-$AI$14)*(EXP(-$AI$14*(($B$16+$AI$4)*0.5))-EXP(-$B$15*(($B$16+$AI$4)*0.5)))</f>
        <v/>
      </c>
      <c r="AA201" s="17">
        <f>R201*EXP(-$B$15*(($B$16+$AI$4)*0.6))+S201*$B$15/($B$15-$AI$12)*(EXP(-$AI$12*(($B$16+$AI$4)*0.6))-EXP(-$B$15*(($B$16+$AI$4)*0.6)))+T201*$B$15/($B$15-$AI$13)*(EXP(-$AI$13*(($B$16+$AI$4)*0.6))-EXP(-$B$15*(($B$16+$AI$4)*0.6)))+U201*$B$15/($B$15-$AI$14)*(EXP(-$AI$14*(($B$16+$AI$4)*0.6))-EXP(-$B$15*(($B$16+$AI$4)*0.6)))</f>
        <v/>
      </c>
      <c r="AB201" s="17">
        <f>R201*EXP(-$B$15*(($B$16+$AI$4)*0.7))+S201*$B$15/($B$15-$AI$12)*(EXP(-$AI$12*(($B$16+$AI$4)*0.7))-EXP(-$B$15*(($B$16+$AI$4)*0.7)))+T201*$B$15/($B$15-$AI$13)*(EXP(-$AI$13*(($B$16+$AI$4)*0.7))-EXP(-$B$15*(($B$16+$AI$4)*0.7)))+U201*$B$15/($B$15-$AI$14)*(EXP(-$AI$14*(($B$16+$AI$4)*0.7))-EXP(-$B$15*(($B$16+$AI$4)*0.7)))</f>
        <v/>
      </c>
      <c r="AC201" s="17">
        <f>R201*EXP(-$B$15*(($B$16+$AI$4)*0.8))+S201*$B$15/($B$15-$AI$12)*(EXP(-$AI$12*(($B$16+$AI$4)*0.8))-EXP(-$B$15*(($B$16+$AI$4)*0.8)))+T201*$B$15/($B$15-$AI$13)*(EXP(-$AI$13*(($B$16+$AI$4)*0.8))-EXP(-$B$15*(($B$16+$AI$4)*0.8)))+U201*$B$15/($B$15-$AI$14)*(EXP(-$AI$14*(($B$16+$AI$4)*0.8))-EXP(-$B$15*(($B$16+$AI$4)*0.8)))</f>
        <v/>
      </c>
      <c r="AD201" s="17">
        <f>R201*EXP(-$B$15*(($B$16+$AI$4)*0.9))+S201*$B$15/($B$15-$AI$12)*(EXP(-$AI$12*(($B$16+$AI$4)*0.9))-EXP(-$B$15*(($B$16+$AI$4)*0.9)))+T201*$B$15/($B$15-$AI$13)*(EXP(-$AI$13*(($B$16+$AI$4)*0.9))-EXP(-$B$15*(($B$16+$AI$4)*0.9)))+U201*$B$15/($B$15-$AI$14)*(EXP(-$AI$14*(($B$16+$AI$4)*0.9))-EXP(-$B$15*(($B$16+$AI$4)*0.9)))</f>
        <v/>
      </c>
      <c r="AE201" s="17">
        <f>R201*EXP(-$B$15*(($B$16+$AI$4)*1.0))+S201*$B$15/($B$15-$AI$12)*(EXP(-$AI$12*(($B$16+$AI$4)*1.0))-EXP(-$B$15*(($B$16+$AI$4)*1.0)))+T201*$B$15/($B$15-$AI$13)*(EXP(-$AI$13*(($B$16+$AI$4)*1.0))-EXP(-$B$15*(($B$16+$AI$4)*1.0)))+U201*$B$15/($B$15-$AI$14)*(EXP(-$AI$14*(($B$16+$AI$4)*1.0))-EXP(-$B$15*(($B$16+$AI$4)*1.0)))</f>
        <v/>
      </c>
      <c r="AF201" s="17">
        <f>MIN((G201-V201)/$AI$48,(G201-W201)/$AI$49,(G201-X201)/$AI$50,(G201-Y201)/$AI$51,(G201-Z201)/$AI$52,(G201-AA201)/$AI$53,(G201-AB201)/$AI$54,(G201-AC201)/$AI$55,(G201-AD201)/$AI$56,(G201-AE201)/$AI$57)</f>
        <v/>
      </c>
    </row>
    <row r="202">
      <c r="E202" s="12">
        <f>E201+$B$11</f>
        <v/>
      </c>
      <c r="F202" s="13">
        <f>E202/60</f>
        <v/>
      </c>
      <c r="G202" s="13">
        <f>IF(F202&gt;=$AI$66,$B$26,IF(F202&gt;=$AI$65,$B$25,IF(F202&gt;=$AI$64,$B$24,IF(F202&gt;=$AI$63,$B$23,IF(F202&gt;=$AI$62,$B$22,IF(F202&gt;=$AI$61,$B$21,$B$20))))))</f>
        <v/>
      </c>
      <c r="H202" s="14">
        <f>MAX(0,MIN($AI$59,IF($B$9="Plasma",(G202-(S202*$AI$18+T202*$AI$19+U202*$AI$20))/$AI$46,AF202)))</f>
        <v/>
      </c>
      <c r="I202" s="15">
        <f>H202/10*3600/$B$11</f>
        <v/>
      </c>
      <c r="J202" s="15">
        <f>J201+H202</f>
        <v/>
      </c>
      <c r="K202" s="14">
        <f>$AI$21*K201+$AI$22*L201+$AI$23*M201+$AI$30*H201</f>
        <v/>
      </c>
      <c r="L202" s="14">
        <f>$AI$24*K201+$AI$25*L201+$AI$26*M201+$AI$31*H201</f>
        <v/>
      </c>
      <c r="M202" s="14">
        <f>$AI$27*K201+$AI$28*L201+$AI$29*M201+$AI$32*H201</f>
        <v/>
      </c>
      <c r="N202" s="16">
        <f>R202*$B$41</f>
        <v/>
      </c>
      <c r="O202" s="14">
        <f>K202/$B$30</f>
        <v/>
      </c>
      <c r="P202" s="14">
        <f>L202/$B$31</f>
        <v/>
      </c>
      <c r="Q202" s="14">
        <f>M202/$B$32</f>
        <v/>
      </c>
      <c r="R202" s="14">
        <f>R201*$AI$42+S201*$AI$43+T201*$AI$44+U201*$AI$45+$AI$47*H201</f>
        <v/>
      </c>
      <c r="S202" s="17">
        <f>$AI$33*K202+$AI$34*L202+$AI$35*M202</f>
        <v/>
      </c>
      <c r="T202" s="17">
        <f>$AI$36*K202+$AI$37*L202+$AI$38*M202</f>
        <v/>
      </c>
      <c r="U202" s="17">
        <f>$AI$39*K202+$AI$40*L202+$AI$41*M202</f>
        <v/>
      </c>
      <c r="V202" s="17">
        <f>R202*EXP(-$B$15*(($B$16+$AI$4)*0.1))+S202*$B$15/($B$15-$AI$12)*(EXP(-$AI$12*(($B$16+$AI$4)*0.1))-EXP(-$B$15*(($B$16+$AI$4)*0.1)))+T202*$B$15/($B$15-$AI$13)*(EXP(-$AI$13*(($B$16+$AI$4)*0.1))-EXP(-$B$15*(($B$16+$AI$4)*0.1)))+U202*$B$15/($B$15-$AI$14)*(EXP(-$AI$14*(($B$16+$AI$4)*0.1))-EXP(-$B$15*(($B$16+$AI$4)*0.1)))</f>
        <v/>
      </c>
      <c r="W202" s="17">
        <f>R202*EXP(-$B$15*(($B$16+$AI$4)*0.2))+S202*$B$15/($B$15-$AI$12)*(EXP(-$AI$12*(($B$16+$AI$4)*0.2))-EXP(-$B$15*(($B$16+$AI$4)*0.2)))+T202*$B$15/($B$15-$AI$13)*(EXP(-$AI$13*(($B$16+$AI$4)*0.2))-EXP(-$B$15*(($B$16+$AI$4)*0.2)))+U202*$B$15/($B$15-$AI$14)*(EXP(-$AI$14*(($B$16+$AI$4)*0.2))-EXP(-$B$15*(($B$16+$AI$4)*0.2)))</f>
        <v/>
      </c>
      <c r="X202" s="17">
        <f>R202*EXP(-$B$15*(($B$16+$AI$4)*0.3))+S202*$B$15/($B$15-$AI$12)*(EXP(-$AI$12*(($B$16+$AI$4)*0.3))-EXP(-$B$15*(($B$16+$AI$4)*0.3)))+T202*$B$15/($B$15-$AI$13)*(EXP(-$AI$13*(($B$16+$AI$4)*0.3))-EXP(-$B$15*(($B$16+$AI$4)*0.3)))+U202*$B$15/($B$15-$AI$14)*(EXP(-$AI$14*(($B$16+$AI$4)*0.3))-EXP(-$B$15*(($B$16+$AI$4)*0.3)))</f>
        <v/>
      </c>
      <c r="Y202" s="17">
        <f>R202*EXP(-$B$15*(($B$16+$AI$4)*0.4))+S202*$B$15/($B$15-$AI$12)*(EXP(-$AI$12*(($B$16+$AI$4)*0.4))-EXP(-$B$15*(($B$16+$AI$4)*0.4)))+T202*$B$15/($B$15-$AI$13)*(EXP(-$AI$13*(($B$16+$AI$4)*0.4))-EXP(-$B$15*(($B$16+$AI$4)*0.4)))+U202*$B$15/($B$15-$AI$14)*(EXP(-$AI$14*(($B$16+$AI$4)*0.4))-EXP(-$B$15*(($B$16+$AI$4)*0.4)))</f>
        <v/>
      </c>
      <c r="Z202" s="17">
        <f>R202*EXP(-$B$15*(($B$16+$AI$4)*0.5))+S202*$B$15/($B$15-$AI$12)*(EXP(-$AI$12*(($B$16+$AI$4)*0.5))-EXP(-$B$15*(($B$16+$AI$4)*0.5)))+T202*$B$15/($B$15-$AI$13)*(EXP(-$AI$13*(($B$16+$AI$4)*0.5))-EXP(-$B$15*(($B$16+$AI$4)*0.5)))+U202*$B$15/($B$15-$AI$14)*(EXP(-$AI$14*(($B$16+$AI$4)*0.5))-EXP(-$B$15*(($B$16+$AI$4)*0.5)))</f>
        <v/>
      </c>
      <c r="AA202" s="17">
        <f>R202*EXP(-$B$15*(($B$16+$AI$4)*0.6))+S202*$B$15/($B$15-$AI$12)*(EXP(-$AI$12*(($B$16+$AI$4)*0.6))-EXP(-$B$15*(($B$16+$AI$4)*0.6)))+T202*$B$15/($B$15-$AI$13)*(EXP(-$AI$13*(($B$16+$AI$4)*0.6))-EXP(-$B$15*(($B$16+$AI$4)*0.6)))+U202*$B$15/($B$15-$AI$14)*(EXP(-$AI$14*(($B$16+$AI$4)*0.6))-EXP(-$B$15*(($B$16+$AI$4)*0.6)))</f>
        <v/>
      </c>
      <c r="AB202" s="17">
        <f>R202*EXP(-$B$15*(($B$16+$AI$4)*0.7))+S202*$B$15/($B$15-$AI$12)*(EXP(-$AI$12*(($B$16+$AI$4)*0.7))-EXP(-$B$15*(($B$16+$AI$4)*0.7)))+T202*$B$15/($B$15-$AI$13)*(EXP(-$AI$13*(($B$16+$AI$4)*0.7))-EXP(-$B$15*(($B$16+$AI$4)*0.7)))+U202*$B$15/($B$15-$AI$14)*(EXP(-$AI$14*(($B$16+$AI$4)*0.7))-EXP(-$B$15*(($B$16+$AI$4)*0.7)))</f>
        <v/>
      </c>
      <c r="AC202" s="17">
        <f>R202*EXP(-$B$15*(($B$16+$AI$4)*0.8))+S202*$B$15/($B$15-$AI$12)*(EXP(-$AI$12*(($B$16+$AI$4)*0.8))-EXP(-$B$15*(($B$16+$AI$4)*0.8)))+T202*$B$15/($B$15-$AI$13)*(EXP(-$AI$13*(($B$16+$AI$4)*0.8))-EXP(-$B$15*(($B$16+$AI$4)*0.8)))+U202*$B$15/($B$15-$AI$14)*(EXP(-$AI$14*(($B$16+$AI$4)*0.8))-EXP(-$B$15*(($B$16+$AI$4)*0.8)))</f>
        <v/>
      </c>
      <c r="AD202" s="17">
        <f>R202*EXP(-$B$15*(($B$16+$AI$4)*0.9))+S202*$B$15/($B$15-$AI$12)*(EXP(-$AI$12*(($B$16+$AI$4)*0.9))-EXP(-$B$15*(($B$16+$AI$4)*0.9)))+T202*$B$15/($B$15-$AI$13)*(EXP(-$AI$13*(($B$16+$AI$4)*0.9))-EXP(-$B$15*(($B$16+$AI$4)*0.9)))+U202*$B$15/($B$15-$AI$14)*(EXP(-$AI$14*(($B$16+$AI$4)*0.9))-EXP(-$B$15*(($B$16+$AI$4)*0.9)))</f>
        <v/>
      </c>
      <c r="AE202" s="17">
        <f>R202*EXP(-$B$15*(($B$16+$AI$4)*1.0))+S202*$B$15/($B$15-$AI$12)*(EXP(-$AI$12*(($B$16+$AI$4)*1.0))-EXP(-$B$15*(($B$16+$AI$4)*1.0)))+T202*$B$15/($B$15-$AI$13)*(EXP(-$AI$13*(($B$16+$AI$4)*1.0))-EXP(-$B$15*(($B$16+$AI$4)*1.0)))+U202*$B$15/($B$15-$AI$14)*(EXP(-$AI$14*(($B$16+$AI$4)*1.0))-EXP(-$B$15*(($B$16+$AI$4)*1.0)))</f>
        <v/>
      </c>
      <c r="AF202" s="17">
        <f>MIN((G202-V202)/$AI$48,(G202-W202)/$AI$49,(G202-X202)/$AI$50,(G202-Y202)/$AI$51,(G202-Z202)/$AI$52,(G202-AA202)/$AI$53,(G202-AB202)/$AI$54,(G202-AC202)/$AI$55,(G202-AD202)/$AI$56,(G202-AE202)/$AI$57)</f>
        <v/>
      </c>
    </row>
    <row r="203">
      <c r="E203" s="12">
        <f>E202+$B$11</f>
        <v/>
      </c>
      <c r="F203" s="13">
        <f>E203/60</f>
        <v/>
      </c>
      <c r="G203" s="13">
        <f>IF(F203&gt;=$AI$66,$B$26,IF(F203&gt;=$AI$65,$B$25,IF(F203&gt;=$AI$64,$B$24,IF(F203&gt;=$AI$63,$B$23,IF(F203&gt;=$AI$62,$B$22,IF(F203&gt;=$AI$61,$B$21,$B$20))))))</f>
        <v/>
      </c>
      <c r="H203" s="14">
        <f>MAX(0,MIN($AI$59,IF($B$9="Plasma",(G203-(S203*$AI$18+T203*$AI$19+U203*$AI$20))/$AI$46,AF203)))</f>
        <v/>
      </c>
      <c r="I203" s="15">
        <f>H203/10*3600/$B$11</f>
        <v/>
      </c>
      <c r="J203" s="15">
        <f>J202+H203</f>
        <v/>
      </c>
      <c r="K203" s="14">
        <f>$AI$21*K202+$AI$22*L202+$AI$23*M202+$AI$30*H202</f>
        <v/>
      </c>
      <c r="L203" s="14">
        <f>$AI$24*K202+$AI$25*L202+$AI$26*M202+$AI$31*H202</f>
        <v/>
      </c>
      <c r="M203" s="14">
        <f>$AI$27*K202+$AI$28*L202+$AI$29*M202+$AI$32*H202</f>
        <v/>
      </c>
      <c r="N203" s="16">
        <f>R203*$B$41</f>
        <v/>
      </c>
      <c r="O203" s="14">
        <f>K203/$B$30</f>
        <v/>
      </c>
      <c r="P203" s="14">
        <f>L203/$B$31</f>
        <v/>
      </c>
      <c r="Q203" s="14">
        <f>M203/$B$32</f>
        <v/>
      </c>
      <c r="R203" s="14">
        <f>R202*$AI$42+S202*$AI$43+T202*$AI$44+U202*$AI$45+$AI$47*H202</f>
        <v/>
      </c>
      <c r="S203" s="17">
        <f>$AI$33*K203+$AI$34*L203+$AI$35*M203</f>
        <v/>
      </c>
      <c r="T203" s="17">
        <f>$AI$36*K203+$AI$37*L203+$AI$38*M203</f>
        <v/>
      </c>
      <c r="U203" s="17">
        <f>$AI$39*K203+$AI$40*L203+$AI$41*M203</f>
        <v/>
      </c>
      <c r="V203" s="17">
        <f>R203*EXP(-$B$15*(($B$16+$AI$4)*0.1))+S203*$B$15/($B$15-$AI$12)*(EXP(-$AI$12*(($B$16+$AI$4)*0.1))-EXP(-$B$15*(($B$16+$AI$4)*0.1)))+T203*$B$15/($B$15-$AI$13)*(EXP(-$AI$13*(($B$16+$AI$4)*0.1))-EXP(-$B$15*(($B$16+$AI$4)*0.1)))+U203*$B$15/($B$15-$AI$14)*(EXP(-$AI$14*(($B$16+$AI$4)*0.1))-EXP(-$B$15*(($B$16+$AI$4)*0.1)))</f>
        <v/>
      </c>
      <c r="W203" s="17">
        <f>R203*EXP(-$B$15*(($B$16+$AI$4)*0.2))+S203*$B$15/($B$15-$AI$12)*(EXP(-$AI$12*(($B$16+$AI$4)*0.2))-EXP(-$B$15*(($B$16+$AI$4)*0.2)))+T203*$B$15/($B$15-$AI$13)*(EXP(-$AI$13*(($B$16+$AI$4)*0.2))-EXP(-$B$15*(($B$16+$AI$4)*0.2)))+U203*$B$15/($B$15-$AI$14)*(EXP(-$AI$14*(($B$16+$AI$4)*0.2))-EXP(-$B$15*(($B$16+$AI$4)*0.2)))</f>
        <v/>
      </c>
      <c r="X203" s="17">
        <f>R203*EXP(-$B$15*(($B$16+$AI$4)*0.3))+S203*$B$15/($B$15-$AI$12)*(EXP(-$AI$12*(($B$16+$AI$4)*0.3))-EXP(-$B$15*(($B$16+$AI$4)*0.3)))+T203*$B$15/($B$15-$AI$13)*(EXP(-$AI$13*(($B$16+$AI$4)*0.3))-EXP(-$B$15*(($B$16+$AI$4)*0.3)))+U203*$B$15/($B$15-$AI$14)*(EXP(-$AI$14*(($B$16+$AI$4)*0.3))-EXP(-$B$15*(($B$16+$AI$4)*0.3)))</f>
        <v/>
      </c>
      <c r="Y203" s="17">
        <f>R203*EXP(-$B$15*(($B$16+$AI$4)*0.4))+S203*$B$15/($B$15-$AI$12)*(EXP(-$AI$12*(($B$16+$AI$4)*0.4))-EXP(-$B$15*(($B$16+$AI$4)*0.4)))+T203*$B$15/($B$15-$AI$13)*(EXP(-$AI$13*(($B$16+$AI$4)*0.4))-EXP(-$B$15*(($B$16+$AI$4)*0.4)))+U203*$B$15/($B$15-$AI$14)*(EXP(-$AI$14*(($B$16+$AI$4)*0.4))-EXP(-$B$15*(($B$16+$AI$4)*0.4)))</f>
        <v/>
      </c>
      <c r="Z203" s="17">
        <f>R203*EXP(-$B$15*(($B$16+$AI$4)*0.5))+S203*$B$15/($B$15-$AI$12)*(EXP(-$AI$12*(($B$16+$AI$4)*0.5))-EXP(-$B$15*(($B$16+$AI$4)*0.5)))+T203*$B$15/($B$15-$AI$13)*(EXP(-$AI$13*(($B$16+$AI$4)*0.5))-EXP(-$B$15*(($B$16+$AI$4)*0.5)))+U203*$B$15/($B$15-$AI$14)*(EXP(-$AI$14*(($B$16+$AI$4)*0.5))-EXP(-$B$15*(($B$16+$AI$4)*0.5)))</f>
        <v/>
      </c>
      <c r="AA203" s="17">
        <f>R203*EXP(-$B$15*(($B$16+$AI$4)*0.6))+S203*$B$15/($B$15-$AI$12)*(EXP(-$AI$12*(($B$16+$AI$4)*0.6))-EXP(-$B$15*(($B$16+$AI$4)*0.6)))+T203*$B$15/($B$15-$AI$13)*(EXP(-$AI$13*(($B$16+$AI$4)*0.6))-EXP(-$B$15*(($B$16+$AI$4)*0.6)))+U203*$B$15/($B$15-$AI$14)*(EXP(-$AI$14*(($B$16+$AI$4)*0.6))-EXP(-$B$15*(($B$16+$AI$4)*0.6)))</f>
        <v/>
      </c>
      <c r="AB203" s="17">
        <f>R203*EXP(-$B$15*(($B$16+$AI$4)*0.7))+S203*$B$15/($B$15-$AI$12)*(EXP(-$AI$12*(($B$16+$AI$4)*0.7))-EXP(-$B$15*(($B$16+$AI$4)*0.7)))+T203*$B$15/($B$15-$AI$13)*(EXP(-$AI$13*(($B$16+$AI$4)*0.7))-EXP(-$B$15*(($B$16+$AI$4)*0.7)))+U203*$B$15/($B$15-$AI$14)*(EXP(-$AI$14*(($B$16+$AI$4)*0.7))-EXP(-$B$15*(($B$16+$AI$4)*0.7)))</f>
        <v/>
      </c>
      <c r="AC203" s="17">
        <f>R203*EXP(-$B$15*(($B$16+$AI$4)*0.8))+S203*$B$15/($B$15-$AI$12)*(EXP(-$AI$12*(($B$16+$AI$4)*0.8))-EXP(-$B$15*(($B$16+$AI$4)*0.8)))+T203*$B$15/($B$15-$AI$13)*(EXP(-$AI$13*(($B$16+$AI$4)*0.8))-EXP(-$B$15*(($B$16+$AI$4)*0.8)))+U203*$B$15/($B$15-$AI$14)*(EXP(-$AI$14*(($B$16+$AI$4)*0.8))-EXP(-$B$15*(($B$16+$AI$4)*0.8)))</f>
        <v/>
      </c>
      <c r="AD203" s="17">
        <f>R203*EXP(-$B$15*(($B$16+$AI$4)*0.9))+S203*$B$15/($B$15-$AI$12)*(EXP(-$AI$12*(($B$16+$AI$4)*0.9))-EXP(-$B$15*(($B$16+$AI$4)*0.9)))+T203*$B$15/($B$15-$AI$13)*(EXP(-$AI$13*(($B$16+$AI$4)*0.9))-EXP(-$B$15*(($B$16+$AI$4)*0.9)))+U203*$B$15/($B$15-$AI$14)*(EXP(-$AI$14*(($B$16+$AI$4)*0.9))-EXP(-$B$15*(($B$16+$AI$4)*0.9)))</f>
        <v/>
      </c>
      <c r="AE203" s="17">
        <f>R203*EXP(-$B$15*(($B$16+$AI$4)*1.0))+S203*$B$15/($B$15-$AI$12)*(EXP(-$AI$12*(($B$16+$AI$4)*1.0))-EXP(-$B$15*(($B$16+$AI$4)*1.0)))+T203*$B$15/($B$15-$AI$13)*(EXP(-$AI$13*(($B$16+$AI$4)*1.0))-EXP(-$B$15*(($B$16+$AI$4)*1.0)))+U203*$B$15/($B$15-$AI$14)*(EXP(-$AI$14*(($B$16+$AI$4)*1.0))-EXP(-$B$15*(($B$16+$AI$4)*1.0)))</f>
        <v/>
      </c>
      <c r="AF203" s="17">
        <f>MIN((G203-V203)/$AI$48,(G203-W203)/$AI$49,(G203-X203)/$AI$50,(G203-Y203)/$AI$51,(G203-Z203)/$AI$52,(G203-AA203)/$AI$53,(G203-AB203)/$AI$54,(G203-AC203)/$AI$55,(G203-AD203)/$AI$56,(G203-AE203)/$AI$57)</f>
        <v/>
      </c>
    </row>
    <row r="204">
      <c r="E204" s="12">
        <f>E203+$B$11</f>
        <v/>
      </c>
      <c r="F204" s="13">
        <f>E204/60</f>
        <v/>
      </c>
      <c r="G204" s="13">
        <f>IF(F204&gt;=$AI$66,$B$26,IF(F204&gt;=$AI$65,$B$25,IF(F204&gt;=$AI$64,$B$24,IF(F204&gt;=$AI$63,$B$23,IF(F204&gt;=$AI$62,$B$22,IF(F204&gt;=$AI$61,$B$21,$B$20))))))</f>
        <v/>
      </c>
      <c r="H204" s="14">
        <f>MAX(0,MIN($AI$59,IF($B$9="Plasma",(G204-(S204*$AI$18+T204*$AI$19+U204*$AI$20))/$AI$46,AF204)))</f>
        <v/>
      </c>
      <c r="I204" s="15">
        <f>H204/10*3600/$B$11</f>
        <v/>
      </c>
      <c r="J204" s="15">
        <f>J203+H204</f>
        <v/>
      </c>
      <c r="K204" s="14">
        <f>$AI$21*K203+$AI$22*L203+$AI$23*M203+$AI$30*H203</f>
        <v/>
      </c>
      <c r="L204" s="14">
        <f>$AI$24*K203+$AI$25*L203+$AI$26*M203+$AI$31*H203</f>
        <v/>
      </c>
      <c r="M204" s="14">
        <f>$AI$27*K203+$AI$28*L203+$AI$29*M203+$AI$32*H203</f>
        <v/>
      </c>
      <c r="N204" s="16">
        <f>R204*$B$41</f>
        <v/>
      </c>
      <c r="O204" s="14">
        <f>K204/$B$30</f>
        <v/>
      </c>
      <c r="P204" s="14">
        <f>L204/$B$31</f>
        <v/>
      </c>
      <c r="Q204" s="14">
        <f>M204/$B$32</f>
        <v/>
      </c>
      <c r="R204" s="14">
        <f>R203*$AI$42+S203*$AI$43+T203*$AI$44+U203*$AI$45+$AI$47*H203</f>
        <v/>
      </c>
      <c r="S204" s="17">
        <f>$AI$33*K204+$AI$34*L204+$AI$35*M204</f>
        <v/>
      </c>
      <c r="T204" s="17">
        <f>$AI$36*K204+$AI$37*L204+$AI$38*M204</f>
        <v/>
      </c>
      <c r="U204" s="17">
        <f>$AI$39*K204+$AI$40*L204+$AI$41*M204</f>
        <v/>
      </c>
      <c r="V204" s="17">
        <f>R204*EXP(-$B$15*(($B$16+$AI$4)*0.1))+S204*$B$15/($B$15-$AI$12)*(EXP(-$AI$12*(($B$16+$AI$4)*0.1))-EXP(-$B$15*(($B$16+$AI$4)*0.1)))+T204*$B$15/($B$15-$AI$13)*(EXP(-$AI$13*(($B$16+$AI$4)*0.1))-EXP(-$B$15*(($B$16+$AI$4)*0.1)))+U204*$B$15/($B$15-$AI$14)*(EXP(-$AI$14*(($B$16+$AI$4)*0.1))-EXP(-$B$15*(($B$16+$AI$4)*0.1)))</f>
        <v/>
      </c>
      <c r="W204" s="17">
        <f>R204*EXP(-$B$15*(($B$16+$AI$4)*0.2))+S204*$B$15/($B$15-$AI$12)*(EXP(-$AI$12*(($B$16+$AI$4)*0.2))-EXP(-$B$15*(($B$16+$AI$4)*0.2)))+T204*$B$15/($B$15-$AI$13)*(EXP(-$AI$13*(($B$16+$AI$4)*0.2))-EXP(-$B$15*(($B$16+$AI$4)*0.2)))+U204*$B$15/($B$15-$AI$14)*(EXP(-$AI$14*(($B$16+$AI$4)*0.2))-EXP(-$B$15*(($B$16+$AI$4)*0.2)))</f>
        <v/>
      </c>
      <c r="X204" s="17">
        <f>R204*EXP(-$B$15*(($B$16+$AI$4)*0.3))+S204*$B$15/($B$15-$AI$12)*(EXP(-$AI$12*(($B$16+$AI$4)*0.3))-EXP(-$B$15*(($B$16+$AI$4)*0.3)))+T204*$B$15/($B$15-$AI$13)*(EXP(-$AI$13*(($B$16+$AI$4)*0.3))-EXP(-$B$15*(($B$16+$AI$4)*0.3)))+U204*$B$15/($B$15-$AI$14)*(EXP(-$AI$14*(($B$16+$AI$4)*0.3))-EXP(-$B$15*(($B$16+$AI$4)*0.3)))</f>
        <v/>
      </c>
      <c r="Y204" s="17">
        <f>R204*EXP(-$B$15*(($B$16+$AI$4)*0.4))+S204*$B$15/($B$15-$AI$12)*(EXP(-$AI$12*(($B$16+$AI$4)*0.4))-EXP(-$B$15*(($B$16+$AI$4)*0.4)))+T204*$B$15/($B$15-$AI$13)*(EXP(-$AI$13*(($B$16+$AI$4)*0.4))-EXP(-$B$15*(($B$16+$AI$4)*0.4)))+U204*$B$15/($B$15-$AI$14)*(EXP(-$AI$14*(($B$16+$AI$4)*0.4))-EXP(-$B$15*(($B$16+$AI$4)*0.4)))</f>
        <v/>
      </c>
      <c r="Z204" s="17">
        <f>R204*EXP(-$B$15*(($B$16+$AI$4)*0.5))+S204*$B$15/($B$15-$AI$12)*(EXP(-$AI$12*(($B$16+$AI$4)*0.5))-EXP(-$B$15*(($B$16+$AI$4)*0.5)))+T204*$B$15/($B$15-$AI$13)*(EXP(-$AI$13*(($B$16+$AI$4)*0.5))-EXP(-$B$15*(($B$16+$AI$4)*0.5)))+U204*$B$15/($B$15-$AI$14)*(EXP(-$AI$14*(($B$16+$AI$4)*0.5))-EXP(-$B$15*(($B$16+$AI$4)*0.5)))</f>
        <v/>
      </c>
      <c r="AA204" s="17">
        <f>R204*EXP(-$B$15*(($B$16+$AI$4)*0.6))+S204*$B$15/($B$15-$AI$12)*(EXP(-$AI$12*(($B$16+$AI$4)*0.6))-EXP(-$B$15*(($B$16+$AI$4)*0.6)))+T204*$B$15/($B$15-$AI$13)*(EXP(-$AI$13*(($B$16+$AI$4)*0.6))-EXP(-$B$15*(($B$16+$AI$4)*0.6)))+U204*$B$15/($B$15-$AI$14)*(EXP(-$AI$14*(($B$16+$AI$4)*0.6))-EXP(-$B$15*(($B$16+$AI$4)*0.6)))</f>
        <v/>
      </c>
      <c r="AB204" s="17">
        <f>R204*EXP(-$B$15*(($B$16+$AI$4)*0.7))+S204*$B$15/($B$15-$AI$12)*(EXP(-$AI$12*(($B$16+$AI$4)*0.7))-EXP(-$B$15*(($B$16+$AI$4)*0.7)))+T204*$B$15/($B$15-$AI$13)*(EXP(-$AI$13*(($B$16+$AI$4)*0.7))-EXP(-$B$15*(($B$16+$AI$4)*0.7)))+U204*$B$15/($B$15-$AI$14)*(EXP(-$AI$14*(($B$16+$AI$4)*0.7))-EXP(-$B$15*(($B$16+$AI$4)*0.7)))</f>
        <v/>
      </c>
      <c r="AC204" s="17">
        <f>R204*EXP(-$B$15*(($B$16+$AI$4)*0.8))+S204*$B$15/($B$15-$AI$12)*(EXP(-$AI$12*(($B$16+$AI$4)*0.8))-EXP(-$B$15*(($B$16+$AI$4)*0.8)))+T204*$B$15/($B$15-$AI$13)*(EXP(-$AI$13*(($B$16+$AI$4)*0.8))-EXP(-$B$15*(($B$16+$AI$4)*0.8)))+U204*$B$15/($B$15-$AI$14)*(EXP(-$AI$14*(($B$16+$AI$4)*0.8))-EXP(-$B$15*(($B$16+$AI$4)*0.8)))</f>
        <v/>
      </c>
      <c r="AD204" s="17">
        <f>R204*EXP(-$B$15*(($B$16+$AI$4)*0.9))+S204*$B$15/($B$15-$AI$12)*(EXP(-$AI$12*(($B$16+$AI$4)*0.9))-EXP(-$B$15*(($B$16+$AI$4)*0.9)))+T204*$B$15/($B$15-$AI$13)*(EXP(-$AI$13*(($B$16+$AI$4)*0.9))-EXP(-$B$15*(($B$16+$AI$4)*0.9)))+U204*$B$15/($B$15-$AI$14)*(EXP(-$AI$14*(($B$16+$AI$4)*0.9))-EXP(-$B$15*(($B$16+$AI$4)*0.9)))</f>
        <v/>
      </c>
      <c r="AE204" s="17">
        <f>R204*EXP(-$B$15*(($B$16+$AI$4)*1.0))+S204*$B$15/($B$15-$AI$12)*(EXP(-$AI$12*(($B$16+$AI$4)*1.0))-EXP(-$B$15*(($B$16+$AI$4)*1.0)))+T204*$B$15/($B$15-$AI$13)*(EXP(-$AI$13*(($B$16+$AI$4)*1.0))-EXP(-$B$15*(($B$16+$AI$4)*1.0)))+U204*$B$15/($B$15-$AI$14)*(EXP(-$AI$14*(($B$16+$AI$4)*1.0))-EXP(-$B$15*(($B$16+$AI$4)*1.0)))</f>
        <v/>
      </c>
      <c r="AF204" s="17">
        <f>MIN((G204-V204)/$AI$48,(G204-W204)/$AI$49,(G204-X204)/$AI$50,(G204-Y204)/$AI$51,(G204-Z204)/$AI$52,(G204-AA204)/$AI$53,(G204-AB204)/$AI$54,(G204-AC204)/$AI$55,(G204-AD204)/$AI$56,(G204-AE204)/$AI$57)</f>
        <v/>
      </c>
    </row>
    <row r="205">
      <c r="E205" s="12">
        <f>E204+$B$11</f>
        <v/>
      </c>
      <c r="F205" s="13">
        <f>E205/60</f>
        <v/>
      </c>
      <c r="G205" s="13">
        <f>IF(F205&gt;=$AI$66,$B$26,IF(F205&gt;=$AI$65,$B$25,IF(F205&gt;=$AI$64,$B$24,IF(F205&gt;=$AI$63,$B$23,IF(F205&gt;=$AI$62,$B$22,IF(F205&gt;=$AI$61,$B$21,$B$20))))))</f>
        <v/>
      </c>
      <c r="H205" s="14">
        <f>MAX(0,MIN($AI$59,IF($B$9="Plasma",(G205-(S205*$AI$18+T205*$AI$19+U205*$AI$20))/$AI$46,AF205)))</f>
        <v/>
      </c>
      <c r="I205" s="15">
        <f>H205/10*3600/$B$11</f>
        <v/>
      </c>
      <c r="J205" s="15">
        <f>J204+H205</f>
        <v/>
      </c>
      <c r="K205" s="14">
        <f>$AI$21*K204+$AI$22*L204+$AI$23*M204+$AI$30*H204</f>
        <v/>
      </c>
      <c r="L205" s="14">
        <f>$AI$24*K204+$AI$25*L204+$AI$26*M204+$AI$31*H204</f>
        <v/>
      </c>
      <c r="M205" s="14">
        <f>$AI$27*K204+$AI$28*L204+$AI$29*M204+$AI$32*H204</f>
        <v/>
      </c>
      <c r="N205" s="16">
        <f>R205*$B$41</f>
        <v/>
      </c>
      <c r="O205" s="14">
        <f>K205/$B$30</f>
        <v/>
      </c>
      <c r="P205" s="14">
        <f>L205/$B$31</f>
        <v/>
      </c>
      <c r="Q205" s="14">
        <f>M205/$B$32</f>
        <v/>
      </c>
      <c r="R205" s="14">
        <f>R204*$AI$42+S204*$AI$43+T204*$AI$44+U204*$AI$45+$AI$47*H204</f>
        <v/>
      </c>
      <c r="S205" s="17">
        <f>$AI$33*K205+$AI$34*L205+$AI$35*M205</f>
        <v/>
      </c>
      <c r="T205" s="17">
        <f>$AI$36*K205+$AI$37*L205+$AI$38*M205</f>
        <v/>
      </c>
      <c r="U205" s="17">
        <f>$AI$39*K205+$AI$40*L205+$AI$41*M205</f>
        <v/>
      </c>
      <c r="V205" s="17">
        <f>R205*EXP(-$B$15*(($B$16+$AI$4)*0.1))+S205*$B$15/($B$15-$AI$12)*(EXP(-$AI$12*(($B$16+$AI$4)*0.1))-EXP(-$B$15*(($B$16+$AI$4)*0.1)))+T205*$B$15/($B$15-$AI$13)*(EXP(-$AI$13*(($B$16+$AI$4)*0.1))-EXP(-$B$15*(($B$16+$AI$4)*0.1)))+U205*$B$15/($B$15-$AI$14)*(EXP(-$AI$14*(($B$16+$AI$4)*0.1))-EXP(-$B$15*(($B$16+$AI$4)*0.1)))</f>
        <v/>
      </c>
      <c r="W205" s="17">
        <f>R205*EXP(-$B$15*(($B$16+$AI$4)*0.2))+S205*$B$15/($B$15-$AI$12)*(EXP(-$AI$12*(($B$16+$AI$4)*0.2))-EXP(-$B$15*(($B$16+$AI$4)*0.2)))+T205*$B$15/($B$15-$AI$13)*(EXP(-$AI$13*(($B$16+$AI$4)*0.2))-EXP(-$B$15*(($B$16+$AI$4)*0.2)))+U205*$B$15/($B$15-$AI$14)*(EXP(-$AI$14*(($B$16+$AI$4)*0.2))-EXP(-$B$15*(($B$16+$AI$4)*0.2)))</f>
        <v/>
      </c>
      <c r="X205" s="17">
        <f>R205*EXP(-$B$15*(($B$16+$AI$4)*0.3))+S205*$B$15/($B$15-$AI$12)*(EXP(-$AI$12*(($B$16+$AI$4)*0.3))-EXP(-$B$15*(($B$16+$AI$4)*0.3)))+T205*$B$15/($B$15-$AI$13)*(EXP(-$AI$13*(($B$16+$AI$4)*0.3))-EXP(-$B$15*(($B$16+$AI$4)*0.3)))+U205*$B$15/($B$15-$AI$14)*(EXP(-$AI$14*(($B$16+$AI$4)*0.3))-EXP(-$B$15*(($B$16+$AI$4)*0.3)))</f>
        <v/>
      </c>
      <c r="Y205" s="17">
        <f>R205*EXP(-$B$15*(($B$16+$AI$4)*0.4))+S205*$B$15/($B$15-$AI$12)*(EXP(-$AI$12*(($B$16+$AI$4)*0.4))-EXP(-$B$15*(($B$16+$AI$4)*0.4)))+T205*$B$15/($B$15-$AI$13)*(EXP(-$AI$13*(($B$16+$AI$4)*0.4))-EXP(-$B$15*(($B$16+$AI$4)*0.4)))+U205*$B$15/($B$15-$AI$14)*(EXP(-$AI$14*(($B$16+$AI$4)*0.4))-EXP(-$B$15*(($B$16+$AI$4)*0.4)))</f>
        <v/>
      </c>
      <c r="Z205" s="17">
        <f>R205*EXP(-$B$15*(($B$16+$AI$4)*0.5))+S205*$B$15/($B$15-$AI$12)*(EXP(-$AI$12*(($B$16+$AI$4)*0.5))-EXP(-$B$15*(($B$16+$AI$4)*0.5)))+T205*$B$15/($B$15-$AI$13)*(EXP(-$AI$13*(($B$16+$AI$4)*0.5))-EXP(-$B$15*(($B$16+$AI$4)*0.5)))+U205*$B$15/($B$15-$AI$14)*(EXP(-$AI$14*(($B$16+$AI$4)*0.5))-EXP(-$B$15*(($B$16+$AI$4)*0.5)))</f>
        <v/>
      </c>
      <c r="AA205" s="17">
        <f>R205*EXP(-$B$15*(($B$16+$AI$4)*0.6))+S205*$B$15/($B$15-$AI$12)*(EXP(-$AI$12*(($B$16+$AI$4)*0.6))-EXP(-$B$15*(($B$16+$AI$4)*0.6)))+T205*$B$15/($B$15-$AI$13)*(EXP(-$AI$13*(($B$16+$AI$4)*0.6))-EXP(-$B$15*(($B$16+$AI$4)*0.6)))+U205*$B$15/($B$15-$AI$14)*(EXP(-$AI$14*(($B$16+$AI$4)*0.6))-EXP(-$B$15*(($B$16+$AI$4)*0.6)))</f>
        <v/>
      </c>
      <c r="AB205" s="17">
        <f>R205*EXP(-$B$15*(($B$16+$AI$4)*0.7))+S205*$B$15/($B$15-$AI$12)*(EXP(-$AI$12*(($B$16+$AI$4)*0.7))-EXP(-$B$15*(($B$16+$AI$4)*0.7)))+T205*$B$15/($B$15-$AI$13)*(EXP(-$AI$13*(($B$16+$AI$4)*0.7))-EXP(-$B$15*(($B$16+$AI$4)*0.7)))+U205*$B$15/($B$15-$AI$14)*(EXP(-$AI$14*(($B$16+$AI$4)*0.7))-EXP(-$B$15*(($B$16+$AI$4)*0.7)))</f>
        <v/>
      </c>
      <c r="AC205" s="17">
        <f>R205*EXP(-$B$15*(($B$16+$AI$4)*0.8))+S205*$B$15/($B$15-$AI$12)*(EXP(-$AI$12*(($B$16+$AI$4)*0.8))-EXP(-$B$15*(($B$16+$AI$4)*0.8)))+T205*$B$15/($B$15-$AI$13)*(EXP(-$AI$13*(($B$16+$AI$4)*0.8))-EXP(-$B$15*(($B$16+$AI$4)*0.8)))+U205*$B$15/($B$15-$AI$14)*(EXP(-$AI$14*(($B$16+$AI$4)*0.8))-EXP(-$B$15*(($B$16+$AI$4)*0.8)))</f>
        <v/>
      </c>
      <c r="AD205" s="17">
        <f>R205*EXP(-$B$15*(($B$16+$AI$4)*0.9))+S205*$B$15/($B$15-$AI$12)*(EXP(-$AI$12*(($B$16+$AI$4)*0.9))-EXP(-$B$15*(($B$16+$AI$4)*0.9)))+T205*$B$15/($B$15-$AI$13)*(EXP(-$AI$13*(($B$16+$AI$4)*0.9))-EXP(-$B$15*(($B$16+$AI$4)*0.9)))+U205*$B$15/($B$15-$AI$14)*(EXP(-$AI$14*(($B$16+$AI$4)*0.9))-EXP(-$B$15*(($B$16+$AI$4)*0.9)))</f>
        <v/>
      </c>
      <c r="AE205" s="17">
        <f>R205*EXP(-$B$15*(($B$16+$AI$4)*1.0))+S205*$B$15/($B$15-$AI$12)*(EXP(-$AI$12*(($B$16+$AI$4)*1.0))-EXP(-$B$15*(($B$16+$AI$4)*1.0)))+T205*$B$15/($B$15-$AI$13)*(EXP(-$AI$13*(($B$16+$AI$4)*1.0))-EXP(-$B$15*(($B$16+$AI$4)*1.0)))+U205*$B$15/($B$15-$AI$14)*(EXP(-$AI$14*(($B$16+$AI$4)*1.0))-EXP(-$B$15*(($B$16+$AI$4)*1.0)))</f>
        <v/>
      </c>
      <c r="AF205" s="17">
        <f>MIN((G205-V205)/$AI$48,(G205-W205)/$AI$49,(G205-X205)/$AI$50,(G205-Y205)/$AI$51,(G205-Z205)/$AI$52,(G205-AA205)/$AI$53,(G205-AB205)/$AI$54,(G205-AC205)/$AI$55,(G205-AD205)/$AI$56,(G205-AE205)/$AI$57)</f>
        <v/>
      </c>
    </row>
    <row r="206">
      <c r="E206" s="12">
        <f>E205+$B$11</f>
        <v/>
      </c>
      <c r="F206" s="13">
        <f>E206/60</f>
        <v/>
      </c>
      <c r="G206" s="13">
        <f>IF(F206&gt;=$AI$66,$B$26,IF(F206&gt;=$AI$65,$B$25,IF(F206&gt;=$AI$64,$B$24,IF(F206&gt;=$AI$63,$B$23,IF(F206&gt;=$AI$62,$B$22,IF(F206&gt;=$AI$61,$B$21,$B$20))))))</f>
        <v/>
      </c>
      <c r="H206" s="14">
        <f>MAX(0,MIN($AI$59,IF($B$9="Plasma",(G206-(S206*$AI$18+T206*$AI$19+U206*$AI$20))/$AI$46,AF206)))</f>
        <v/>
      </c>
      <c r="I206" s="15">
        <f>H206/10*3600/$B$11</f>
        <v/>
      </c>
      <c r="J206" s="15">
        <f>J205+H206</f>
        <v/>
      </c>
      <c r="K206" s="14">
        <f>$AI$21*K205+$AI$22*L205+$AI$23*M205+$AI$30*H205</f>
        <v/>
      </c>
      <c r="L206" s="14">
        <f>$AI$24*K205+$AI$25*L205+$AI$26*M205+$AI$31*H205</f>
        <v/>
      </c>
      <c r="M206" s="14">
        <f>$AI$27*K205+$AI$28*L205+$AI$29*M205+$AI$32*H205</f>
        <v/>
      </c>
      <c r="N206" s="16">
        <f>R206*$B$41</f>
        <v/>
      </c>
      <c r="O206" s="14">
        <f>K206/$B$30</f>
        <v/>
      </c>
      <c r="P206" s="14">
        <f>L206/$B$31</f>
        <v/>
      </c>
      <c r="Q206" s="14">
        <f>M206/$B$32</f>
        <v/>
      </c>
      <c r="R206" s="14">
        <f>R205*$AI$42+S205*$AI$43+T205*$AI$44+U205*$AI$45+$AI$47*H205</f>
        <v/>
      </c>
      <c r="S206" s="17">
        <f>$AI$33*K206+$AI$34*L206+$AI$35*M206</f>
        <v/>
      </c>
      <c r="T206" s="17">
        <f>$AI$36*K206+$AI$37*L206+$AI$38*M206</f>
        <v/>
      </c>
      <c r="U206" s="17">
        <f>$AI$39*K206+$AI$40*L206+$AI$41*M206</f>
        <v/>
      </c>
      <c r="V206" s="17">
        <f>R206*EXP(-$B$15*(($B$16+$AI$4)*0.1))+S206*$B$15/($B$15-$AI$12)*(EXP(-$AI$12*(($B$16+$AI$4)*0.1))-EXP(-$B$15*(($B$16+$AI$4)*0.1)))+T206*$B$15/($B$15-$AI$13)*(EXP(-$AI$13*(($B$16+$AI$4)*0.1))-EXP(-$B$15*(($B$16+$AI$4)*0.1)))+U206*$B$15/($B$15-$AI$14)*(EXP(-$AI$14*(($B$16+$AI$4)*0.1))-EXP(-$B$15*(($B$16+$AI$4)*0.1)))</f>
        <v/>
      </c>
      <c r="W206" s="17">
        <f>R206*EXP(-$B$15*(($B$16+$AI$4)*0.2))+S206*$B$15/($B$15-$AI$12)*(EXP(-$AI$12*(($B$16+$AI$4)*0.2))-EXP(-$B$15*(($B$16+$AI$4)*0.2)))+T206*$B$15/($B$15-$AI$13)*(EXP(-$AI$13*(($B$16+$AI$4)*0.2))-EXP(-$B$15*(($B$16+$AI$4)*0.2)))+U206*$B$15/($B$15-$AI$14)*(EXP(-$AI$14*(($B$16+$AI$4)*0.2))-EXP(-$B$15*(($B$16+$AI$4)*0.2)))</f>
        <v/>
      </c>
      <c r="X206" s="17">
        <f>R206*EXP(-$B$15*(($B$16+$AI$4)*0.3))+S206*$B$15/($B$15-$AI$12)*(EXP(-$AI$12*(($B$16+$AI$4)*0.3))-EXP(-$B$15*(($B$16+$AI$4)*0.3)))+T206*$B$15/($B$15-$AI$13)*(EXP(-$AI$13*(($B$16+$AI$4)*0.3))-EXP(-$B$15*(($B$16+$AI$4)*0.3)))+U206*$B$15/($B$15-$AI$14)*(EXP(-$AI$14*(($B$16+$AI$4)*0.3))-EXP(-$B$15*(($B$16+$AI$4)*0.3)))</f>
        <v/>
      </c>
      <c r="Y206" s="17">
        <f>R206*EXP(-$B$15*(($B$16+$AI$4)*0.4))+S206*$B$15/($B$15-$AI$12)*(EXP(-$AI$12*(($B$16+$AI$4)*0.4))-EXP(-$B$15*(($B$16+$AI$4)*0.4)))+T206*$B$15/($B$15-$AI$13)*(EXP(-$AI$13*(($B$16+$AI$4)*0.4))-EXP(-$B$15*(($B$16+$AI$4)*0.4)))+U206*$B$15/($B$15-$AI$14)*(EXP(-$AI$14*(($B$16+$AI$4)*0.4))-EXP(-$B$15*(($B$16+$AI$4)*0.4)))</f>
        <v/>
      </c>
      <c r="Z206" s="17">
        <f>R206*EXP(-$B$15*(($B$16+$AI$4)*0.5))+S206*$B$15/($B$15-$AI$12)*(EXP(-$AI$12*(($B$16+$AI$4)*0.5))-EXP(-$B$15*(($B$16+$AI$4)*0.5)))+T206*$B$15/($B$15-$AI$13)*(EXP(-$AI$13*(($B$16+$AI$4)*0.5))-EXP(-$B$15*(($B$16+$AI$4)*0.5)))+U206*$B$15/($B$15-$AI$14)*(EXP(-$AI$14*(($B$16+$AI$4)*0.5))-EXP(-$B$15*(($B$16+$AI$4)*0.5)))</f>
        <v/>
      </c>
      <c r="AA206" s="17">
        <f>R206*EXP(-$B$15*(($B$16+$AI$4)*0.6))+S206*$B$15/($B$15-$AI$12)*(EXP(-$AI$12*(($B$16+$AI$4)*0.6))-EXP(-$B$15*(($B$16+$AI$4)*0.6)))+T206*$B$15/($B$15-$AI$13)*(EXP(-$AI$13*(($B$16+$AI$4)*0.6))-EXP(-$B$15*(($B$16+$AI$4)*0.6)))+U206*$B$15/($B$15-$AI$14)*(EXP(-$AI$14*(($B$16+$AI$4)*0.6))-EXP(-$B$15*(($B$16+$AI$4)*0.6)))</f>
        <v/>
      </c>
      <c r="AB206" s="17">
        <f>R206*EXP(-$B$15*(($B$16+$AI$4)*0.7))+S206*$B$15/($B$15-$AI$12)*(EXP(-$AI$12*(($B$16+$AI$4)*0.7))-EXP(-$B$15*(($B$16+$AI$4)*0.7)))+T206*$B$15/($B$15-$AI$13)*(EXP(-$AI$13*(($B$16+$AI$4)*0.7))-EXP(-$B$15*(($B$16+$AI$4)*0.7)))+U206*$B$15/($B$15-$AI$14)*(EXP(-$AI$14*(($B$16+$AI$4)*0.7))-EXP(-$B$15*(($B$16+$AI$4)*0.7)))</f>
        <v/>
      </c>
      <c r="AC206" s="17">
        <f>R206*EXP(-$B$15*(($B$16+$AI$4)*0.8))+S206*$B$15/($B$15-$AI$12)*(EXP(-$AI$12*(($B$16+$AI$4)*0.8))-EXP(-$B$15*(($B$16+$AI$4)*0.8)))+T206*$B$15/($B$15-$AI$13)*(EXP(-$AI$13*(($B$16+$AI$4)*0.8))-EXP(-$B$15*(($B$16+$AI$4)*0.8)))+U206*$B$15/($B$15-$AI$14)*(EXP(-$AI$14*(($B$16+$AI$4)*0.8))-EXP(-$B$15*(($B$16+$AI$4)*0.8)))</f>
        <v/>
      </c>
      <c r="AD206" s="17">
        <f>R206*EXP(-$B$15*(($B$16+$AI$4)*0.9))+S206*$B$15/($B$15-$AI$12)*(EXP(-$AI$12*(($B$16+$AI$4)*0.9))-EXP(-$B$15*(($B$16+$AI$4)*0.9)))+T206*$B$15/($B$15-$AI$13)*(EXP(-$AI$13*(($B$16+$AI$4)*0.9))-EXP(-$B$15*(($B$16+$AI$4)*0.9)))+U206*$B$15/($B$15-$AI$14)*(EXP(-$AI$14*(($B$16+$AI$4)*0.9))-EXP(-$B$15*(($B$16+$AI$4)*0.9)))</f>
        <v/>
      </c>
      <c r="AE206" s="17">
        <f>R206*EXP(-$B$15*(($B$16+$AI$4)*1.0))+S206*$B$15/($B$15-$AI$12)*(EXP(-$AI$12*(($B$16+$AI$4)*1.0))-EXP(-$B$15*(($B$16+$AI$4)*1.0)))+T206*$B$15/($B$15-$AI$13)*(EXP(-$AI$13*(($B$16+$AI$4)*1.0))-EXP(-$B$15*(($B$16+$AI$4)*1.0)))+U206*$B$15/($B$15-$AI$14)*(EXP(-$AI$14*(($B$16+$AI$4)*1.0))-EXP(-$B$15*(($B$16+$AI$4)*1.0)))</f>
        <v/>
      </c>
      <c r="AF206" s="17">
        <f>MIN((G206-V206)/$AI$48,(G206-W206)/$AI$49,(G206-X206)/$AI$50,(G206-Y206)/$AI$51,(G206-Z206)/$AI$52,(G206-AA206)/$AI$53,(G206-AB206)/$AI$54,(G206-AC206)/$AI$55,(G206-AD206)/$AI$56,(G206-AE206)/$AI$57)</f>
        <v/>
      </c>
    </row>
    <row r="207">
      <c r="E207" s="12">
        <f>E206+$B$11</f>
        <v/>
      </c>
      <c r="F207" s="13">
        <f>E207/60</f>
        <v/>
      </c>
      <c r="G207" s="13">
        <f>IF(F207&gt;=$AI$66,$B$26,IF(F207&gt;=$AI$65,$B$25,IF(F207&gt;=$AI$64,$B$24,IF(F207&gt;=$AI$63,$B$23,IF(F207&gt;=$AI$62,$B$22,IF(F207&gt;=$AI$61,$B$21,$B$20))))))</f>
        <v/>
      </c>
      <c r="H207" s="14">
        <f>MAX(0,MIN($AI$59,IF($B$9="Plasma",(G207-(S207*$AI$18+T207*$AI$19+U207*$AI$20))/$AI$46,AF207)))</f>
        <v/>
      </c>
      <c r="I207" s="15">
        <f>H207/10*3600/$B$11</f>
        <v/>
      </c>
      <c r="J207" s="15">
        <f>J206+H207</f>
        <v/>
      </c>
      <c r="K207" s="14">
        <f>$AI$21*K206+$AI$22*L206+$AI$23*M206+$AI$30*H206</f>
        <v/>
      </c>
      <c r="L207" s="14">
        <f>$AI$24*K206+$AI$25*L206+$AI$26*M206+$AI$31*H206</f>
        <v/>
      </c>
      <c r="M207" s="14">
        <f>$AI$27*K206+$AI$28*L206+$AI$29*M206+$AI$32*H206</f>
        <v/>
      </c>
      <c r="N207" s="16">
        <f>R207*$B$41</f>
        <v/>
      </c>
      <c r="O207" s="14">
        <f>K207/$B$30</f>
        <v/>
      </c>
      <c r="P207" s="14">
        <f>L207/$B$31</f>
        <v/>
      </c>
      <c r="Q207" s="14">
        <f>M207/$B$32</f>
        <v/>
      </c>
      <c r="R207" s="14">
        <f>R206*$AI$42+S206*$AI$43+T206*$AI$44+U206*$AI$45+$AI$47*H206</f>
        <v/>
      </c>
      <c r="S207" s="17">
        <f>$AI$33*K207+$AI$34*L207+$AI$35*M207</f>
        <v/>
      </c>
      <c r="T207" s="17">
        <f>$AI$36*K207+$AI$37*L207+$AI$38*M207</f>
        <v/>
      </c>
      <c r="U207" s="17">
        <f>$AI$39*K207+$AI$40*L207+$AI$41*M207</f>
        <v/>
      </c>
      <c r="V207" s="17">
        <f>R207*EXP(-$B$15*(($B$16+$AI$4)*0.1))+S207*$B$15/($B$15-$AI$12)*(EXP(-$AI$12*(($B$16+$AI$4)*0.1))-EXP(-$B$15*(($B$16+$AI$4)*0.1)))+T207*$B$15/($B$15-$AI$13)*(EXP(-$AI$13*(($B$16+$AI$4)*0.1))-EXP(-$B$15*(($B$16+$AI$4)*0.1)))+U207*$B$15/($B$15-$AI$14)*(EXP(-$AI$14*(($B$16+$AI$4)*0.1))-EXP(-$B$15*(($B$16+$AI$4)*0.1)))</f>
        <v/>
      </c>
      <c r="W207" s="17">
        <f>R207*EXP(-$B$15*(($B$16+$AI$4)*0.2))+S207*$B$15/($B$15-$AI$12)*(EXP(-$AI$12*(($B$16+$AI$4)*0.2))-EXP(-$B$15*(($B$16+$AI$4)*0.2)))+T207*$B$15/($B$15-$AI$13)*(EXP(-$AI$13*(($B$16+$AI$4)*0.2))-EXP(-$B$15*(($B$16+$AI$4)*0.2)))+U207*$B$15/($B$15-$AI$14)*(EXP(-$AI$14*(($B$16+$AI$4)*0.2))-EXP(-$B$15*(($B$16+$AI$4)*0.2)))</f>
        <v/>
      </c>
      <c r="X207" s="17">
        <f>R207*EXP(-$B$15*(($B$16+$AI$4)*0.3))+S207*$B$15/($B$15-$AI$12)*(EXP(-$AI$12*(($B$16+$AI$4)*0.3))-EXP(-$B$15*(($B$16+$AI$4)*0.3)))+T207*$B$15/($B$15-$AI$13)*(EXP(-$AI$13*(($B$16+$AI$4)*0.3))-EXP(-$B$15*(($B$16+$AI$4)*0.3)))+U207*$B$15/($B$15-$AI$14)*(EXP(-$AI$14*(($B$16+$AI$4)*0.3))-EXP(-$B$15*(($B$16+$AI$4)*0.3)))</f>
        <v/>
      </c>
      <c r="Y207" s="17">
        <f>R207*EXP(-$B$15*(($B$16+$AI$4)*0.4))+S207*$B$15/($B$15-$AI$12)*(EXP(-$AI$12*(($B$16+$AI$4)*0.4))-EXP(-$B$15*(($B$16+$AI$4)*0.4)))+T207*$B$15/($B$15-$AI$13)*(EXP(-$AI$13*(($B$16+$AI$4)*0.4))-EXP(-$B$15*(($B$16+$AI$4)*0.4)))+U207*$B$15/($B$15-$AI$14)*(EXP(-$AI$14*(($B$16+$AI$4)*0.4))-EXP(-$B$15*(($B$16+$AI$4)*0.4)))</f>
        <v/>
      </c>
      <c r="Z207" s="17">
        <f>R207*EXP(-$B$15*(($B$16+$AI$4)*0.5))+S207*$B$15/($B$15-$AI$12)*(EXP(-$AI$12*(($B$16+$AI$4)*0.5))-EXP(-$B$15*(($B$16+$AI$4)*0.5)))+T207*$B$15/($B$15-$AI$13)*(EXP(-$AI$13*(($B$16+$AI$4)*0.5))-EXP(-$B$15*(($B$16+$AI$4)*0.5)))+U207*$B$15/($B$15-$AI$14)*(EXP(-$AI$14*(($B$16+$AI$4)*0.5))-EXP(-$B$15*(($B$16+$AI$4)*0.5)))</f>
        <v/>
      </c>
      <c r="AA207" s="17">
        <f>R207*EXP(-$B$15*(($B$16+$AI$4)*0.6))+S207*$B$15/($B$15-$AI$12)*(EXP(-$AI$12*(($B$16+$AI$4)*0.6))-EXP(-$B$15*(($B$16+$AI$4)*0.6)))+T207*$B$15/($B$15-$AI$13)*(EXP(-$AI$13*(($B$16+$AI$4)*0.6))-EXP(-$B$15*(($B$16+$AI$4)*0.6)))+U207*$B$15/($B$15-$AI$14)*(EXP(-$AI$14*(($B$16+$AI$4)*0.6))-EXP(-$B$15*(($B$16+$AI$4)*0.6)))</f>
        <v/>
      </c>
      <c r="AB207" s="17">
        <f>R207*EXP(-$B$15*(($B$16+$AI$4)*0.7))+S207*$B$15/($B$15-$AI$12)*(EXP(-$AI$12*(($B$16+$AI$4)*0.7))-EXP(-$B$15*(($B$16+$AI$4)*0.7)))+T207*$B$15/($B$15-$AI$13)*(EXP(-$AI$13*(($B$16+$AI$4)*0.7))-EXP(-$B$15*(($B$16+$AI$4)*0.7)))+U207*$B$15/($B$15-$AI$14)*(EXP(-$AI$14*(($B$16+$AI$4)*0.7))-EXP(-$B$15*(($B$16+$AI$4)*0.7)))</f>
        <v/>
      </c>
      <c r="AC207" s="17">
        <f>R207*EXP(-$B$15*(($B$16+$AI$4)*0.8))+S207*$B$15/($B$15-$AI$12)*(EXP(-$AI$12*(($B$16+$AI$4)*0.8))-EXP(-$B$15*(($B$16+$AI$4)*0.8)))+T207*$B$15/($B$15-$AI$13)*(EXP(-$AI$13*(($B$16+$AI$4)*0.8))-EXP(-$B$15*(($B$16+$AI$4)*0.8)))+U207*$B$15/($B$15-$AI$14)*(EXP(-$AI$14*(($B$16+$AI$4)*0.8))-EXP(-$B$15*(($B$16+$AI$4)*0.8)))</f>
        <v/>
      </c>
      <c r="AD207" s="17">
        <f>R207*EXP(-$B$15*(($B$16+$AI$4)*0.9))+S207*$B$15/($B$15-$AI$12)*(EXP(-$AI$12*(($B$16+$AI$4)*0.9))-EXP(-$B$15*(($B$16+$AI$4)*0.9)))+T207*$B$15/($B$15-$AI$13)*(EXP(-$AI$13*(($B$16+$AI$4)*0.9))-EXP(-$B$15*(($B$16+$AI$4)*0.9)))+U207*$B$15/($B$15-$AI$14)*(EXP(-$AI$14*(($B$16+$AI$4)*0.9))-EXP(-$B$15*(($B$16+$AI$4)*0.9)))</f>
        <v/>
      </c>
      <c r="AE207" s="17">
        <f>R207*EXP(-$B$15*(($B$16+$AI$4)*1.0))+S207*$B$15/($B$15-$AI$12)*(EXP(-$AI$12*(($B$16+$AI$4)*1.0))-EXP(-$B$15*(($B$16+$AI$4)*1.0)))+T207*$B$15/($B$15-$AI$13)*(EXP(-$AI$13*(($B$16+$AI$4)*1.0))-EXP(-$B$15*(($B$16+$AI$4)*1.0)))+U207*$B$15/($B$15-$AI$14)*(EXP(-$AI$14*(($B$16+$AI$4)*1.0))-EXP(-$B$15*(($B$16+$AI$4)*1.0)))</f>
        <v/>
      </c>
      <c r="AF207" s="17">
        <f>MIN((G207-V207)/$AI$48,(G207-W207)/$AI$49,(G207-X207)/$AI$50,(G207-Y207)/$AI$51,(G207-Z207)/$AI$52,(G207-AA207)/$AI$53,(G207-AB207)/$AI$54,(G207-AC207)/$AI$55,(G207-AD207)/$AI$56,(G207-AE207)/$AI$57)</f>
        <v/>
      </c>
    </row>
    <row r="208">
      <c r="E208" s="12">
        <f>E207+$B$11</f>
        <v/>
      </c>
      <c r="F208" s="13">
        <f>E208/60</f>
        <v/>
      </c>
      <c r="G208" s="13">
        <f>IF(F208&gt;=$AI$66,$B$26,IF(F208&gt;=$AI$65,$B$25,IF(F208&gt;=$AI$64,$B$24,IF(F208&gt;=$AI$63,$B$23,IF(F208&gt;=$AI$62,$B$22,IF(F208&gt;=$AI$61,$B$21,$B$20))))))</f>
        <v/>
      </c>
      <c r="H208" s="14">
        <f>MAX(0,MIN($AI$59,IF($B$9="Plasma",(G208-(S208*$AI$18+T208*$AI$19+U208*$AI$20))/$AI$46,AF208)))</f>
        <v/>
      </c>
      <c r="I208" s="15">
        <f>H208/10*3600/$B$11</f>
        <v/>
      </c>
      <c r="J208" s="15">
        <f>J207+H208</f>
        <v/>
      </c>
      <c r="K208" s="14">
        <f>$AI$21*K207+$AI$22*L207+$AI$23*M207+$AI$30*H207</f>
        <v/>
      </c>
      <c r="L208" s="14">
        <f>$AI$24*K207+$AI$25*L207+$AI$26*M207+$AI$31*H207</f>
        <v/>
      </c>
      <c r="M208" s="14">
        <f>$AI$27*K207+$AI$28*L207+$AI$29*M207+$AI$32*H207</f>
        <v/>
      </c>
      <c r="N208" s="16">
        <f>R208*$B$41</f>
        <v/>
      </c>
      <c r="O208" s="14">
        <f>K208/$B$30</f>
        <v/>
      </c>
      <c r="P208" s="14">
        <f>L208/$B$31</f>
        <v/>
      </c>
      <c r="Q208" s="14">
        <f>M208/$B$32</f>
        <v/>
      </c>
      <c r="R208" s="14">
        <f>R207*$AI$42+S207*$AI$43+T207*$AI$44+U207*$AI$45+$AI$47*H207</f>
        <v/>
      </c>
      <c r="S208" s="17">
        <f>$AI$33*K208+$AI$34*L208+$AI$35*M208</f>
        <v/>
      </c>
      <c r="T208" s="17">
        <f>$AI$36*K208+$AI$37*L208+$AI$38*M208</f>
        <v/>
      </c>
      <c r="U208" s="17">
        <f>$AI$39*K208+$AI$40*L208+$AI$41*M208</f>
        <v/>
      </c>
      <c r="V208" s="17">
        <f>R208*EXP(-$B$15*(($B$16+$AI$4)*0.1))+S208*$B$15/($B$15-$AI$12)*(EXP(-$AI$12*(($B$16+$AI$4)*0.1))-EXP(-$B$15*(($B$16+$AI$4)*0.1)))+T208*$B$15/($B$15-$AI$13)*(EXP(-$AI$13*(($B$16+$AI$4)*0.1))-EXP(-$B$15*(($B$16+$AI$4)*0.1)))+U208*$B$15/($B$15-$AI$14)*(EXP(-$AI$14*(($B$16+$AI$4)*0.1))-EXP(-$B$15*(($B$16+$AI$4)*0.1)))</f>
        <v/>
      </c>
      <c r="W208" s="17">
        <f>R208*EXP(-$B$15*(($B$16+$AI$4)*0.2))+S208*$B$15/($B$15-$AI$12)*(EXP(-$AI$12*(($B$16+$AI$4)*0.2))-EXP(-$B$15*(($B$16+$AI$4)*0.2)))+T208*$B$15/($B$15-$AI$13)*(EXP(-$AI$13*(($B$16+$AI$4)*0.2))-EXP(-$B$15*(($B$16+$AI$4)*0.2)))+U208*$B$15/($B$15-$AI$14)*(EXP(-$AI$14*(($B$16+$AI$4)*0.2))-EXP(-$B$15*(($B$16+$AI$4)*0.2)))</f>
        <v/>
      </c>
      <c r="X208" s="17">
        <f>R208*EXP(-$B$15*(($B$16+$AI$4)*0.3))+S208*$B$15/($B$15-$AI$12)*(EXP(-$AI$12*(($B$16+$AI$4)*0.3))-EXP(-$B$15*(($B$16+$AI$4)*0.3)))+T208*$B$15/($B$15-$AI$13)*(EXP(-$AI$13*(($B$16+$AI$4)*0.3))-EXP(-$B$15*(($B$16+$AI$4)*0.3)))+U208*$B$15/($B$15-$AI$14)*(EXP(-$AI$14*(($B$16+$AI$4)*0.3))-EXP(-$B$15*(($B$16+$AI$4)*0.3)))</f>
        <v/>
      </c>
      <c r="Y208" s="17">
        <f>R208*EXP(-$B$15*(($B$16+$AI$4)*0.4))+S208*$B$15/($B$15-$AI$12)*(EXP(-$AI$12*(($B$16+$AI$4)*0.4))-EXP(-$B$15*(($B$16+$AI$4)*0.4)))+T208*$B$15/($B$15-$AI$13)*(EXP(-$AI$13*(($B$16+$AI$4)*0.4))-EXP(-$B$15*(($B$16+$AI$4)*0.4)))+U208*$B$15/($B$15-$AI$14)*(EXP(-$AI$14*(($B$16+$AI$4)*0.4))-EXP(-$B$15*(($B$16+$AI$4)*0.4)))</f>
        <v/>
      </c>
      <c r="Z208" s="17">
        <f>R208*EXP(-$B$15*(($B$16+$AI$4)*0.5))+S208*$B$15/($B$15-$AI$12)*(EXP(-$AI$12*(($B$16+$AI$4)*0.5))-EXP(-$B$15*(($B$16+$AI$4)*0.5)))+T208*$B$15/($B$15-$AI$13)*(EXP(-$AI$13*(($B$16+$AI$4)*0.5))-EXP(-$B$15*(($B$16+$AI$4)*0.5)))+U208*$B$15/($B$15-$AI$14)*(EXP(-$AI$14*(($B$16+$AI$4)*0.5))-EXP(-$B$15*(($B$16+$AI$4)*0.5)))</f>
        <v/>
      </c>
      <c r="AA208" s="17">
        <f>R208*EXP(-$B$15*(($B$16+$AI$4)*0.6))+S208*$B$15/($B$15-$AI$12)*(EXP(-$AI$12*(($B$16+$AI$4)*0.6))-EXP(-$B$15*(($B$16+$AI$4)*0.6)))+T208*$B$15/($B$15-$AI$13)*(EXP(-$AI$13*(($B$16+$AI$4)*0.6))-EXP(-$B$15*(($B$16+$AI$4)*0.6)))+U208*$B$15/($B$15-$AI$14)*(EXP(-$AI$14*(($B$16+$AI$4)*0.6))-EXP(-$B$15*(($B$16+$AI$4)*0.6)))</f>
        <v/>
      </c>
      <c r="AB208" s="17">
        <f>R208*EXP(-$B$15*(($B$16+$AI$4)*0.7))+S208*$B$15/($B$15-$AI$12)*(EXP(-$AI$12*(($B$16+$AI$4)*0.7))-EXP(-$B$15*(($B$16+$AI$4)*0.7)))+T208*$B$15/($B$15-$AI$13)*(EXP(-$AI$13*(($B$16+$AI$4)*0.7))-EXP(-$B$15*(($B$16+$AI$4)*0.7)))+U208*$B$15/($B$15-$AI$14)*(EXP(-$AI$14*(($B$16+$AI$4)*0.7))-EXP(-$B$15*(($B$16+$AI$4)*0.7)))</f>
        <v/>
      </c>
      <c r="AC208" s="17">
        <f>R208*EXP(-$B$15*(($B$16+$AI$4)*0.8))+S208*$B$15/($B$15-$AI$12)*(EXP(-$AI$12*(($B$16+$AI$4)*0.8))-EXP(-$B$15*(($B$16+$AI$4)*0.8)))+T208*$B$15/($B$15-$AI$13)*(EXP(-$AI$13*(($B$16+$AI$4)*0.8))-EXP(-$B$15*(($B$16+$AI$4)*0.8)))+U208*$B$15/($B$15-$AI$14)*(EXP(-$AI$14*(($B$16+$AI$4)*0.8))-EXP(-$B$15*(($B$16+$AI$4)*0.8)))</f>
        <v/>
      </c>
      <c r="AD208" s="17">
        <f>R208*EXP(-$B$15*(($B$16+$AI$4)*0.9))+S208*$B$15/($B$15-$AI$12)*(EXP(-$AI$12*(($B$16+$AI$4)*0.9))-EXP(-$B$15*(($B$16+$AI$4)*0.9)))+T208*$B$15/($B$15-$AI$13)*(EXP(-$AI$13*(($B$16+$AI$4)*0.9))-EXP(-$B$15*(($B$16+$AI$4)*0.9)))+U208*$B$15/($B$15-$AI$14)*(EXP(-$AI$14*(($B$16+$AI$4)*0.9))-EXP(-$B$15*(($B$16+$AI$4)*0.9)))</f>
        <v/>
      </c>
      <c r="AE208" s="17">
        <f>R208*EXP(-$B$15*(($B$16+$AI$4)*1.0))+S208*$B$15/($B$15-$AI$12)*(EXP(-$AI$12*(($B$16+$AI$4)*1.0))-EXP(-$B$15*(($B$16+$AI$4)*1.0)))+T208*$B$15/($B$15-$AI$13)*(EXP(-$AI$13*(($B$16+$AI$4)*1.0))-EXP(-$B$15*(($B$16+$AI$4)*1.0)))+U208*$B$15/($B$15-$AI$14)*(EXP(-$AI$14*(($B$16+$AI$4)*1.0))-EXP(-$B$15*(($B$16+$AI$4)*1.0)))</f>
        <v/>
      </c>
      <c r="AF208" s="17">
        <f>MIN((G208-V208)/$AI$48,(G208-W208)/$AI$49,(G208-X208)/$AI$50,(G208-Y208)/$AI$51,(G208-Z208)/$AI$52,(G208-AA208)/$AI$53,(G208-AB208)/$AI$54,(G208-AC208)/$AI$55,(G208-AD208)/$AI$56,(G208-AE208)/$AI$57)</f>
        <v/>
      </c>
    </row>
    <row r="209">
      <c r="E209" s="12">
        <f>E208+$B$11</f>
        <v/>
      </c>
      <c r="F209" s="13">
        <f>E209/60</f>
        <v/>
      </c>
      <c r="G209" s="13">
        <f>IF(F209&gt;=$AI$66,$B$26,IF(F209&gt;=$AI$65,$B$25,IF(F209&gt;=$AI$64,$B$24,IF(F209&gt;=$AI$63,$B$23,IF(F209&gt;=$AI$62,$B$22,IF(F209&gt;=$AI$61,$B$21,$B$20))))))</f>
        <v/>
      </c>
      <c r="H209" s="14">
        <f>MAX(0,MIN($AI$59,IF($B$9="Plasma",(G209-(S209*$AI$18+T209*$AI$19+U209*$AI$20))/$AI$46,AF209)))</f>
        <v/>
      </c>
      <c r="I209" s="15">
        <f>H209/10*3600/$B$11</f>
        <v/>
      </c>
      <c r="J209" s="15">
        <f>J208+H209</f>
        <v/>
      </c>
      <c r="K209" s="14">
        <f>$AI$21*K208+$AI$22*L208+$AI$23*M208+$AI$30*H208</f>
        <v/>
      </c>
      <c r="L209" s="14">
        <f>$AI$24*K208+$AI$25*L208+$AI$26*M208+$AI$31*H208</f>
        <v/>
      </c>
      <c r="M209" s="14">
        <f>$AI$27*K208+$AI$28*L208+$AI$29*M208+$AI$32*H208</f>
        <v/>
      </c>
      <c r="N209" s="16">
        <f>R209*$B$41</f>
        <v/>
      </c>
      <c r="O209" s="14">
        <f>K209/$B$30</f>
        <v/>
      </c>
      <c r="P209" s="14">
        <f>L209/$B$31</f>
        <v/>
      </c>
      <c r="Q209" s="14">
        <f>M209/$B$32</f>
        <v/>
      </c>
      <c r="R209" s="14">
        <f>R208*$AI$42+S208*$AI$43+T208*$AI$44+U208*$AI$45+$AI$47*H208</f>
        <v/>
      </c>
      <c r="S209" s="17">
        <f>$AI$33*K209+$AI$34*L209+$AI$35*M209</f>
        <v/>
      </c>
      <c r="T209" s="17">
        <f>$AI$36*K209+$AI$37*L209+$AI$38*M209</f>
        <v/>
      </c>
      <c r="U209" s="17">
        <f>$AI$39*K209+$AI$40*L209+$AI$41*M209</f>
        <v/>
      </c>
      <c r="V209" s="17">
        <f>R209*EXP(-$B$15*(($B$16+$AI$4)*0.1))+S209*$B$15/($B$15-$AI$12)*(EXP(-$AI$12*(($B$16+$AI$4)*0.1))-EXP(-$B$15*(($B$16+$AI$4)*0.1)))+T209*$B$15/($B$15-$AI$13)*(EXP(-$AI$13*(($B$16+$AI$4)*0.1))-EXP(-$B$15*(($B$16+$AI$4)*0.1)))+U209*$B$15/($B$15-$AI$14)*(EXP(-$AI$14*(($B$16+$AI$4)*0.1))-EXP(-$B$15*(($B$16+$AI$4)*0.1)))</f>
        <v/>
      </c>
      <c r="W209" s="17">
        <f>R209*EXP(-$B$15*(($B$16+$AI$4)*0.2))+S209*$B$15/($B$15-$AI$12)*(EXP(-$AI$12*(($B$16+$AI$4)*0.2))-EXP(-$B$15*(($B$16+$AI$4)*0.2)))+T209*$B$15/($B$15-$AI$13)*(EXP(-$AI$13*(($B$16+$AI$4)*0.2))-EXP(-$B$15*(($B$16+$AI$4)*0.2)))+U209*$B$15/($B$15-$AI$14)*(EXP(-$AI$14*(($B$16+$AI$4)*0.2))-EXP(-$B$15*(($B$16+$AI$4)*0.2)))</f>
        <v/>
      </c>
      <c r="X209" s="17">
        <f>R209*EXP(-$B$15*(($B$16+$AI$4)*0.3))+S209*$B$15/($B$15-$AI$12)*(EXP(-$AI$12*(($B$16+$AI$4)*0.3))-EXP(-$B$15*(($B$16+$AI$4)*0.3)))+T209*$B$15/($B$15-$AI$13)*(EXP(-$AI$13*(($B$16+$AI$4)*0.3))-EXP(-$B$15*(($B$16+$AI$4)*0.3)))+U209*$B$15/($B$15-$AI$14)*(EXP(-$AI$14*(($B$16+$AI$4)*0.3))-EXP(-$B$15*(($B$16+$AI$4)*0.3)))</f>
        <v/>
      </c>
      <c r="Y209" s="17">
        <f>R209*EXP(-$B$15*(($B$16+$AI$4)*0.4))+S209*$B$15/($B$15-$AI$12)*(EXP(-$AI$12*(($B$16+$AI$4)*0.4))-EXP(-$B$15*(($B$16+$AI$4)*0.4)))+T209*$B$15/($B$15-$AI$13)*(EXP(-$AI$13*(($B$16+$AI$4)*0.4))-EXP(-$B$15*(($B$16+$AI$4)*0.4)))+U209*$B$15/($B$15-$AI$14)*(EXP(-$AI$14*(($B$16+$AI$4)*0.4))-EXP(-$B$15*(($B$16+$AI$4)*0.4)))</f>
        <v/>
      </c>
      <c r="Z209" s="17">
        <f>R209*EXP(-$B$15*(($B$16+$AI$4)*0.5))+S209*$B$15/($B$15-$AI$12)*(EXP(-$AI$12*(($B$16+$AI$4)*0.5))-EXP(-$B$15*(($B$16+$AI$4)*0.5)))+T209*$B$15/($B$15-$AI$13)*(EXP(-$AI$13*(($B$16+$AI$4)*0.5))-EXP(-$B$15*(($B$16+$AI$4)*0.5)))+U209*$B$15/($B$15-$AI$14)*(EXP(-$AI$14*(($B$16+$AI$4)*0.5))-EXP(-$B$15*(($B$16+$AI$4)*0.5)))</f>
        <v/>
      </c>
      <c r="AA209" s="17">
        <f>R209*EXP(-$B$15*(($B$16+$AI$4)*0.6))+S209*$B$15/($B$15-$AI$12)*(EXP(-$AI$12*(($B$16+$AI$4)*0.6))-EXP(-$B$15*(($B$16+$AI$4)*0.6)))+T209*$B$15/($B$15-$AI$13)*(EXP(-$AI$13*(($B$16+$AI$4)*0.6))-EXP(-$B$15*(($B$16+$AI$4)*0.6)))+U209*$B$15/($B$15-$AI$14)*(EXP(-$AI$14*(($B$16+$AI$4)*0.6))-EXP(-$B$15*(($B$16+$AI$4)*0.6)))</f>
        <v/>
      </c>
      <c r="AB209" s="17">
        <f>R209*EXP(-$B$15*(($B$16+$AI$4)*0.7))+S209*$B$15/($B$15-$AI$12)*(EXP(-$AI$12*(($B$16+$AI$4)*0.7))-EXP(-$B$15*(($B$16+$AI$4)*0.7)))+T209*$B$15/($B$15-$AI$13)*(EXP(-$AI$13*(($B$16+$AI$4)*0.7))-EXP(-$B$15*(($B$16+$AI$4)*0.7)))+U209*$B$15/($B$15-$AI$14)*(EXP(-$AI$14*(($B$16+$AI$4)*0.7))-EXP(-$B$15*(($B$16+$AI$4)*0.7)))</f>
        <v/>
      </c>
      <c r="AC209" s="17">
        <f>R209*EXP(-$B$15*(($B$16+$AI$4)*0.8))+S209*$B$15/($B$15-$AI$12)*(EXP(-$AI$12*(($B$16+$AI$4)*0.8))-EXP(-$B$15*(($B$16+$AI$4)*0.8)))+T209*$B$15/($B$15-$AI$13)*(EXP(-$AI$13*(($B$16+$AI$4)*0.8))-EXP(-$B$15*(($B$16+$AI$4)*0.8)))+U209*$B$15/($B$15-$AI$14)*(EXP(-$AI$14*(($B$16+$AI$4)*0.8))-EXP(-$B$15*(($B$16+$AI$4)*0.8)))</f>
        <v/>
      </c>
      <c r="AD209" s="17">
        <f>R209*EXP(-$B$15*(($B$16+$AI$4)*0.9))+S209*$B$15/($B$15-$AI$12)*(EXP(-$AI$12*(($B$16+$AI$4)*0.9))-EXP(-$B$15*(($B$16+$AI$4)*0.9)))+T209*$B$15/($B$15-$AI$13)*(EXP(-$AI$13*(($B$16+$AI$4)*0.9))-EXP(-$B$15*(($B$16+$AI$4)*0.9)))+U209*$B$15/($B$15-$AI$14)*(EXP(-$AI$14*(($B$16+$AI$4)*0.9))-EXP(-$B$15*(($B$16+$AI$4)*0.9)))</f>
        <v/>
      </c>
      <c r="AE209" s="17">
        <f>R209*EXP(-$B$15*(($B$16+$AI$4)*1.0))+S209*$B$15/($B$15-$AI$12)*(EXP(-$AI$12*(($B$16+$AI$4)*1.0))-EXP(-$B$15*(($B$16+$AI$4)*1.0)))+T209*$B$15/($B$15-$AI$13)*(EXP(-$AI$13*(($B$16+$AI$4)*1.0))-EXP(-$B$15*(($B$16+$AI$4)*1.0)))+U209*$B$15/($B$15-$AI$14)*(EXP(-$AI$14*(($B$16+$AI$4)*1.0))-EXP(-$B$15*(($B$16+$AI$4)*1.0)))</f>
        <v/>
      </c>
      <c r="AF209" s="17">
        <f>MIN((G209-V209)/$AI$48,(G209-W209)/$AI$49,(G209-X209)/$AI$50,(G209-Y209)/$AI$51,(G209-Z209)/$AI$52,(G209-AA209)/$AI$53,(G209-AB209)/$AI$54,(G209-AC209)/$AI$55,(G209-AD209)/$AI$56,(G209-AE209)/$AI$57)</f>
        <v/>
      </c>
    </row>
    <row r="210">
      <c r="E210" s="12">
        <f>E209+$B$11</f>
        <v/>
      </c>
      <c r="F210" s="13">
        <f>E210/60</f>
        <v/>
      </c>
      <c r="G210" s="13">
        <f>IF(F210&gt;=$AI$66,$B$26,IF(F210&gt;=$AI$65,$B$25,IF(F210&gt;=$AI$64,$B$24,IF(F210&gt;=$AI$63,$B$23,IF(F210&gt;=$AI$62,$B$22,IF(F210&gt;=$AI$61,$B$21,$B$20))))))</f>
        <v/>
      </c>
      <c r="H210" s="14">
        <f>MAX(0,MIN($AI$59,IF($B$9="Plasma",(G210-(S210*$AI$18+T210*$AI$19+U210*$AI$20))/$AI$46,AF210)))</f>
        <v/>
      </c>
      <c r="I210" s="15">
        <f>H210/10*3600/$B$11</f>
        <v/>
      </c>
      <c r="J210" s="15">
        <f>J209+H210</f>
        <v/>
      </c>
      <c r="K210" s="14">
        <f>$AI$21*K209+$AI$22*L209+$AI$23*M209+$AI$30*H209</f>
        <v/>
      </c>
      <c r="L210" s="14">
        <f>$AI$24*K209+$AI$25*L209+$AI$26*M209+$AI$31*H209</f>
        <v/>
      </c>
      <c r="M210" s="14">
        <f>$AI$27*K209+$AI$28*L209+$AI$29*M209+$AI$32*H209</f>
        <v/>
      </c>
      <c r="N210" s="16">
        <f>R210*$B$41</f>
        <v/>
      </c>
      <c r="O210" s="14">
        <f>K210/$B$30</f>
        <v/>
      </c>
      <c r="P210" s="14">
        <f>L210/$B$31</f>
        <v/>
      </c>
      <c r="Q210" s="14">
        <f>M210/$B$32</f>
        <v/>
      </c>
      <c r="R210" s="14">
        <f>R209*$AI$42+S209*$AI$43+T209*$AI$44+U209*$AI$45+$AI$47*H209</f>
        <v/>
      </c>
      <c r="S210" s="17">
        <f>$AI$33*K210+$AI$34*L210+$AI$35*M210</f>
        <v/>
      </c>
      <c r="T210" s="17">
        <f>$AI$36*K210+$AI$37*L210+$AI$38*M210</f>
        <v/>
      </c>
      <c r="U210" s="17">
        <f>$AI$39*K210+$AI$40*L210+$AI$41*M210</f>
        <v/>
      </c>
      <c r="V210" s="17">
        <f>R210*EXP(-$B$15*(($B$16+$AI$4)*0.1))+S210*$B$15/($B$15-$AI$12)*(EXP(-$AI$12*(($B$16+$AI$4)*0.1))-EXP(-$B$15*(($B$16+$AI$4)*0.1)))+T210*$B$15/($B$15-$AI$13)*(EXP(-$AI$13*(($B$16+$AI$4)*0.1))-EXP(-$B$15*(($B$16+$AI$4)*0.1)))+U210*$B$15/($B$15-$AI$14)*(EXP(-$AI$14*(($B$16+$AI$4)*0.1))-EXP(-$B$15*(($B$16+$AI$4)*0.1)))</f>
        <v/>
      </c>
      <c r="W210" s="17">
        <f>R210*EXP(-$B$15*(($B$16+$AI$4)*0.2))+S210*$B$15/($B$15-$AI$12)*(EXP(-$AI$12*(($B$16+$AI$4)*0.2))-EXP(-$B$15*(($B$16+$AI$4)*0.2)))+T210*$B$15/($B$15-$AI$13)*(EXP(-$AI$13*(($B$16+$AI$4)*0.2))-EXP(-$B$15*(($B$16+$AI$4)*0.2)))+U210*$B$15/($B$15-$AI$14)*(EXP(-$AI$14*(($B$16+$AI$4)*0.2))-EXP(-$B$15*(($B$16+$AI$4)*0.2)))</f>
        <v/>
      </c>
      <c r="X210" s="17">
        <f>R210*EXP(-$B$15*(($B$16+$AI$4)*0.3))+S210*$B$15/($B$15-$AI$12)*(EXP(-$AI$12*(($B$16+$AI$4)*0.3))-EXP(-$B$15*(($B$16+$AI$4)*0.3)))+T210*$B$15/($B$15-$AI$13)*(EXP(-$AI$13*(($B$16+$AI$4)*0.3))-EXP(-$B$15*(($B$16+$AI$4)*0.3)))+U210*$B$15/($B$15-$AI$14)*(EXP(-$AI$14*(($B$16+$AI$4)*0.3))-EXP(-$B$15*(($B$16+$AI$4)*0.3)))</f>
        <v/>
      </c>
      <c r="Y210" s="17">
        <f>R210*EXP(-$B$15*(($B$16+$AI$4)*0.4))+S210*$B$15/($B$15-$AI$12)*(EXP(-$AI$12*(($B$16+$AI$4)*0.4))-EXP(-$B$15*(($B$16+$AI$4)*0.4)))+T210*$B$15/($B$15-$AI$13)*(EXP(-$AI$13*(($B$16+$AI$4)*0.4))-EXP(-$B$15*(($B$16+$AI$4)*0.4)))+U210*$B$15/($B$15-$AI$14)*(EXP(-$AI$14*(($B$16+$AI$4)*0.4))-EXP(-$B$15*(($B$16+$AI$4)*0.4)))</f>
        <v/>
      </c>
      <c r="Z210" s="17">
        <f>R210*EXP(-$B$15*(($B$16+$AI$4)*0.5))+S210*$B$15/($B$15-$AI$12)*(EXP(-$AI$12*(($B$16+$AI$4)*0.5))-EXP(-$B$15*(($B$16+$AI$4)*0.5)))+T210*$B$15/($B$15-$AI$13)*(EXP(-$AI$13*(($B$16+$AI$4)*0.5))-EXP(-$B$15*(($B$16+$AI$4)*0.5)))+U210*$B$15/($B$15-$AI$14)*(EXP(-$AI$14*(($B$16+$AI$4)*0.5))-EXP(-$B$15*(($B$16+$AI$4)*0.5)))</f>
        <v/>
      </c>
      <c r="AA210" s="17">
        <f>R210*EXP(-$B$15*(($B$16+$AI$4)*0.6))+S210*$B$15/($B$15-$AI$12)*(EXP(-$AI$12*(($B$16+$AI$4)*0.6))-EXP(-$B$15*(($B$16+$AI$4)*0.6)))+T210*$B$15/($B$15-$AI$13)*(EXP(-$AI$13*(($B$16+$AI$4)*0.6))-EXP(-$B$15*(($B$16+$AI$4)*0.6)))+U210*$B$15/($B$15-$AI$14)*(EXP(-$AI$14*(($B$16+$AI$4)*0.6))-EXP(-$B$15*(($B$16+$AI$4)*0.6)))</f>
        <v/>
      </c>
      <c r="AB210" s="17">
        <f>R210*EXP(-$B$15*(($B$16+$AI$4)*0.7))+S210*$B$15/($B$15-$AI$12)*(EXP(-$AI$12*(($B$16+$AI$4)*0.7))-EXP(-$B$15*(($B$16+$AI$4)*0.7)))+T210*$B$15/($B$15-$AI$13)*(EXP(-$AI$13*(($B$16+$AI$4)*0.7))-EXP(-$B$15*(($B$16+$AI$4)*0.7)))+U210*$B$15/($B$15-$AI$14)*(EXP(-$AI$14*(($B$16+$AI$4)*0.7))-EXP(-$B$15*(($B$16+$AI$4)*0.7)))</f>
        <v/>
      </c>
      <c r="AC210" s="17">
        <f>R210*EXP(-$B$15*(($B$16+$AI$4)*0.8))+S210*$B$15/($B$15-$AI$12)*(EXP(-$AI$12*(($B$16+$AI$4)*0.8))-EXP(-$B$15*(($B$16+$AI$4)*0.8)))+T210*$B$15/($B$15-$AI$13)*(EXP(-$AI$13*(($B$16+$AI$4)*0.8))-EXP(-$B$15*(($B$16+$AI$4)*0.8)))+U210*$B$15/($B$15-$AI$14)*(EXP(-$AI$14*(($B$16+$AI$4)*0.8))-EXP(-$B$15*(($B$16+$AI$4)*0.8)))</f>
        <v/>
      </c>
      <c r="AD210" s="17">
        <f>R210*EXP(-$B$15*(($B$16+$AI$4)*0.9))+S210*$B$15/($B$15-$AI$12)*(EXP(-$AI$12*(($B$16+$AI$4)*0.9))-EXP(-$B$15*(($B$16+$AI$4)*0.9)))+T210*$B$15/($B$15-$AI$13)*(EXP(-$AI$13*(($B$16+$AI$4)*0.9))-EXP(-$B$15*(($B$16+$AI$4)*0.9)))+U210*$B$15/($B$15-$AI$14)*(EXP(-$AI$14*(($B$16+$AI$4)*0.9))-EXP(-$B$15*(($B$16+$AI$4)*0.9)))</f>
        <v/>
      </c>
      <c r="AE210" s="17">
        <f>R210*EXP(-$B$15*(($B$16+$AI$4)*1.0))+S210*$B$15/($B$15-$AI$12)*(EXP(-$AI$12*(($B$16+$AI$4)*1.0))-EXP(-$B$15*(($B$16+$AI$4)*1.0)))+T210*$B$15/($B$15-$AI$13)*(EXP(-$AI$13*(($B$16+$AI$4)*1.0))-EXP(-$B$15*(($B$16+$AI$4)*1.0)))+U210*$B$15/($B$15-$AI$14)*(EXP(-$AI$14*(($B$16+$AI$4)*1.0))-EXP(-$B$15*(($B$16+$AI$4)*1.0)))</f>
        <v/>
      </c>
      <c r="AF210" s="17">
        <f>MIN((G210-V210)/$AI$48,(G210-W210)/$AI$49,(G210-X210)/$AI$50,(G210-Y210)/$AI$51,(G210-Z210)/$AI$52,(G210-AA210)/$AI$53,(G210-AB210)/$AI$54,(G210-AC210)/$AI$55,(G210-AD210)/$AI$56,(G210-AE210)/$AI$57)</f>
        <v/>
      </c>
    </row>
    <row r="211">
      <c r="E211" s="12">
        <f>E210+$B$11</f>
        <v/>
      </c>
      <c r="F211" s="13">
        <f>E211/60</f>
        <v/>
      </c>
      <c r="G211" s="13">
        <f>IF(F211&gt;=$AI$66,$B$26,IF(F211&gt;=$AI$65,$B$25,IF(F211&gt;=$AI$64,$B$24,IF(F211&gt;=$AI$63,$B$23,IF(F211&gt;=$AI$62,$B$22,IF(F211&gt;=$AI$61,$B$21,$B$20))))))</f>
        <v/>
      </c>
      <c r="H211" s="14">
        <f>MAX(0,MIN($AI$59,IF($B$9="Plasma",(G211-(S211*$AI$18+T211*$AI$19+U211*$AI$20))/$AI$46,AF211)))</f>
        <v/>
      </c>
      <c r="I211" s="15">
        <f>H211/10*3600/$B$11</f>
        <v/>
      </c>
      <c r="J211" s="15">
        <f>J210+H211</f>
        <v/>
      </c>
      <c r="K211" s="14">
        <f>$AI$21*K210+$AI$22*L210+$AI$23*M210+$AI$30*H210</f>
        <v/>
      </c>
      <c r="L211" s="14">
        <f>$AI$24*K210+$AI$25*L210+$AI$26*M210+$AI$31*H210</f>
        <v/>
      </c>
      <c r="M211" s="14">
        <f>$AI$27*K210+$AI$28*L210+$AI$29*M210+$AI$32*H210</f>
        <v/>
      </c>
      <c r="N211" s="16">
        <f>R211*$B$41</f>
        <v/>
      </c>
      <c r="O211" s="14">
        <f>K211/$B$30</f>
        <v/>
      </c>
      <c r="P211" s="14">
        <f>L211/$B$31</f>
        <v/>
      </c>
      <c r="Q211" s="14">
        <f>M211/$B$32</f>
        <v/>
      </c>
      <c r="R211" s="14">
        <f>R210*$AI$42+S210*$AI$43+T210*$AI$44+U210*$AI$45+$AI$47*H210</f>
        <v/>
      </c>
      <c r="S211" s="17">
        <f>$AI$33*K211+$AI$34*L211+$AI$35*M211</f>
        <v/>
      </c>
      <c r="T211" s="17">
        <f>$AI$36*K211+$AI$37*L211+$AI$38*M211</f>
        <v/>
      </c>
      <c r="U211" s="17">
        <f>$AI$39*K211+$AI$40*L211+$AI$41*M211</f>
        <v/>
      </c>
      <c r="V211" s="17">
        <f>R211*EXP(-$B$15*(($B$16+$AI$4)*0.1))+S211*$B$15/($B$15-$AI$12)*(EXP(-$AI$12*(($B$16+$AI$4)*0.1))-EXP(-$B$15*(($B$16+$AI$4)*0.1)))+T211*$B$15/($B$15-$AI$13)*(EXP(-$AI$13*(($B$16+$AI$4)*0.1))-EXP(-$B$15*(($B$16+$AI$4)*0.1)))+U211*$B$15/($B$15-$AI$14)*(EXP(-$AI$14*(($B$16+$AI$4)*0.1))-EXP(-$B$15*(($B$16+$AI$4)*0.1)))</f>
        <v/>
      </c>
      <c r="W211" s="17">
        <f>R211*EXP(-$B$15*(($B$16+$AI$4)*0.2))+S211*$B$15/($B$15-$AI$12)*(EXP(-$AI$12*(($B$16+$AI$4)*0.2))-EXP(-$B$15*(($B$16+$AI$4)*0.2)))+T211*$B$15/($B$15-$AI$13)*(EXP(-$AI$13*(($B$16+$AI$4)*0.2))-EXP(-$B$15*(($B$16+$AI$4)*0.2)))+U211*$B$15/($B$15-$AI$14)*(EXP(-$AI$14*(($B$16+$AI$4)*0.2))-EXP(-$B$15*(($B$16+$AI$4)*0.2)))</f>
        <v/>
      </c>
      <c r="X211" s="17">
        <f>R211*EXP(-$B$15*(($B$16+$AI$4)*0.3))+S211*$B$15/($B$15-$AI$12)*(EXP(-$AI$12*(($B$16+$AI$4)*0.3))-EXP(-$B$15*(($B$16+$AI$4)*0.3)))+T211*$B$15/($B$15-$AI$13)*(EXP(-$AI$13*(($B$16+$AI$4)*0.3))-EXP(-$B$15*(($B$16+$AI$4)*0.3)))+U211*$B$15/($B$15-$AI$14)*(EXP(-$AI$14*(($B$16+$AI$4)*0.3))-EXP(-$B$15*(($B$16+$AI$4)*0.3)))</f>
        <v/>
      </c>
      <c r="Y211" s="17">
        <f>R211*EXP(-$B$15*(($B$16+$AI$4)*0.4))+S211*$B$15/($B$15-$AI$12)*(EXP(-$AI$12*(($B$16+$AI$4)*0.4))-EXP(-$B$15*(($B$16+$AI$4)*0.4)))+T211*$B$15/($B$15-$AI$13)*(EXP(-$AI$13*(($B$16+$AI$4)*0.4))-EXP(-$B$15*(($B$16+$AI$4)*0.4)))+U211*$B$15/($B$15-$AI$14)*(EXP(-$AI$14*(($B$16+$AI$4)*0.4))-EXP(-$B$15*(($B$16+$AI$4)*0.4)))</f>
        <v/>
      </c>
      <c r="Z211" s="17">
        <f>R211*EXP(-$B$15*(($B$16+$AI$4)*0.5))+S211*$B$15/($B$15-$AI$12)*(EXP(-$AI$12*(($B$16+$AI$4)*0.5))-EXP(-$B$15*(($B$16+$AI$4)*0.5)))+T211*$B$15/($B$15-$AI$13)*(EXP(-$AI$13*(($B$16+$AI$4)*0.5))-EXP(-$B$15*(($B$16+$AI$4)*0.5)))+U211*$B$15/($B$15-$AI$14)*(EXP(-$AI$14*(($B$16+$AI$4)*0.5))-EXP(-$B$15*(($B$16+$AI$4)*0.5)))</f>
        <v/>
      </c>
      <c r="AA211" s="17">
        <f>R211*EXP(-$B$15*(($B$16+$AI$4)*0.6))+S211*$B$15/($B$15-$AI$12)*(EXP(-$AI$12*(($B$16+$AI$4)*0.6))-EXP(-$B$15*(($B$16+$AI$4)*0.6)))+T211*$B$15/($B$15-$AI$13)*(EXP(-$AI$13*(($B$16+$AI$4)*0.6))-EXP(-$B$15*(($B$16+$AI$4)*0.6)))+U211*$B$15/($B$15-$AI$14)*(EXP(-$AI$14*(($B$16+$AI$4)*0.6))-EXP(-$B$15*(($B$16+$AI$4)*0.6)))</f>
        <v/>
      </c>
      <c r="AB211" s="17">
        <f>R211*EXP(-$B$15*(($B$16+$AI$4)*0.7))+S211*$B$15/($B$15-$AI$12)*(EXP(-$AI$12*(($B$16+$AI$4)*0.7))-EXP(-$B$15*(($B$16+$AI$4)*0.7)))+T211*$B$15/($B$15-$AI$13)*(EXP(-$AI$13*(($B$16+$AI$4)*0.7))-EXP(-$B$15*(($B$16+$AI$4)*0.7)))+U211*$B$15/($B$15-$AI$14)*(EXP(-$AI$14*(($B$16+$AI$4)*0.7))-EXP(-$B$15*(($B$16+$AI$4)*0.7)))</f>
        <v/>
      </c>
      <c r="AC211" s="17">
        <f>R211*EXP(-$B$15*(($B$16+$AI$4)*0.8))+S211*$B$15/($B$15-$AI$12)*(EXP(-$AI$12*(($B$16+$AI$4)*0.8))-EXP(-$B$15*(($B$16+$AI$4)*0.8)))+T211*$B$15/($B$15-$AI$13)*(EXP(-$AI$13*(($B$16+$AI$4)*0.8))-EXP(-$B$15*(($B$16+$AI$4)*0.8)))+U211*$B$15/($B$15-$AI$14)*(EXP(-$AI$14*(($B$16+$AI$4)*0.8))-EXP(-$B$15*(($B$16+$AI$4)*0.8)))</f>
        <v/>
      </c>
      <c r="AD211" s="17">
        <f>R211*EXP(-$B$15*(($B$16+$AI$4)*0.9))+S211*$B$15/($B$15-$AI$12)*(EXP(-$AI$12*(($B$16+$AI$4)*0.9))-EXP(-$B$15*(($B$16+$AI$4)*0.9)))+T211*$B$15/($B$15-$AI$13)*(EXP(-$AI$13*(($B$16+$AI$4)*0.9))-EXP(-$B$15*(($B$16+$AI$4)*0.9)))+U211*$B$15/($B$15-$AI$14)*(EXP(-$AI$14*(($B$16+$AI$4)*0.9))-EXP(-$B$15*(($B$16+$AI$4)*0.9)))</f>
        <v/>
      </c>
      <c r="AE211" s="17">
        <f>R211*EXP(-$B$15*(($B$16+$AI$4)*1.0))+S211*$B$15/($B$15-$AI$12)*(EXP(-$AI$12*(($B$16+$AI$4)*1.0))-EXP(-$B$15*(($B$16+$AI$4)*1.0)))+T211*$B$15/($B$15-$AI$13)*(EXP(-$AI$13*(($B$16+$AI$4)*1.0))-EXP(-$B$15*(($B$16+$AI$4)*1.0)))+U211*$B$15/($B$15-$AI$14)*(EXP(-$AI$14*(($B$16+$AI$4)*1.0))-EXP(-$B$15*(($B$16+$AI$4)*1.0)))</f>
        <v/>
      </c>
      <c r="AF211" s="17">
        <f>MIN((G211-V211)/$AI$48,(G211-W211)/$AI$49,(G211-X211)/$AI$50,(G211-Y211)/$AI$51,(G211-Z211)/$AI$52,(G211-AA211)/$AI$53,(G211-AB211)/$AI$54,(G211-AC211)/$AI$55,(G211-AD211)/$AI$56,(G211-AE211)/$AI$57)</f>
        <v/>
      </c>
    </row>
    <row r="212">
      <c r="E212" s="12">
        <f>E211+$B$11</f>
        <v/>
      </c>
      <c r="F212" s="13">
        <f>E212/60</f>
        <v/>
      </c>
      <c r="G212" s="13">
        <f>IF(F212&gt;=$AI$66,$B$26,IF(F212&gt;=$AI$65,$B$25,IF(F212&gt;=$AI$64,$B$24,IF(F212&gt;=$AI$63,$B$23,IF(F212&gt;=$AI$62,$B$22,IF(F212&gt;=$AI$61,$B$21,$B$20))))))</f>
        <v/>
      </c>
      <c r="H212" s="14">
        <f>MAX(0,MIN($AI$59,IF($B$9="Plasma",(G212-(S212*$AI$18+T212*$AI$19+U212*$AI$20))/$AI$46,AF212)))</f>
        <v/>
      </c>
      <c r="I212" s="15">
        <f>H212/10*3600/$B$11</f>
        <v/>
      </c>
      <c r="J212" s="15">
        <f>J211+H212</f>
        <v/>
      </c>
      <c r="K212" s="14">
        <f>$AI$21*K211+$AI$22*L211+$AI$23*M211+$AI$30*H211</f>
        <v/>
      </c>
      <c r="L212" s="14">
        <f>$AI$24*K211+$AI$25*L211+$AI$26*M211+$AI$31*H211</f>
        <v/>
      </c>
      <c r="M212" s="14">
        <f>$AI$27*K211+$AI$28*L211+$AI$29*M211+$AI$32*H211</f>
        <v/>
      </c>
      <c r="N212" s="16">
        <f>R212*$B$41</f>
        <v/>
      </c>
      <c r="O212" s="14">
        <f>K212/$B$30</f>
        <v/>
      </c>
      <c r="P212" s="14">
        <f>L212/$B$31</f>
        <v/>
      </c>
      <c r="Q212" s="14">
        <f>M212/$B$32</f>
        <v/>
      </c>
      <c r="R212" s="14">
        <f>R211*$AI$42+S211*$AI$43+T211*$AI$44+U211*$AI$45+$AI$47*H211</f>
        <v/>
      </c>
      <c r="S212" s="17">
        <f>$AI$33*K212+$AI$34*L212+$AI$35*M212</f>
        <v/>
      </c>
      <c r="T212" s="17">
        <f>$AI$36*K212+$AI$37*L212+$AI$38*M212</f>
        <v/>
      </c>
      <c r="U212" s="17">
        <f>$AI$39*K212+$AI$40*L212+$AI$41*M212</f>
        <v/>
      </c>
      <c r="V212" s="17">
        <f>R212*EXP(-$B$15*(($B$16+$AI$4)*0.1))+S212*$B$15/($B$15-$AI$12)*(EXP(-$AI$12*(($B$16+$AI$4)*0.1))-EXP(-$B$15*(($B$16+$AI$4)*0.1)))+T212*$B$15/($B$15-$AI$13)*(EXP(-$AI$13*(($B$16+$AI$4)*0.1))-EXP(-$B$15*(($B$16+$AI$4)*0.1)))+U212*$B$15/($B$15-$AI$14)*(EXP(-$AI$14*(($B$16+$AI$4)*0.1))-EXP(-$B$15*(($B$16+$AI$4)*0.1)))</f>
        <v/>
      </c>
      <c r="W212" s="17">
        <f>R212*EXP(-$B$15*(($B$16+$AI$4)*0.2))+S212*$B$15/($B$15-$AI$12)*(EXP(-$AI$12*(($B$16+$AI$4)*0.2))-EXP(-$B$15*(($B$16+$AI$4)*0.2)))+T212*$B$15/($B$15-$AI$13)*(EXP(-$AI$13*(($B$16+$AI$4)*0.2))-EXP(-$B$15*(($B$16+$AI$4)*0.2)))+U212*$B$15/($B$15-$AI$14)*(EXP(-$AI$14*(($B$16+$AI$4)*0.2))-EXP(-$B$15*(($B$16+$AI$4)*0.2)))</f>
        <v/>
      </c>
      <c r="X212" s="17">
        <f>R212*EXP(-$B$15*(($B$16+$AI$4)*0.3))+S212*$B$15/($B$15-$AI$12)*(EXP(-$AI$12*(($B$16+$AI$4)*0.3))-EXP(-$B$15*(($B$16+$AI$4)*0.3)))+T212*$B$15/($B$15-$AI$13)*(EXP(-$AI$13*(($B$16+$AI$4)*0.3))-EXP(-$B$15*(($B$16+$AI$4)*0.3)))+U212*$B$15/($B$15-$AI$14)*(EXP(-$AI$14*(($B$16+$AI$4)*0.3))-EXP(-$B$15*(($B$16+$AI$4)*0.3)))</f>
        <v/>
      </c>
      <c r="Y212" s="17">
        <f>R212*EXP(-$B$15*(($B$16+$AI$4)*0.4))+S212*$B$15/($B$15-$AI$12)*(EXP(-$AI$12*(($B$16+$AI$4)*0.4))-EXP(-$B$15*(($B$16+$AI$4)*0.4)))+T212*$B$15/($B$15-$AI$13)*(EXP(-$AI$13*(($B$16+$AI$4)*0.4))-EXP(-$B$15*(($B$16+$AI$4)*0.4)))+U212*$B$15/($B$15-$AI$14)*(EXP(-$AI$14*(($B$16+$AI$4)*0.4))-EXP(-$B$15*(($B$16+$AI$4)*0.4)))</f>
        <v/>
      </c>
      <c r="Z212" s="17">
        <f>R212*EXP(-$B$15*(($B$16+$AI$4)*0.5))+S212*$B$15/($B$15-$AI$12)*(EXP(-$AI$12*(($B$16+$AI$4)*0.5))-EXP(-$B$15*(($B$16+$AI$4)*0.5)))+T212*$B$15/($B$15-$AI$13)*(EXP(-$AI$13*(($B$16+$AI$4)*0.5))-EXP(-$B$15*(($B$16+$AI$4)*0.5)))+U212*$B$15/($B$15-$AI$14)*(EXP(-$AI$14*(($B$16+$AI$4)*0.5))-EXP(-$B$15*(($B$16+$AI$4)*0.5)))</f>
        <v/>
      </c>
      <c r="AA212" s="17">
        <f>R212*EXP(-$B$15*(($B$16+$AI$4)*0.6))+S212*$B$15/($B$15-$AI$12)*(EXP(-$AI$12*(($B$16+$AI$4)*0.6))-EXP(-$B$15*(($B$16+$AI$4)*0.6)))+T212*$B$15/($B$15-$AI$13)*(EXP(-$AI$13*(($B$16+$AI$4)*0.6))-EXP(-$B$15*(($B$16+$AI$4)*0.6)))+U212*$B$15/($B$15-$AI$14)*(EXP(-$AI$14*(($B$16+$AI$4)*0.6))-EXP(-$B$15*(($B$16+$AI$4)*0.6)))</f>
        <v/>
      </c>
      <c r="AB212" s="17">
        <f>R212*EXP(-$B$15*(($B$16+$AI$4)*0.7))+S212*$B$15/($B$15-$AI$12)*(EXP(-$AI$12*(($B$16+$AI$4)*0.7))-EXP(-$B$15*(($B$16+$AI$4)*0.7)))+T212*$B$15/($B$15-$AI$13)*(EXP(-$AI$13*(($B$16+$AI$4)*0.7))-EXP(-$B$15*(($B$16+$AI$4)*0.7)))+U212*$B$15/($B$15-$AI$14)*(EXP(-$AI$14*(($B$16+$AI$4)*0.7))-EXP(-$B$15*(($B$16+$AI$4)*0.7)))</f>
        <v/>
      </c>
      <c r="AC212" s="17">
        <f>R212*EXP(-$B$15*(($B$16+$AI$4)*0.8))+S212*$B$15/($B$15-$AI$12)*(EXP(-$AI$12*(($B$16+$AI$4)*0.8))-EXP(-$B$15*(($B$16+$AI$4)*0.8)))+T212*$B$15/($B$15-$AI$13)*(EXP(-$AI$13*(($B$16+$AI$4)*0.8))-EXP(-$B$15*(($B$16+$AI$4)*0.8)))+U212*$B$15/($B$15-$AI$14)*(EXP(-$AI$14*(($B$16+$AI$4)*0.8))-EXP(-$B$15*(($B$16+$AI$4)*0.8)))</f>
        <v/>
      </c>
      <c r="AD212" s="17">
        <f>R212*EXP(-$B$15*(($B$16+$AI$4)*0.9))+S212*$B$15/($B$15-$AI$12)*(EXP(-$AI$12*(($B$16+$AI$4)*0.9))-EXP(-$B$15*(($B$16+$AI$4)*0.9)))+T212*$B$15/($B$15-$AI$13)*(EXP(-$AI$13*(($B$16+$AI$4)*0.9))-EXP(-$B$15*(($B$16+$AI$4)*0.9)))+U212*$B$15/($B$15-$AI$14)*(EXP(-$AI$14*(($B$16+$AI$4)*0.9))-EXP(-$B$15*(($B$16+$AI$4)*0.9)))</f>
        <v/>
      </c>
      <c r="AE212" s="17">
        <f>R212*EXP(-$B$15*(($B$16+$AI$4)*1.0))+S212*$B$15/($B$15-$AI$12)*(EXP(-$AI$12*(($B$16+$AI$4)*1.0))-EXP(-$B$15*(($B$16+$AI$4)*1.0)))+T212*$B$15/($B$15-$AI$13)*(EXP(-$AI$13*(($B$16+$AI$4)*1.0))-EXP(-$B$15*(($B$16+$AI$4)*1.0)))+U212*$B$15/($B$15-$AI$14)*(EXP(-$AI$14*(($B$16+$AI$4)*1.0))-EXP(-$B$15*(($B$16+$AI$4)*1.0)))</f>
        <v/>
      </c>
      <c r="AF212" s="17">
        <f>MIN((G212-V212)/$AI$48,(G212-W212)/$AI$49,(G212-X212)/$AI$50,(G212-Y212)/$AI$51,(G212-Z212)/$AI$52,(G212-AA212)/$AI$53,(G212-AB212)/$AI$54,(G212-AC212)/$AI$55,(G212-AD212)/$AI$56,(G212-AE212)/$AI$57)</f>
        <v/>
      </c>
    </row>
    <row r="213">
      <c r="E213" s="12">
        <f>E212+$B$11</f>
        <v/>
      </c>
      <c r="F213" s="13">
        <f>E213/60</f>
        <v/>
      </c>
      <c r="G213" s="13">
        <f>IF(F213&gt;=$AI$66,$B$26,IF(F213&gt;=$AI$65,$B$25,IF(F213&gt;=$AI$64,$B$24,IF(F213&gt;=$AI$63,$B$23,IF(F213&gt;=$AI$62,$B$22,IF(F213&gt;=$AI$61,$B$21,$B$20))))))</f>
        <v/>
      </c>
      <c r="H213" s="14">
        <f>MAX(0,MIN($AI$59,IF($B$9="Plasma",(G213-(S213*$AI$18+T213*$AI$19+U213*$AI$20))/$AI$46,AF213)))</f>
        <v/>
      </c>
      <c r="I213" s="15">
        <f>H213/10*3600/$B$11</f>
        <v/>
      </c>
      <c r="J213" s="15">
        <f>J212+H213</f>
        <v/>
      </c>
      <c r="K213" s="14">
        <f>$AI$21*K212+$AI$22*L212+$AI$23*M212+$AI$30*H212</f>
        <v/>
      </c>
      <c r="L213" s="14">
        <f>$AI$24*K212+$AI$25*L212+$AI$26*M212+$AI$31*H212</f>
        <v/>
      </c>
      <c r="M213" s="14">
        <f>$AI$27*K212+$AI$28*L212+$AI$29*M212+$AI$32*H212</f>
        <v/>
      </c>
      <c r="N213" s="16">
        <f>R213*$B$41</f>
        <v/>
      </c>
      <c r="O213" s="14">
        <f>K213/$B$30</f>
        <v/>
      </c>
      <c r="P213" s="14">
        <f>L213/$B$31</f>
        <v/>
      </c>
      <c r="Q213" s="14">
        <f>M213/$B$32</f>
        <v/>
      </c>
      <c r="R213" s="14">
        <f>R212*$AI$42+S212*$AI$43+T212*$AI$44+U212*$AI$45+$AI$47*H212</f>
        <v/>
      </c>
      <c r="S213" s="17">
        <f>$AI$33*K213+$AI$34*L213+$AI$35*M213</f>
        <v/>
      </c>
      <c r="T213" s="17">
        <f>$AI$36*K213+$AI$37*L213+$AI$38*M213</f>
        <v/>
      </c>
      <c r="U213" s="17">
        <f>$AI$39*K213+$AI$40*L213+$AI$41*M213</f>
        <v/>
      </c>
      <c r="V213" s="17">
        <f>R213*EXP(-$B$15*(($B$16+$AI$4)*0.1))+S213*$B$15/($B$15-$AI$12)*(EXP(-$AI$12*(($B$16+$AI$4)*0.1))-EXP(-$B$15*(($B$16+$AI$4)*0.1)))+T213*$B$15/($B$15-$AI$13)*(EXP(-$AI$13*(($B$16+$AI$4)*0.1))-EXP(-$B$15*(($B$16+$AI$4)*0.1)))+U213*$B$15/($B$15-$AI$14)*(EXP(-$AI$14*(($B$16+$AI$4)*0.1))-EXP(-$B$15*(($B$16+$AI$4)*0.1)))</f>
        <v/>
      </c>
      <c r="W213" s="17">
        <f>R213*EXP(-$B$15*(($B$16+$AI$4)*0.2))+S213*$B$15/($B$15-$AI$12)*(EXP(-$AI$12*(($B$16+$AI$4)*0.2))-EXP(-$B$15*(($B$16+$AI$4)*0.2)))+T213*$B$15/($B$15-$AI$13)*(EXP(-$AI$13*(($B$16+$AI$4)*0.2))-EXP(-$B$15*(($B$16+$AI$4)*0.2)))+U213*$B$15/($B$15-$AI$14)*(EXP(-$AI$14*(($B$16+$AI$4)*0.2))-EXP(-$B$15*(($B$16+$AI$4)*0.2)))</f>
        <v/>
      </c>
      <c r="X213" s="17">
        <f>R213*EXP(-$B$15*(($B$16+$AI$4)*0.3))+S213*$B$15/($B$15-$AI$12)*(EXP(-$AI$12*(($B$16+$AI$4)*0.3))-EXP(-$B$15*(($B$16+$AI$4)*0.3)))+T213*$B$15/($B$15-$AI$13)*(EXP(-$AI$13*(($B$16+$AI$4)*0.3))-EXP(-$B$15*(($B$16+$AI$4)*0.3)))+U213*$B$15/($B$15-$AI$14)*(EXP(-$AI$14*(($B$16+$AI$4)*0.3))-EXP(-$B$15*(($B$16+$AI$4)*0.3)))</f>
        <v/>
      </c>
      <c r="Y213" s="17">
        <f>R213*EXP(-$B$15*(($B$16+$AI$4)*0.4))+S213*$B$15/($B$15-$AI$12)*(EXP(-$AI$12*(($B$16+$AI$4)*0.4))-EXP(-$B$15*(($B$16+$AI$4)*0.4)))+T213*$B$15/($B$15-$AI$13)*(EXP(-$AI$13*(($B$16+$AI$4)*0.4))-EXP(-$B$15*(($B$16+$AI$4)*0.4)))+U213*$B$15/($B$15-$AI$14)*(EXP(-$AI$14*(($B$16+$AI$4)*0.4))-EXP(-$B$15*(($B$16+$AI$4)*0.4)))</f>
        <v/>
      </c>
      <c r="Z213" s="17">
        <f>R213*EXP(-$B$15*(($B$16+$AI$4)*0.5))+S213*$B$15/($B$15-$AI$12)*(EXP(-$AI$12*(($B$16+$AI$4)*0.5))-EXP(-$B$15*(($B$16+$AI$4)*0.5)))+T213*$B$15/($B$15-$AI$13)*(EXP(-$AI$13*(($B$16+$AI$4)*0.5))-EXP(-$B$15*(($B$16+$AI$4)*0.5)))+U213*$B$15/($B$15-$AI$14)*(EXP(-$AI$14*(($B$16+$AI$4)*0.5))-EXP(-$B$15*(($B$16+$AI$4)*0.5)))</f>
        <v/>
      </c>
      <c r="AA213" s="17">
        <f>R213*EXP(-$B$15*(($B$16+$AI$4)*0.6))+S213*$B$15/($B$15-$AI$12)*(EXP(-$AI$12*(($B$16+$AI$4)*0.6))-EXP(-$B$15*(($B$16+$AI$4)*0.6)))+T213*$B$15/($B$15-$AI$13)*(EXP(-$AI$13*(($B$16+$AI$4)*0.6))-EXP(-$B$15*(($B$16+$AI$4)*0.6)))+U213*$B$15/($B$15-$AI$14)*(EXP(-$AI$14*(($B$16+$AI$4)*0.6))-EXP(-$B$15*(($B$16+$AI$4)*0.6)))</f>
        <v/>
      </c>
      <c r="AB213" s="17">
        <f>R213*EXP(-$B$15*(($B$16+$AI$4)*0.7))+S213*$B$15/($B$15-$AI$12)*(EXP(-$AI$12*(($B$16+$AI$4)*0.7))-EXP(-$B$15*(($B$16+$AI$4)*0.7)))+T213*$B$15/($B$15-$AI$13)*(EXP(-$AI$13*(($B$16+$AI$4)*0.7))-EXP(-$B$15*(($B$16+$AI$4)*0.7)))+U213*$B$15/($B$15-$AI$14)*(EXP(-$AI$14*(($B$16+$AI$4)*0.7))-EXP(-$B$15*(($B$16+$AI$4)*0.7)))</f>
        <v/>
      </c>
      <c r="AC213" s="17">
        <f>R213*EXP(-$B$15*(($B$16+$AI$4)*0.8))+S213*$B$15/($B$15-$AI$12)*(EXP(-$AI$12*(($B$16+$AI$4)*0.8))-EXP(-$B$15*(($B$16+$AI$4)*0.8)))+T213*$B$15/($B$15-$AI$13)*(EXP(-$AI$13*(($B$16+$AI$4)*0.8))-EXP(-$B$15*(($B$16+$AI$4)*0.8)))+U213*$B$15/($B$15-$AI$14)*(EXP(-$AI$14*(($B$16+$AI$4)*0.8))-EXP(-$B$15*(($B$16+$AI$4)*0.8)))</f>
        <v/>
      </c>
      <c r="AD213" s="17">
        <f>R213*EXP(-$B$15*(($B$16+$AI$4)*0.9))+S213*$B$15/($B$15-$AI$12)*(EXP(-$AI$12*(($B$16+$AI$4)*0.9))-EXP(-$B$15*(($B$16+$AI$4)*0.9)))+T213*$B$15/($B$15-$AI$13)*(EXP(-$AI$13*(($B$16+$AI$4)*0.9))-EXP(-$B$15*(($B$16+$AI$4)*0.9)))+U213*$B$15/($B$15-$AI$14)*(EXP(-$AI$14*(($B$16+$AI$4)*0.9))-EXP(-$B$15*(($B$16+$AI$4)*0.9)))</f>
        <v/>
      </c>
      <c r="AE213" s="17">
        <f>R213*EXP(-$B$15*(($B$16+$AI$4)*1.0))+S213*$B$15/($B$15-$AI$12)*(EXP(-$AI$12*(($B$16+$AI$4)*1.0))-EXP(-$B$15*(($B$16+$AI$4)*1.0)))+T213*$B$15/($B$15-$AI$13)*(EXP(-$AI$13*(($B$16+$AI$4)*1.0))-EXP(-$B$15*(($B$16+$AI$4)*1.0)))+U213*$B$15/($B$15-$AI$14)*(EXP(-$AI$14*(($B$16+$AI$4)*1.0))-EXP(-$B$15*(($B$16+$AI$4)*1.0)))</f>
        <v/>
      </c>
      <c r="AF213" s="17">
        <f>MIN((G213-V213)/$AI$48,(G213-W213)/$AI$49,(G213-X213)/$AI$50,(G213-Y213)/$AI$51,(G213-Z213)/$AI$52,(G213-AA213)/$AI$53,(G213-AB213)/$AI$54,(G213-AC213)/$AI$55,(G213-AD213)/$AI$56,(G213-AE213)/$AI$57)</f>
        <v/>
      </c>
    </row>
    <row r="214">
      <c r="E214" s="12">
        <f>E213+$B$11</f>
        <v/>
      </c>
      <c r="F214" s="13">
        <f>E214/60</f>
        <v/>
      </c>
      <c r="G214" s="13">
        <f>IF(F214&gt;=$AI$66,$B$26,IF(F214&gt;=$AI$65,$B$25,IF(F214&gt;=$AI$64,$B$24,IF(F214&gt;=$AI$63,$B$23,IF(F214&gt;=$AI$62,$B$22,IF(F214&gt;=$AI$61,$B$21,$B$20))))))</f>
        <v/>
      </c>
      <c r="H214" s="14">
        <f>MAX(0,MIN($AI$59,IF($B$9="Plasma",(G214-(S214*$AI$18+T214*$AI$19+U214*$AI$20))/$AI$46,AF214)))</f>
        <v/>
      </c>
      <c r="I214" s="15">
        <f>H214/10*3600/$B$11</f>
        <v/>
      </c>
      <c r="J214" s="15">
        <f>J213+H214</f>
        <v/>
      </c>
      <c r="K214" s="14">
        <f>$AI$21*K213+$AI$22*L213+$AI$23*M213+$AI$30*H213</f>
        <v/>
      </c>
      <c r="L214" s="14">
        <f>$AI$24*K213+$AI$25*L213+$AI$26*M213+$AI$31*H213</f>
        <v/>
      </c>
      <c r="M214" s="14">
        <f>$AI$27*K213+$AI$28*L213+$AI$29*M213+$AI$32*H213</f>
        <v/>
      </c>
      <c r="N214" s="16">
        <f>R214*$B$41</f>
        <v/>
      </c>
      <c r="O214" s="14">
        <f>K214/$B$30</f>
        <v/>
      </c>
      <c r="P214" s="14">
        <f>L214/$B$31</f>
        <v/>
      </c>
      <c r="Q214" s="14">
        <f>M214/$B$32</f>
        <v/>
      </c>
      <c r="R214" s="14">
        <f>R213*$AI$42+S213*$AI$43+T213*$AI$44+U213*$AI$45+$AI$47*H213</f>
        <v/>
      </c>
      <c r="S214" s="17">
        <f>$AI$33*K214+$AI$34*L214+$AI$35*M214</f>
        <v/>
      </c>
      <c r="T214" s="17">
        <f>$AI$36*K214+$AI$37*L214+$AI$38*M214</f>
        <v/>
      </c>
      <c r="U214" s="17">
        <f>$AI$39*K214+$AI$40*L214+$AI$41*M214</f>
        <v/>
      </c>
      <c r="V214" s="17">
        <f>R214*EXP(-$B$15*(($B$16+$AI$4)*0.1))+S214*$B$15/($B$15-$AI$12)*(EXP(-$AI$12*(($B$16+$AI$4)*0.1))-EXP(-$B$15*(($B$16+$AI$4)*0.1)))+T214*$B$15/($B$15-$AI$13)*(EXP(-$AI$13*(($B$16+$AI$4)*0.1))-EXP(-$B$15*(($B$16+$AI$4)*0.1)))+U214*$B$15/($B$15-$AI$14)*(EXP(-$AI$14*(($B$16+$AI$4)*0.1))-EXP(-$B$15*(($B$16+$AI$4)*0.1)))</f>
        <v/>
      </c>
      <c r="W214" s="17">
        <f>R214*EXP(-$B$15*(($B$16+$AI$4)*0.2))+S214*$B$15/($B$15-$AI$12)*(EXP(-$AI$12*(($B$16+$AI$4)*0.2))-EXP(-$B$15*(($B$16+$AI$4)*0.2)))+T214*$B$15/($B$15-$AI$13)*(EXP(-$AI$13*(($B$16+$AI$4)*0.2))-EXP(-$B$15*(($B$16+$AI$4)*0.2)))+U214*$B$15/($B$15-$AI$14)*(EXP(-$AI$14*(($B$16+$AI$4)*0.2))-EXP(-$B$15*(($B$16+$AI$4)*0.2)))</f>
        <v/>
      </c>
      <c r="X214" s="17">
        <f>R214*EXP(-$B$15*(($B$16+$AI$4)*0.3))+S214*$B$15/($B$15-$AI$12)*(EXP(-$AI$12*(($B$16+$AI$4)*0.3))-EXP(-$B$15*(($B$16+$AI$4)*0.3)))+T214*$B$15/($B$15-$AI$13)*(EXP(-$AI$13*(($B$16+$AI$4)*0.3))-EXP(-$B$15*(($B$16+$AI$4)*0.3)))+U214*$B$15/($B$15-$AI$14)*(EXP(-$AI$14*(($B$16+$AI$4)*0.3))-EXP(-$B$15*(($B$16+$AI$4)*0.3)))</f>
        <v/>
      </c>
      <c r="Y214" s="17">
        <f>R214*EXP(-$B$15*(($B$16+$AI$4)*0.4))+S214*$B$15/($B$15-$AI$12)*(EXP(-$AI$12*(($B$16+$AI$4)*0.4))-EXP(-$B$15*(($B$16+$AI$4)*0.4)))+T214*$B$15/($B$15-$AI$13)*(EXP(-$AI$13*(($B$16+$AI$4)*0.4))-EXP(-$B$15*(($B$16+$AI$4)*0.4)))+U214*$B$15/($B$15-$AI$14)*(EXP(-$AI$14*(($B$16+$AI$4)*0.4))-EXP(-$B$15*(($B$16+$AI$4)*0.4)))</f>
        <v/>
      </c>
      <c r="Z214" s="17">
        <f>R214*EXP(-$B$15*(($B$16+$AI$4)*0.5))+S214*$B$15/($B$15-$AI$12)*(EXP(-$AI$12*(($B$16+$AI$4)*0.5))-EXP(-$B$15*(($B$16+$AI$4)*0.5)))+T214*$B$15/($B$15-$AI$13)*(EXP(-$AI$13*(($B$16+$AI$4)*0.5))-EXP(-$B$15*(($B$16+$AI$4)*0.5)))+U214*$B$15/($B$15-$AI$14)*(EXP(-$AI$14*(($B$16+$AI$4)*0.5))-EXP(-$B$15*(($B$16+$AI$4)*0.5)))</f>
        <v/>
      </c>
      <c r="AA214" s="17">
        <f>R214*EXP(-$B$15*(($B$16+$AI$4)*0.6))+S214*$B$15/($B$15-$AI$12)*(EXP(-$AI$12*(($B$16+$AI$4)*0.6))-EXP(-$B$15*(($B$16+$AI$4)*0.6)))+T214*$B$15/($B$15-$AI$13)*(EXP(-$AI$13*(($B$16+$AI$4)*0.6))-EXP(-$B$15*(($B$16+$AI$4)*0.6)))+U214*$B$15/($B$15-$AI$14)*(EXP(-$AI$14*(($B$16+$AI$4)*0.6))-EXP(-$B$15*(($B$16+$AI$4)*0.6)))</f>
        <v/>
      </c>
      <c r="AB214" s="17">
        <f>R214*EXP(-$B$15*(($B$16+$AI$4)*0.7))+S214*$B$15/($B$15-$AI$12)*(EXP(-$AI$12*(($B$16+$AI$4)*0.7))-EXP(-$B$15*(($B$16+$AI$4)*0.7)))+T214*$B$15/($B$15-$AI$13)*(EXP(-$AI$13*(($B$16+$AI$4)*0.7))-EXP(-$B$15*(($B$16+$AI$4)*0.7)))+U214*$B$15/($B$15-$AI$14)*(EXP(-$AI$14*(($B$16+$AI$4)*0.7))-EXP(-$B$15*(($B$16+$AI$4)*0.7)))</f>
        <v/>
      </c>
      <c r="AC214" s="17">
        <f>R214*EXP(-$B$15*(($B$16+$AI$4)*0.8))+S214*$B$15/($B$15-$AI$12)*(EXP(-$AI$12*(($B$16+$AI$4)*0.8))-EXP(-$B$15*(($B$16+$AI$4)*0.8)))+T214*$B$15/($B$15-$AI$13)*(EXP(-$AI$13*(($B$16+$AI$4)*0.8))-EXP(-$B$15*(($B$16+$AI$4)*0.8)))+U214*$B$15/($B$15-$AI$14)*(EXP(-$AI$14*(($B$16+$AI$4)*0.8))-EXP(-$B$15*(($B$16+$AI$4)*0.8)))</f>
        <v/>
      </c>
      <c r="AD214" s="17">
        <f>R214*EXP(-$B$15*(($B$16+$AI$4)*0.9))+S214*$B$15/($B$15-$AI$12)*(EXP(-$AI$12*(($B$16+$AI$4)*0.9))-EXP(-$B$15*(($B$16+$AI$4)*0.9)))+T214*$B$15/($B$15-$AI$13)*(EXP(-$AI$13*(($B$16+$AI$4)*0.9))-EXP(-$B$15*(($B$16+$AI$4)*0.9)))+U214*$B$15/($B$15-$AI$14)*(EXP(-$AI$14*(($B$16+$AI$4)*0.9))-EXP(-$B$15*(($B$16+$AI$4)*0.9)))</f>
        <v/>
      </c>
      <c r="AE214" s="17">
        <f>R214*EXP(-$B$15*(($B$16+$AI$4)*1.0))+S214*$B$15/($B$15-$AI$12)*(EXP(-$AI$12*(($B$16+$AI$4)*1.0))-EXP(-$B$15*(($B$16+$AI$4)*1.0)))+T214*$B$15/($B$15-$AI$13)*(EXP(-$AI$13*(($B$16+$AI$4)*1.0))-EXP(-$B$15*(($B$16+$AI$4)*1.0)))+U214*$B$15/($B$15-$AI$14)*(EXP(-$AI$14*(($B$16+$AI$4)*1.0))-EXP(-$B$15*(($B$16+$AI$4)*1.0)))</f>
        <v/>
      </c>
      <c r="AF214" s="17">
        <f>MIN((G214-V214)/$AI$48,(G214-W214)/$AI$49,(G214-X214)/$AI$50,(G214-Y214)/$AI$51,(G214-Z214)/$AI$52,(G214-AA214)/$AI$53,(G214-AB214)/$AI$54,(G214-AC214)/$AI$55,(G214-AD214)/$AI$56,(G214-AE214)/$AI$57)</f>
        <v/>
      </c>
    </row>
    <row r="215">
      <c r="E215" s="12">
        <f>E214+$B$11</f>
        <v/>
      </c>
      <c r="F215" s="13">
        <f>E215/60</f>
        <v/>
      </c>
      <c r="G215" s="13">
        <f>IF(F215&gt;=$AI$66,$B$26,IF(F215&gt;=$AI$65,$B$25,IF(F215&gt;=$AI$64,$B$24,IF(F215&gt;=$AI$63,$B$23,IF(F215&gt;=$AI$62,$B$22,IF(F215&gt;=$AI$61,$B$21,$B$20))))))</f>
        <v/>
      </c>
      <c r="H215" s="14">
        <f>MAX(0,MIN($AI$59,IF($B$9="Plasma",(G215-(S215*$AI$18+T215*$AI$19+U215*$AI$20))/$AI$46,AF215)))</f>
        <v/>
      </c>
      <c r="I215" s="15">
        <f>H215/10*3600/$B$11</f>
        <v/>
      </c>
      <c r="J215" s="15">
        <f>J214+H215</f>
        <v/>
      </c>
      <c r="K215" s="14">
        <f>$AI$21*K214+$AI$22*L214+$AI$23*M214+$AI$30*H214</f>
        <v/>
      </c>
      <c r="L215" s="14">
        <f>$AI$24*K214+$AI$25*L214+$AI$26*M214+$AI$31*H214</f>
        <v/>
      </c>
      <c r="M215" s="14">
        <f>$AI$27*K214+$AI$28*L214+$AI$29*M214+$AI$32*H214</f>
        <v/>
      </c>
      <c r="N215" s="16">
        <f>R215*$B$41</f>
        <v/>
      </c>
      <c r="O215" s="14">
        <f>K215/$B$30</f>
        <v/>
      </c>
      <c r="P215" s="14">
        <f>L215/$B$31</f>
        <v/>
      </c>
      <c r="Q215" s="14">
        <f>M215/$B$32</f>
        <v/>
      </c>
      <c r="R215" s="14">
        <f>R214*$AI$42+S214*$AI$43+T214*$AI$44+U214*$AI$45+$AI$47*H214</f>
        <v/>
      </c>
      <c r="S215" s="17">
        <f>$AI$33*K215+$AI$34*L215+$AI$35*M215</f>
        <v/>
      </c>
      <c r="T215" s="17">
        <f>$AI$36*K215+$AI$37*L215+$AI$38*M215</f>
        <v/>
      </c>
      <c r="U215" s="17">
        <f>$AI$39*K215+$AI$40*L215+$AI$41*M215</f>
        <v/>
      </c>
      <c r="V215" s="17">
        <f>R215*EXP(-$B$15*(($B$16+$AI$4)*0.1))+S215*$B$15/($B$15-$AI$12)*(EXP(-$AI$12*(($B$16+$AI$4)*0.1))-EXP(-$B$15*(($B$16+$AI$4)*0.1)))+T215*$B$15/($B$15-$AI$13)*(EXP(-$AI$13*(($B$16+$AI$4)*0.1))-EXP(-$B$15*(($B$16+$AI$4)*0.1)))+U215*$B$15/($B$15-$AI$14)*(EXP(-$AI$14*(($B$16+$AI$4)*0.1))-EXP(-$B$15*(($B$16+$AI$4)*0.1)))</f>
        <v/>
      </c>
      <c r="W215" s="17">
        <f>R215*EXP(-$B$15*(($B$16+$AI$4)*0.2))+S215*$B$15/($B$15-$AI$12)*(EXP(-$AI$12*(($B$16+$AI$4)*0.2))-EXP(-$B$15*(($B$16+$AI$4)*0.2)))+T215*$B$15/($B$15-$AI$13)*(EXP(-$AI$13*(($B$16+$AI$4)*0.2))-EXP(-$B$15*(($B$16+$AI$4)*0.2)))+U215*$B$15/($B$15-$AI$14)*(EXP(-$AI$14*(($B$16+$AI$4)*0.2))-EXP(-$B$15*(($B$16+$AI$4)*0.2)))</f>
        <v/>
      </c>
      <c r="X215" s="17">
        <f>R215*EXP(-$B$15*(($B$16+$AI$4)*0.3))+S215*$B$15/($B$15-$AI$12)*(EXP(-$AI$12*(($B$16+$AI$4)*0.3))-EXP(-$B$15*(($B$16+$AI$4)*0.3)))+T215*$B$15/($B$15-$AI$13)*(EXP(-$AI$13*(($B$16+$AI$4)*0.3))-EXP(-$B$15*(($B$16+$AI$4)*0.3)))+U215*$B$15/($B$15-$AI$14)*(EXP(-$AI$14*(($B$16+$AI$4)*0.3))-EXP(-$B$15*(($B$16+$AI$4)*0.3)))</f>
        <v/>
      </c>
      <c r="Y215" s="17">
        <f>R215*EXP(-$B$15*(($B$16+$AI$4)*0.4))+S215*$B$15/($B$15-$AI$12)*(EXP(-$AI$12*(($B$16+$AI$4)*0.4))-EXP(-$B$15*(($B$16+$AI$4)*0.4)))+T215*$B$15/($B$15-$AI$13)*(EXP(-$AI$13*(($B$16+$AI$4)*0.4))-EXP(-$B$15*(($B$16+$AI$4)*0.4)))+U215*$B$15/($B$15-$AI$14)*(EXP(-$AI$14*(($B$16+$AI$4)*0.4))-EXP(-$B$15*(($B$16+$AI$4)*0.4)))</f>
        <v/>
      </c>
      <c r="Z215" s="17">
        <f>R215*EXP(-$B$15*(($B$16+$AI$4)*0.5))+S215*$B$15/($B$15-$AI$12)*(EXP(-$AI$12*(($B$16+$AI$4)*0.5))-EXP(-$B$15*(($B$16+$AI$4)*0.5)))+T215*$B$15/($B$15-$AI$13)*(EXP(-$AI$13*(($B$16+$AI$4)*0.5))-EXP(-$B$15*(($B$16+$AI$4)*0.5)))+U215*$B$15/($B$15-$AI$14)*(EXP(-$AI$14*(($B$16+$AI$4)*0.5))-EXP(-$B$15*(($B$16+$AI$4)*0.5)))</f>
        <v/>
      </c>
      <c r="AA215" s="17">
        <f>R215*EXP(-$B$15*(($B$16+$AI$4)*0.6))+S215*$B$15/($B$15-$AI$12)*(EXP(-$AI$12*(($B$16+$AI$4)*0.6))-EXP(-$B$15*(($B$16+$AI$4)*0.6)))+T215*$B$15/($B$15-$AI$13)*(EXP(-$AI$13*(($B$16+$AI$4)*0.6))-EXP(-$B$15*(($B$16+$AI$4)*0.6)))+U215*$B$15/($B$15-$AI$14)*(EXP(-$AI$14*(($B$16+$AI$4)*0.6))-EXP(-$B$15*(($B$16+$AI$4)*0.6)))</f>
        <v/>
      </c>
      <c r="AB215" s="17">
        <f>R215*EXP(-$B$15*(($B$16+$AI$4)*0.7))+S215*$B$15/($B$15-$AI$12)*(EXP(-$AI$12*(($B$16+$AI$4)*0.7))-EXP(-$B$15*(($B$16+$AI$4)*0.7)))+T215*$B$15/($B$15-$AI$13)*(EXP(-$AI$13*(($B$16+$AI$4)*0.7))-EXP(-$B$15*(($B$16+$AI$4)*0.7)))+U215*$B$15/($B$15-$AI$14)*(EXP(-$AI$14*(($B$16+$AI$4)*0.7))-EXP(-$B$15*(($B$16+$AI$4)*0.7)))</f>
        <v/>
      </c>
      <c r="AC215" s="17">
        <f>R215*EXP(-$B$15*(($B$16+$AI$4)*0.8))+S215*$B$15/($B$15-$AI$12)*(EXP(-$AI$12*(($B$16+$AI$4)*0.8))-EXP(-$B$15*(($B$16+$AI$4)*0.8)))+T215*$B$15/($B$15-$AI$13)*(EXP(-$AI$13*(($B$16+$AI$4)*0.8))-EXP(-$B$15*(($B$16+$AI$4)*0.8)))+U215*$B$15/($B$15-$AI$14)*(EXP(-$AI$14*(($B$16+$AI$4)*0.8))-EXP(-$B$15*(($B$16+$AI$4)*0.8)))</f>
        <v/>
      </c>
      <c r="AD215" s="17">
        <f>R215*EXP(-$B$15*(($B$16+$AI$4)*0.9))+S215*$B$15/($B$15-$AI$12)*(EXP(-$AI$12*(($B$16+$AI$4)*0.9))-EXP(-$B$15*(($B$16+$AI$4)*0.9)))+T215*$B$15/($B$15-$AI$13)*(EXP(-$AI$13*(($B$16+$AI$4)*0.9))-EXP(-$B$15*(($B$16+$AI$4)*0.9)))+U215*$B$15/($B$15-$AI$14)*(EXP(-$AI$14*(($B$16+$AI$4)*0.9))-EXP(-$B$15*(($B$16+$AI$4)*0.9)))</f>
        <v/>
      </c>
      <c r="AE215" s="17">
        <f>R215*EXP(-$B$15*(($B$16+$AI$4)*1.0))+S215*$B$15/($B$15-$AI$12)*(EXP(-$AI$12*(($B$16+$AI$4)*1.0))-EXP(-$B$15*(($B$16+$AI$4)*1.0)))+T215*$B$15/($B$15-$AI$13)*(EXP(-$AI$13*(($B$16+$AI$4)*1.0))-EXP(-$B$15*(($B$16+$AI$4)*1.0)))+U215*$B$15/($B$15-$AI$14)*(EXP(-$AI$14*(($B$16+$AI$4)*1.0))-EXP(-$B$15*(($B$16+$AI$4)*1.0)))</f>
        <v/>
      </c>
      <c r="AF215" s="17">
        <f>MIN((G215-V215)/$AI$48,(G215-W215)/$AI$49,(G215-X215)/$AI$50,(G215-Y215)/$AI$51,(G215-Z215)/$AI$52,(G215-AA215)/$AI$53,(G215-AB215)/$AI$54,(G215-AC215)/$AI$55,(G215-AD215)/$AI$56,(G215-AE215)/$AI$57)</f>
        <v/>
      </c>
    </row>
    <row r="216">
      <c r="E216" s="12">
        <f>E215+$B$11</f>
        <v/>
      </c>
      <c r="F216" s="13">
        <f>E216/60</f>
        <v/>
      </c>
      <c r="G216" s="13">
        <f>IF(F216&gt;=$AI$66,$B$26,IF(F216&gt;=$AI$65,$B$25,IF(F216&gt;=$AI$64,$B$24,IF(F216&gt;=$AI$63,$B$23,IF(F216&gt;=$AI$62,$B$22,IF(F216&gt;=$AI$61,$B$21,$B$20))))))</f>
        <v/>
      </c>
      <c r="H216" s="14">
        <f>MAX(0,MIN($AI$59,IF($B$9="Plasma",(G216-(S216*$AI$18+T216*$AI$19+U216*$AI$20))/$AI$46,AF216)))</f>
        <v/>
      </c>
      <c r="I216" s="15">
        <f>H216/10*3600/$B$11</f>
        <v/>
      </c>
      <c r="J216" s="15">
        <f>J215+H216</f>
        <v/>
      </c>
      <c r="K216" s="14">
        <f>$AI$21*K215+$AI$22*L215+$AI$23*M215+$AI$30*H215</f>
        <v/>
      </c>
      <c r="L216" s="14">
        <f>$AI$24*K215+$AI$25*L215+$AI$26*M215+$AI$31*H215</f>
        <v/>
      </c>
      <c r="M216" s="14">
        <f>$AI$27*K215+$AI$28*L215+$AI$29*M215+$AI$32*H215</f>
        <v/>
      </c>
      <c r="N216" s="16">
        <f>R216*$B$41</f>
        <v/>
      </c>
      <c r="O216" s="14">
        <f>K216/$B$30</f>
        <v/>
      </c>
      <c r="P216" s="14">
        <f>L216/$B$31</f>
        <v/>
      </c>
      <c r="Q216" s="14">
        <f>M216/$B$32</f>
        <v/>
      </c>
      <c r="R216" s="14">
        <f>R215*$AI$42+S215*$AI$43+T215*$AI$44+U215*$AI$45+$AI$47*H215</f>
        <v/>
      </c>
      <c r="S216" s="17">
        <f>$AI$33*K216+$AI$34*L216+$AI$35*M216</f>
        <v/>
      </c>
      <c r="T216" s="17">
        <f>$AI$36*K216+$AI$37*L216+$AI$38*M216</f>
        <v/>
      </c>
      <c r="U216" s="17">
        <f>$AI$39*K216+$AI$40*L216+$AI$41*M216</f>
        <v/>
      </c>
      <c r="V216" s="17">
        <f>R216*EXP(-$B$15*(($B$16+$AI$4)*0.1))+S216*$B$15/($B$15-$AI$12)*(EXP(-$AI$12*(($B$16+$AI$4)*0.1))-EXP(-$B$15*(($B$16+$AI$4)*0.1)))+T216*$B$15/($B$15-$AI$13)*(EXP(-$AI$13*(($B$16+$AI$4)*0.1))-EXP(-$B$15*(($B$16+$AI$4)*0.1)))+U216*$B$15/($B$15-$AI$14)*(EXP(-$AI$14*(($B$16+$AI$4)*0.1))-EXP(-$B$15*(($B$16+$AI$4)*0.1)))</f>
        <v/>
      </c>
      <c r="W216" s="17">
        <f>R216*EXP(-$B$15*(($B$16+$AI$4)*0.2))+S216*$B$15/($B$15-$AI$12)*(EXP(-$AI$12*(($B$16+$AI$4)*0.2))-EXP(-$B$15*(($B$16+$AI$4)*0.2)))+T216*$B$15/($B$15-$AI$13)*(EXP(-$AI$13*(($B$16+$AI$4)*0.2))-EXP(-$B$15*(($B$16+$AI$4)*0.2)))+U216*$B$15/($B$15-$AI$14)*(EXP(-$AI$14*(($B$16+$AI$4)*0.2))-EXP(-$B$15*(($B$16+$AI$4)*0.2)))</f>
        <v/>
      </c>
      <c r="X216" s="17">
        <f>R216*EXP(-$B$15*(($B$16+$AI$4)*0.3))+S216*$B$15/($B$15-$AI$12)*(EXP(-$AI$12*(($B$16+$AI$4)*0.3))-EXP(-$B$15*(($B$16+$AI$4)*0.3)))+T216*$B$15/($B$15-$AI$13)*(EXP(-$AI$13*(($B$16+$AI$4)*0.3))-EXP(-$B$15*(($B$16+$AI$4)*0.3)))+U216*$B$15/($B$15-$AI$14)*(EXP(-$AI$14*(($B$16+$AI$4)*0.3))-EXP(-$B$15*(($B$16+$AI$4)*0.3)))</f>
        <v/>
      </c>
      <c r="Y216" s="17">
        <f>R216*EXP(-$B$15*(($B$16+$AI$4)*0.4))+S216*$B$15/($B$15-$AI$12)*(EXP(-$AI$12*(($B$16+$AI$4)*0.4))-EXP(-$B$15*(($B$16+$AI$4)*0.4)))+T216*$B$15/($B$15-$AI$13)*(EXP(-$AI$13*(($B$16+$AI$4)*0.4))-EXP(-$B$15*(($B$16+$AI$4)*0.4)))+U216*$B$15/($B$15-$AI$14)*(EXP(-$AI$14*(($B$16+$AI$4)*0.4))-EXP(-$B$15*(($B$16+$AI$4)*0.4)))</f>
        <v/>
      </c>
      <c r="Z216" s="17">
        <f>R216*EXP(-$B$15*(($B$16+$AI$4)*0.5))+S216*$B$15/($B$15-$AI$12)*(EXP(-$AI$12*(($B$16+$AI$4)*0.5))-EXP(-$B$15*(($B$16+$AI$4)*0.5)))+T216*$B$15/($B$15-$AI$13)*(EXP(-$AI$13*(($B$16+$AI$4)*0.5))-EXP(-$B$15*(($B$16+$AI$4)*0.5)))+U216*$B$15/($B$15-$AI$14)*(EXP(-$AI$14*(($B$16+$AI$4)*0.5))-EXP(-$B$15*(($B$16+$AI$4)*0.5)))</f>
        <v/>
      </c>
      <c r="AA216" s="17">
        <f>R216*EXP(-$B$15*(($B$16+$AI$4)*0.6))+S216*$B$15/($B$15-$AI$12)*(EXP(-$AI$12*(($B$16+$AI$4)*0.6))-EXP(-$B$15*(($B$16+$AI$4)*0.6)))+T216*$B$15/($B$15-$AI$13)*(EXP(-$AI$13*(($B$16+$AI$4)*0.6))-EXP(-$B$15*(($B$16+$AI$4)*0.6)))+U216*$B$15/($B$15-$AI$14)*(EXP(-$AI$14*(($B$16+$AI$4)*0.6))-EXP(-$B$15*(($B$16+$AI$4)*0.6)))</f>
        <v/>
      </c>
      <c r="AB216" s="17">
        <f>R216*EXP(-$B$15*(($B$16+$AI$4)*0.7))+S216*$B$15/($B$15-$AI$12)*(EXP(-$AI$12*(($B$16+$AI$4)*0.7))-EXP(-$B$15*(($B$16+$AI$4)*0.7)))+T216*$B$15/($B$15-$AI$13)*(EXP(-$AI$13*(($B$16+$AI$4)*0.7))-EXP(-$B$15*(($B$16+$AI$4)*0.7)))+U216*$B$15/($B$15-$AI$14)*(EXP(-$AI$14*(($B$16+$AI$4)*0.7))-EXP(-$B$15*(($B$16+$AI$4)*0.7)))</f>
        <v/>
      </c>
      <c r="AC216" s="17">
        <f>R216*EXP(-$B$15*(($B$16+$AI$4)*0.8))+S216*$B$15/($B$15-$AI$12)*(EXP(-$AI$12*(($B$16+$AI$4)*0.8))-EXP(-$B$15*(($B$16+$AI$4)*0.8)))+T216*$B$15/($B$15-$AI$13)*(EXP(-$AI$13*(($B$16+$AI$4)*0.8))-EXP(-$B$15*(($B$16+$AI$4)*0.8)))+U216*$B$15/($B$15-$AI$14)*(EXP(-$AI$14*(($B$16+$AI$4)*0.8))-EXP(-$B$15*(($B$16+$AI$4)*0.8)))</f>
        <v/>
      </c>
      <c r="AD216" s="17">
        <f>R216*EXP(-$B$15*(($B$16+$AI$4)*0.9))+S216*$B$15/($B$15-$AI$12)*(EXP(-$AI$12*(($B$16+$AI$4)*0.9))-EXP(-$B$15*(($B$16+$AI$4)*0.9)))+T216*$B$15/($B$15-$AI$13)*(EXP(-$AI$13*(($B$16+$AI$4)*0.9))-EXP(-$B$15*(($B$16+$AI$4)*0.9)))+U216*$B$15/($B$15-$AI$14)*(EXP(-$AI$14*(($B$16+$AI$4)*0.9))-EXP(-$B$15*(($B$16+$AI$4)*0.9)))</f>
        <v/>
      </c>
      <c r="AE216" s="17">
        <f>R216*EXP(-$B$15*(($B$16+$AI$4)*1.0))+S216*$B$15/($B$15-$AI$12)*(EXP(-$AI$12*(($B$16+$AI$4)*1.0))-EXP(-$B$15*(($B$16+$AI$4)*1.0)))+T216*$B$15/($B$15-$AI$13)*(EXP(-$AI$13*(($B$16+$AI$4)*1.0))-EXP(-$B$15*(($B$16+$AI$4)*1.0)))+U216*$B$15/($B$15-$AI$14)*(EXP(-$AI$14*(($B$16+$AI$4)*1.0))-EXP(-$B$15*(($B$16+$AI$4)*1.0)))</f>
        <v/>
      </c>
      <c r="AF216" s="17">
        <f>MIN((G216-V216)/$AI$48,(G216-W216)/$AI$49,(G216-X216)/$AI$50,(G216-Y216)/$AI$51,(G216-Z216)/$AI$52,(G216-AA216)/$AI$53,(G216-AB216)/$AI$54,(G216-AC216)/$AI$55,(G216-AD216)/$AI$56,(G216-AE216)/$AI$57)</f>
        <v/>
      </c>
    </row>
    <row r="217">
      <c r="E217" s="12">
        <f>E216+$B$11</f>
        <v/>
      </c>
      <c r="F217" s="13">
        <f>E217/60</f>
        <v/>
      </c>
      <c r="G217" s="13">
        <f>IF(F217&gt;=$AI$66,$B$26,IF(F217&gt;=$AI$65,$B$25,IF(F217&gt;=$AI$64,$B$24,IF(F217&gt;=$AI$63,$B$23,IF(F217&gt;=$AI$62,$B$22,IF(F217&gt;=$AI$61,$B$21,$B$20))))))</f>
        <v/>
      </c>
      <c r="H217" s="14">
        <f>MAX(0,MIN($AI$59,IF($B$9="Plasma",(G217-(S217*$AI$18+T217*$AI$19+U217*$AI$20))/$AI$46,AF217)))</f>
        <v/>
      </c>
      <c r="I217" s="15">
        <f>H217/10*3600/$B$11</f>
        <v/>
      </c>
      <c r="J217" s="15">
        <f>J216+H217</f>
        <v/>
      </c>
      <c r="K217" s="14">
        <f>$AI$21*K216+$AI$22*L216+$AI$23*M216+$AI$30*H216</f>
        <v/>
      </c>
      <c r="L217" s="14">
        <f>$AI$24*K216+$AI$25*L216+$AI$26*M216+$AI$31*H216</f>
        <v/>
      </c>
      <c r="M217" s="14">
        <f>$AI$27*K216+$AI$28*L216+$AI$29*M216+$AI$32*H216</f>
        <v/>
      </c>
      <c r="N217" s="16">
        <f>R217*$B$41</f>
        <v/>
      </c>
      <c r="O217" s="14">
        <f>K217/$B$30</f>
        <v/>
      </c>
      <c r="P217" s="14">
        <f>L217/$B$31</f>
        <v/>
      </c>
      <c r="Q217" s="14">
        <f>M217/$B$32</f>
        <v/>
      </c>
      <c r="R217" s="14">
        <f>R216*$AI$42+S216*$AI$43+T216*$AI$44+U216*$AI$45+$AI$47*H216</f>
        <v/>
      </c>
      <c r="S217" s="17">
        <f>$AI$33*K217+$AI$34*L217+$AI$35*M217</f>
        <v/>
      </c>
      <c r="T217" s="17">
        <f>$AI$36*K217+$AI$37*L217+$AI$38*M217</f>
        <v/>
      </c>
      <c r="U217" s="17">
        <f>$AI$39*K217+$AI$40*L217+$AI$41*M217</f>
        <v/>
      </c>
      <c r="V217" s="17">
        <f>R217*EXP(-$B$15*(($B$16+$AI$4)*0.1))+S217*$B$15/($B$15-$AI$12)*(EXP(-$AI$12*(($B$16+$AI$4)*0.1))-EXP(-$B$15*(($B$16+$AI$4)*0.1)))+T217*$B$15/($B$15-$AI$13)*(EXP(-$AI$13*(($B$16+$AI$4)*0.1))-EXP(-$B$15*(($B$16+$AI$4)*0.1)))+U217*$B$15/($B$15-$AI$14)*(EXP(-$AI$14*(($B$16+$AI$4)*0.1))-EXP(-$B$15*(($B$16+$AI$4)*0.1)))</f>
        <v/>
      </c>
      <c r="W217" s="17">
        <f>R217*EXP(-$B$15*(($B$16+$AI$4)*0.2))+S217*$B$15/($B$15-$AI$12)*(EXP(-$AI$12*(($B$16+$AI$4)*0.2))-EXP(-$B$15*(($B$16+$AI$4)*0.2)))+T217*$B$15/($B$15-$AI$13)*(EXP(-$AI$13*(($B$16+$AI$4)*0.2))-EXP(-$B$15*(($B$16+$AI$4)*0.2)))+U217*$B$15/($B$15-$AI$14)*(EXP(-$AI$14*(($B$16+$AI$4)*0.2))-EXP(-$B$15*(($B$16+$AI$4)*0.2)))</f>
        <v/>
      </c>
      <c r="X217" s="17">
        <f>R217*EXP(-$B$15*(($B$16+$AI$4)*0.3))+S217*$B$15/($B$15-$AI$12)*(EXP(-$AI$12*(($B$16+$AI$4)*0.3))-EXP(-$B$15*(($B$16+$AI$4)*0.3)))+T217*$B$15/($B$15-$AI$13)*(EXP(-$AI$13*(($B$16+$AI$4)*0.3))-EXP(-$B$15*(($B$16+$AI$4)*0.3)))+U217*$B$15/($B$15-$AI$14)*(EXP(-$AI$14*(($B$16+$AI$4)*0.3))-EXP(-$B$15*(($B$16+$AI$4)*0.3)))</f>
        <v/>
      </c>
      <c r="Y217" s="17">
        <f>R217*EXP(-$B$15*(($B$16+$AI$4)*0.4))+S217*$B$15/($B$15-$AI$12)*(EXP(-$AI$12*(($B$16+$AI$4)*0.4))-EXP(-$B$15*(($B$16+$AI$4)*0.4)))+T217*$B$15/($B$15-$AI$13)*(EXP(-$AI$13*(($B$16+$AI$4)*0.4))-EXP(-$B$15*(($B$16+$AI$4)*0.4)))+U217*$B$15/($B$15-$AI$14)*(EXP(-$AI$14*(($B$16+$AI$4)*0.4))-EXP(-$B$15*(($B$16+$AI$4)*0.4)))</f>
        <v/>
      </c>
      <c r="Z217" s="17">
        <f>R217*EXP(-$B$15*(($B$16+$AI$4)*0.5))+S217*$B$15/($B$15-$AI$12)*(EXP(-$AI$12*(($B$16+$AI$4)*0.5))-EXP(-$B$15*(($B$16+$AI$4)*0.5)))+T217*$B$15/($B$15-$AI$13)*(EXP(-$AI$13*(($B$16+$AI$4)*0.5))-EXP(-$B$15*(($B$16+$AI$4)*0.5)))+U217*$B$15/($B$15-$AI$14)*(EXP(-$AI$14*(($B$16+$AI$4)*0.5))-EXP(-$B$15*(($B$16+$AI$4)*0.5)))</f>
        <v/>
      </c>
      <c r="AA217" s="17">
        <f>R217*EXP(-$B$15*(($B$16+$AI$4)*0.6))+S217*$B$15/($B$15-$AI$12)*(EXP(-$AI$12*(($B$16+$AI$4)*0.6))-EXP(-$B$15*(($B$16+$AI$4)*0.6)))+T217*$B$15/($B$15-$AI$13)*(EXP(-$AI$13*(($B$16+$AI$4)*0.6))-EXP(-$B$15*(($B$16+$AI$4)*0.6)))+U217*$B$15/($B$15-$AI$14)*(EXP(-$AI$14*(($B$16+$AI$4)*0.6))-EXP(-$B$15*(($B$16+$AI$4)*0.6)))</f>
        <v/>
      </c>
      <c r="AB217" s="17">
        <f>R217*EXP(-$B$15*(($B$16+$AI$4)*0.7))+S217*$B$15/($B$15-$AI$12)*(EXP(-$AI$12*(($B$16+$AI$4)*0.7))-EXP(-$B$15*(($B$16+$AI$4)*0.7)))+T217*$B$15/($B$15-$AI$13)*(EXP(-$AI$13*(($B$16+$AI$4)*0.7))-EXP(-$B$15*(($B$16+$AI$4)*0.7)))+U217*$B$15/($B$15-$AI$14)*(EXP(-$AI$14*(($B$16+$AI$4)*0.7))-EXP(-$B$15*(($B$16+$AI$4)*0.7)))</f>
        <v/>
      </c>
      <c r="AC217" s="17">
        <f>R217*EXP(-$B$15*(($B$16+$AI$4)*0.8))+S217*$B$15/($B$15-$AI$12)*(EXP(-$AI$12*(($B$16+$AI$4)*0.8))-EXP(-$B$15*(($B$16+$AI$4)*0.8)))+T217*$B$15/($B$15-$AI$13)*(EXP(-$AI$13*(($B$16+$AI$4)*0.8))-EXP(-$B$15*(($B$16+$AI$4)*0.8)))+U217*$B$15/($B$15-$AI$14)*(EXP(-$AI$14*(($B$16+$AI$4)*0.8))-EXP(-$B$15*(($B$16+$AI$4)*0.8)))</f>
        <v/>
      </c>
      <c r="AD217" s="17">
        <f>R217*EXP(-$B$15*(($B$16+$AI$4)*0.9))+S217*$B$15/($B$15-$AI$12)*(EXP(-$AI$12*(($B$16+$AI$4)*0.9))-EXP(-$B$15*(($B$16+$AI$4)*0.9)))+T217*$B$15/($B$15-$AI$13)*(EXP(-$AI$13*(($B$16+$AI$4)*0.9))-EXP(-$B$15*(($B$16+$AI$4)*0.9)))+U217*$B$15/($B$15-$AI$14)*(EXP(-$AI$14*(($B$16+$AI$4)*0.9))-EXP(-$B$15*(($B$16+$AI$4)*0.9)))</f>
        <v/>
      </c>
      <c r="AE217" s="17">
        <f>R217*EXP(-$B$15*(($B$16+$AI$4)*1.0))+S217*$B$15/($B$15-$AI$12)*(EXP(-$AI$12*(($B$16+$AI$4)*1.0))-EXP(-$B$15*(($B$16+$AI$4)*1.0)))+T217*$B$15/($B$15-$AI$13)*(EXP(-$AI$13*(($B$16+$AI$4)*1.0))-EXP(-$B$15*(($B$16+$AI$4)*1.0)))+U217*$B$15/($B$15-$AI$14)*(EXP(-$AI$14*(($B$16+$AI$4)*1.0))-EXP(-$B$15*(($B$16+$AI$4)*1.0)))</f>
        <v/>
      </c>
      <c r="AF217" s="17">
        <f>MIN((G217-V217)/$AI$48,(G217-W217)/$AI$49,(G217-X217)/$AI$50,(G217-Y217)/$AI$51,(G217-Z217)/$AI$52,(G217-AA217)/$AI$53,(G217-AB217)/$AI$54,(G217-AC217)/$AI$55,(G217-AD217)/$AI$56,(G217-AE217)/$AI$57)</f>
        <v/>
      </c>
    </row>
    <row r="218">
      <c r="E218" s="12">
        <f>E217+$B$11</f>
        <v/>
      </c>
      <c r="F218" s="13">
        <f>E218/60</f>
        <v/>
      </c>
      <c r="G218" s="13">
        <f>IF(F218&gt;=$AI$66,$B$26,IF(F218&gt;=$AI$65,$B$25,IF(F218&gt;=$AI$64,$B$24,IF(F218&gt;=$AI$63,$B$23,IF(F218&gt;=$AI$62,$B$22,IF(F218&gt;=$AI$61,$B$21,$B$20))))))</f>
        <v/>
      </c>
      <c r="H218" s="14">
        <f>MAX(0,MIN($AI$59,IF($B$9="Plasma",(G218-(S218*$AI$18+T218*$AI$19+U218*$AI$20))/$AI$46,AF218)))</f>
        <v/>
      </c>
      <c r="I218" s="15">
        <f>H218/10*3600/$B$11</f>
        <v/>
      </c>
      <c r="J218" s="15">
        <f>J217+H218</f>
        <v/>
      </c>
      <c r="K218" s="14">
        <f>$AI$21*K217+$AI$22*L217+$AI$23*M217+$AI$30*H217</f>
        <v/>
      </c>
      <c r="L218" s="14">
        <f>$AI$24*K217+$AI$25*L217+$AI$26*M217+$AI$31*H217</f>
        <v/>
      </c>
      <c r="M218" s="14">
        <f>$AI$27*K217+$AI$28*L217+$AI$29*M217+$AI$32*H217</f>
        <v/>
      </c>
      <c r="N218" s="16">
        <f>R218*$B$41</f>
        <v/>
      </c>
      <c r="O218" s="14">
        <f>K218/$B$30</f>
        <v/>
      </c>
      <c r="P218" s="14">
        <f>L218/$B$31</f>
        <v/>
      </c>
      <c r="Q218" s="14">
        <f>M218/$B$32</f>
        <v/>
      </c>
      <c r="R218" s="14">
        <f>R217*$AI$42+S217*$AI$43+T217*$AI$44+U217*$AI$45+$AI$47*H217</f>
        <v/>
      </c>
      <c r="S218" s="17">
        <f>$AI$33*K218+$AI$34*L218+$AI$35*M218</f>
        <v/>
      </c>
      <c r="T218" s="17">
        <f>$AI$36*K218+$AI$37*L218+$AI$38*M218</f>
        <v/>
      </c>
      <c r="U218" s="17">
        <f>$AI$39*K218+$AI$40*L218+$AI$41*M218</f>
        <v/>
      </c>
      <c r="V218" s="17">
        <f>R218*EXP(-$B$15*(($B$16+$AI$4)*0.1))+S218*$B$15/($B$15-$AI$12)*(EXP(-$AI$12*(($B$16+$AI$4)*0.1))-EXP(-$B$15*(($B$16+$AI$4)*0.1)))+T218*$B$15/($B$15-$AI$13)*(EXP(-$AI$13*(($B$16+$AI$4)*0.1))-EXP(-$B$15*(($B$16+$AI$4)*0.1)))+U218*$B$15/($B$15-$AI$14)*(EXP(-$AI$14*(($B$16+$AI$4)*0.1))-EXP(-$B$15*(($B$16+$AI$4)*0.1)))</f>
        <v/>
      </c>
      <c r="W218" s="17">
        <f>R218*EXP(-$B$15*(($B$16+$AI$4)*0.2))+S218*$B$15/($B$15-$AI$12)*(EXP(-$AI$12*(($B$16+$AI$4)*0.2))-EXP(-$B$15*(($B$16+$AI$4)*0.2)))+T218*$B$15/($B$15-$AI$13)*(EXP(-$AI$13*(($B$16+$AI$4)*0.2))-EXP(-$B$15*(($B$16+$AI$4)*0.2)))+U218*$B$15/($B$15-$AI$14)*(EXP(-$AI$14*(($B$16+$AI$4)*0.2))-EXP(-$B$15*(($B$16+$AI$4)*0.2)))</f>
        <v/>
      </c>
      <c r="X218" s="17">
        <f>R218*EXP(-$B$15*(($B$16+$AI$4)*0.3))+S218*$B$15/($B$15-$AI$12)*(EXP(-$AI$12*(($B$16+$AI$4)*0.3))-EXP(-$B$15*(($B$16+$AI$4)*0.3)))+T218*$B$15/($B$15-$AI$13)*(EXP(-$AI$13*(($B$16+$AI$4)*0.3))-EXP(-$B$15*(($B$16+$AI$4)*0.3)))+U218*$B$15/($B$15-$AI$14)*(EXP(-$AI$14*(($B$16+$AI$4)*0.3))-EXP(-$B$15*(($B$16+$AI$4)*0.3)))</f>
        <v/>
      </c>
      <c r="Y218" s="17">
        <f>R218*EXP(-$B$15*(($B$16+$AI$4)*0.4))+S218*$B$15/($B$15-$AI$12)*(EXP(-$AI$12*(($B$16+$AI$4)*0.4))-EXP(-$B$15*(($B$16+$AI$4)*0.4)))+T218*$B$15/($B$15-$AI$13)*(EXP(-$AI$13*(($B$16+$AI$4)*0.4))-EXP(-$B$15*(($B$16+$AI$4)*0.4)))+U218*$B$15/($B$15-$AI$14)*(EXP(-$AI$14*(($B$16+$AI$4)*0.4))-EXP(-$B$15*(($B$16+$AI$4)*0.4)))</f>
        <v/>
      </c>
      <c r="Z218" s="17">
        <f>R218*EXP(-$B$15*(($B$16+$AI$4)*0.5))+S218*$B$15/($B$15-$AI$12)*(EXP(-$AI$12*(($B$16+$AI$4)*0.5))-EXP(-$B$15*(($B$16+$AI$4)*0.5)))+T218*$B$15/($B$15-$AI$13)*(EXP(-$AI$13*(($B$16+$AI$4)*0.5))-EXP(-$B$15*(($B$16+$AI$4)*0.5)))+U218*$B$15/($B$15-$AI$14)*(EXP(-$AI$14*(($B$16+$AI$4)*0.5))-EXP(-$B$15*(($B$16+$AI$4)*0.5)))</f>
        <v/>
      </c>
      <c r="AA218" s="17">
        <f>R218*EXP(-$B$15*(($B$16+$AI$4)*0.6))+S218*$B$15/($B$15-$AI$12)*(EXP(-$AI$12*(($B$16+$AI$4)*0.6))-EXP(-$B$15*(($B$16+$AI$4)*0.6)))+T218*$B$15/($B$15-$AI$13)*(EXP(-$AI$13*(($B$16+$AI$4)*0.6))-EXP(-$B$15*(($B$16+$AI$4)*0.6)))+U218*$B$15/($B$15-$AI$14)*(EXP(-$AI$14*(($B$16+$AI$4)*0.6))-EXP(-$B$15*(($B$16+$AI$4)*0.6)))</f>
        <v/>
      </c>
      <c r="AB218" s="17">
        <f>R218*EXP(-$B$15*(($B$16+$AI$4)*0.7))+S218*$B$15/($B$15-$AI$12)*(EXP(-$AI$12*(($B$16+$AI$4)*0.7))-EXP(-$B$15*(($B$16+$AI$4)*0.7)))+T218*$B$15/($B$15-$AI$13)*(EXP(-$AI$13*(($B$16+$AI$4)*0.7))-EXP(-$B$15*(($B$16+$AI$4)*0.7)))+U218*$B$15/($B$15-$AI$14)*(EXP(-$AI$14*(($B$16+$AI$4)*0.7))-EXP(-$B$15*(($B$16+$AI$4)*0.7)))</f>
        <v/>
      </c>
      <c r="AC218" s="17">
        <f>R218*EXP(-$B$15*(($B$16+$AI$4)*0.8))+S218*$B$15/($B$15-$AI$12)*(EXP(-$AI$12*(($B$16+$AI$4)*0.8))-EXP(-$B$15*(($B$16+$AI$4)*0.8)))+T218*$B$15/($B$15-$AI$13)*(EXP(-$AI$13*(($B$16+$AI$4)*0.8))-EXP(-$B$15*(($B$16+$AI$4)*0.8)))+U218*$B$15/($B$15-$AI$14)*(EXP(-$AI$14*(($B$16+$AI$4)*0.8))-EXP(-$B$15*(($B$16+$AI$4)*0.8)))</f>
        <v/>
      </c>
      <c r="AD218" s="17">
        <f>R218*EXP(-$B$15*(($B$16+$AI$4)*0.9))+S218*$B$15/($B$15-$AI$12)*(EXP(-$AI$12*(($B$16+$AI$4)*0.9))-EXP(-$B$15*(($B$16+$AI$4)*0.9)))+T218*$B$15/($B$15-$AI$13)*(EXP(-$AI$13*(($B$16+$AI$4)*0.9))-EXP(-$B$15*(($B$16+$AI$4)*0.9)))+U218*$B$15/($B$15-$AI$14)*(EXP(-$AI$14*(($B$16+$AI$4)*0.9))-EXP(-$B$15*(($B$16+$AI$4)*0.9)))</f>
        <v/>
      </c>
      <c r="AE218" s="17">
        <f>R218*EXP(-$B$15*(($B$16+$AI$4)*1.0))+S218*$B$15/($B$15-$AI$12)*(EXP(-$AI$12*(($B$16+$AI$4)*1.0))-EXP(-$B$15*(($B$16+$AI$4)*1.0)))+T218*$B$15/($B$15-$AI$13)*(EXP(-$AI$13*(($B$16+$AI$4)*1.0))-EXP(-$B$15*(($B$16+$AI$4)*1.0)))+U218*$B$15/($B$15-$AI$14)*(EXP(-$AI$14*(($B$16+$AI$4)*1.0))-EXP(-$B$15*(($B$16+$AI$4)*1.0)))</f>
        <v/>
      </c>
      <c r="AF218" s="17">
        <f>MIN((G218-V218)/$AI$48,(G218-W218)/$AI$49,(G218-X218)/$AI$50,(G218-Y218)/$AI$51,(G218-Z218)/$AI$52,(G218-AA218)/$AI$53,(G218-AB218)/$AI$54,(G218-AC218)/$AI$55,(G218-AD218)/$AI$56,(G218-AE218)/$AI$57)</f>
        <v/>
      </c>
    </row>
    <row r="219">
      <c r="E219" s="12">
        <f>E218+$B$11</f>
        <v/>
      </c>
      <c r="F219" s="13">
        <f>E219/60</f>
        <v/>
      </c>
      <c r="G219" s="13">
        <f>IF(F219&gt;=$AI$66,$B$26,IF(F219&gt;=$AI$65,$B$25,IF(F219&gt;=$AI$64,$B$24,IF(F219&gt;=$AI$63,$B$23,IF(F219&gt;=$AI$62,$B$22,IF(F219&gt;=$AI$61,$B$21,$B$20))))))</f>
        <v/>
      </c>
      <c r="H219" s="14">
        <f>MAX(0,MIN($AI$59,IF($B$9="Plasma",(G219-(S219*$AI$18+T219*$AI$19+U219*$AI$20))/$AI$46,AF219)))</f>
        <v/>
      </c>
      <c r="I219" s="15">
        <f>H219/10*3600/$B$11</f>
        <v/>
      </c>
      <c r="J219" s="15">
        <f>J218+H219</f>
        <v/>
      </c>
      <c r="K219" s="14">
        <f>$AI$21*K218+$AI$22*L218+$AI$23*M218+$AI$30*H218</f>
        <v/>
      </c>
      <c r="L219" s="14">
        <f>$AI$24*K218+$AI$25*L218+$AI$26*M218+$AI$31*H218</f>
        <v/>
      </c>
      <c r="M219" s="14">
        <f>$AI$27*K218+$AI$28*L218+$AI$29*M218+$AI$32*H218</f>
        <v/>
      </c>
      <c r="N219" s="16">
        <f>R219*$B$41</f>
        <v/>
      </c>
      <c r="O219" s="14">
        <f>K219/$B$30</f>
        <v/>
      </c>
      <c r="P219" s="14">
        <f>L219/$B$31</f>
        <v/>
      </c>
      <c r="Q219" s="14">
        <f>M219/$B$32</f>
        <v/>
      </c>
      <c r="R219" s="14">
        <f>R218*$AI$42+S218*$AI$43+T218*$AI$44+U218*$AI$45+$AI$47*H218</f>
        <v/>
      </c>
      <c r="S219" s="17">
        <f>$AI$33*K219+$AI$34*L219+$AI$35*M219</f>
        <v/>
      </c>
      <c r="T219" s="17">
        <f>$AI$36*K219+$AI$37*L219+$AI$38*M219</f>
        <v/>
      </c>
      <c r="U219" s="17">
        <f>$AI$39*K219+$AI$40*L219+$AI$41*M219</f>
        <v/>
      </c>
      <c r="V219" s="17">
        <f>R219*EXP(-$B$15*(($B$16+$AI$4)*0.1))+S219*$B$15/($B$15-$AI$12)*(EXP(-$AI$12*(($B$16+$AI$4)*0.1))-EXP(-$B$15*(($B$16+$AI$4)*0.1)))+T219*$B$15/($B$15-$AI$13)*(EXP(-$AI$13*(($B$16+$AI$4)*0.1))-EXP(-$B$15*(($B$16+$AI$4)*0.1)))+U219*$B$15/($B$15-$AI$14)*(EXP(-$AI$14*(($B$16+$AI$4)*0.1))-EXP(-$B$15*(($B$16+$AI$4)*0.1)))</f>
        <v/>
      </c>
      <c r="W219" s="17">
        <f>R219*EXP(-$B$15*(($B$16+$AI$4)*0.2))+S219*$B$15/($B$15-$AI$12)*(EXP(-$AI$12*(($B$16+$AI$4)*0.2))-EXP(-$B$15*(($B$16+$AI$4)*0.2)))+T219*$B$15/($B$15-$AI$13)*(EXP(-$AI$13*(($B$16+$AI$4)*0.2))-EXP(-$B$15*(($B$16+$AI$4)*0.2)))+U219*$B$15/($B$15-$AI$14)*(EXP(-$AI$14*(($B$16+$AI$4)*0.2))-EXP(-$B$15*(($B$16+$AI$4)*0.2)))</f>
        <v/>
      </c>
      <c r="X219" s="17">
        <f>R219*EXP(-$B$15*(($B$16+$AI$4)*0.3))+S219*$B$15/($B$15-$AI$12)*(EXP(-$AI$12*(($B$16+$AI$4)*0.3))-EXP(-$B$15*(($B$16+$AI$4)*0.3)))+T219*$B$15/($B$15-$AI$13)*(EXP(-$AI$13*(($B$16+$AI$4)*0.3))-EXP(-$B$15*(($B$16+$AI$4)*0.3)))+U219*$B$15/($B$15-$AI$14)*(EXP(-$AI$14*(($B$16+$AI$4)*0.3))-EXP(-$B$15*(($B$16+$AI$4)*0.3)))</f>
        <v/>
      </c>
      <c r="Y219" s="17">
        <f>R219*EXP(-$B$15*(($B$16+$AI$4)*0.4))+S219*$B$15/($B$15-$AI$12)*(EXP(-$AI$12*(($B$16+$AI$4)*0.4))-EXP(-$B$15*(($B$16+$AI$4)*0.4)))+T219*$B$15/($B$15-$AI$13)*(EXP(-$AI$13*(($B$16+$AI$4)*0.4))-EXP(-$B$15*(($B$16+$AI$4)*0.4)))+U219*$B$15/($B$15-$AI$14)*(EXP(-$AI$14*(($B$16+$AI$4)*0.4))-EXP(-$B$15*(($B$16+$AI$4)*0.4)))</f>
        <v/>
      </c>
      <c r="Z219" s="17">
        <f>R219*EXP(-$B$15*(($B$16+$AI$4)*0.5))+S219*$B$15/($B$15-$AI$12)*(EXP(-$AI$12*(($B$16+$AI$4)*0.5))-EXP(-$B$15*(($B$16+$AI$4)*0.5)))+T219*$B$15/($B$15-$AI$13)*(EXP(-$AI$13*(($B$16+$AI$4)*0.5))-EXP(-$B$15*(($B$16+$AI$4)*0.5)))+U219*$B$15/($B$15-$AI$14)*(EXP(-$AI$14*(($B$16+$AI$4)*0.5))-EXP(-$B$15*(($B$16+$AI$4)*0.5)))</f>
        <v/>
      </c>
      <c r="AA219" s="17">
        <f>R219*EXP(-$B$15*(($B$16+$AI$4)*0.6))+S219*$B$15/($B$15-$AI$12)*(EXP(-$AI$12*(($B$16+$AI$4)*0.6))-EXP(-$B$15*(($B$16+$AI$4)*0.6)))+T219*$B$15/($B$15-$AI$13)*(EXP(-$AI$13*(($B$16+$AI$4)*0.6))-EXP(-$B$15*(($B$16+$AI$4)*0.6)))+U219*$B$15/($B$15-$AI$14)*(EXP(-$AI$14*(($B$16+$AI$4)*0.6))-EXP(-$B$15*(($B$16+$AI$4)*0.6)))</f>
        <v/>
      </c>
      <c r="AB219" s="17">
        <f>R219*EXP(-$B$15*(($B$16+$AI$4)*0.7))+S219*$B$15/($B$15-$AI$12)*(EXP(-$AI$12*(($B$16+$AI$4)*0.7))-EXP(-$B$15*(($B$16+$AI$4)*0.7)))+T219*$B$15/($B$15-$AI$13)*(EXP(-$AI$13*(($B$16+$AI$4)*0.7))-EXP(-$B$15*(($B$16+$AI$4)*0.7)))+U219*$B$15/($B$15-$AI$14)*(EXP(-$AI$14*(($B$16+$AI$4)*0.7))-EXP(-$B$15*(($B$16+$AI$4)*0.7)))</f>
        <v/>
      </c>
      <c r="AC219" s="17">
        <f>R219*EXP(-$B$15*(($B$16+$AI$4)*0.8))+S219*$B$15/($B$15-$AI$12)*(EXP(-$AI$12*(($B$16+$AI$4)*0.8))-EXP(-$B$15*(($B$16+$AI$4)*0.8)))+T219*$B$15/($B$15-$AI$13)*(EXP(-$AI$13*(($B$16+$AI$4)*0.8))-EXP(-$B$15*(($B$16+$AI$4)*0.8)))+U219*$B$15/($B$15-$AI$14)*(EXP(-$AI$14*(($B$16+$AI$4)*0.8))-EXP(-$B$15*(($B$16+$AI$4)*0.8)))</f>
        <v/>
      </c>
      <c r="AD219" s="17">
        <f>R219*EXP(-$B$15*(($B$16+$AI$4)*0.9))+S219*$B$15/($B$15-$AI$12)*(EXP(-$AI$12*(($B$16+$AI$4)*0.9))-EXP(-$B$15*(($B$16+$AI$4)*0.9)))+T219*$B$15/($B$15-$AI$13)*(EXP(-$AI$13*(($B$16+$AI$4)*0.9))-EXP(-$B$15*(($B$16+$AI$4)*0.9)))+U219*$B$15/($B$15-$AI$14)*(EXP(-$AI$14*(($B$16+$AI$4)*0.9))-EXP(-$B$15*(($B$16+$AI$4)*0.9)))</f>
        <v/>
      </c>
      <c r="AE219" s="17">
        <f>R219*EXP(-$B$15*(($B$16+$AI$4)*1.0))+S219*$B$15/($B$15-$AI$12)*(EXP(-$AI$12*(($B$16+$AI$4)*1.0))-EXP(-$B$15*(($B$16+$AI$4)*1.0)))+T219*$B$15/($B$15-$AI$13)*(EXP(-$AI$13*(($B$16+$AI$4)*1.0))-EXP(-$B$15*(($B$16+$AI$4)*1.0)))+U219*$B$15/($B$15-$AI$14)*(EXP(-$AI$14*(($B$16+$AI$4)*1.0))-EXP(-$B$15*(($B$16+$AI$4)*1.0)))</f>
        <v/>
      </c>
      <c r="AF219" s="17">
        <f>MIN((G219-V219)/$AI$48,(G219-W219)/$AI$49,(G219-X219)/$AI$50,(G219-Y219)/$AI$51,(G219-Z219)/$AI$52,(G219-AA219)/$AI$53,(G219-AB219)/$AI$54,(G219-AC219)/$AI$55,(G219-AD219)/$AI$56,(G219-AE219)/$AI$57)</f>
        <v/>
      </c>
    </row>
    <row r="220">
      <c r="E220" s="12">
        <f>E219+$B$11</f>
        <v/>
      </c>
      <c r="F220" s="13">
        <f>E220/60</f>
        <v/>
      </c>
      <c r="G220" s="13">
        <f>IF(F220&gt;=$AI$66,$B$26,IF(F220&gt;=$AI$65,$B$25,IF(F220&gt;=$AI$64,$B$24,IF(F220&gt;=$AI$63,$B$23,IF(F220&gt;=$AI$62,$B$22,IF(F220&gt;=$AI$61,$B$21,$B$20))))))</f>
        <v/>
      </c>
      <c r="H220" s="14">
        <f>MAX(0,MIN($AI$59,IF($B$9="Plasma",(G220-(S220*$AI$18+T220*$AI$19+U220*$AI$20))/$AI$46,AF220)))</f>
        <v/>
      </c>
      <c r="I220" s="15">
        <f>H220/10*3600/$B$11</f>
        <v/>
      </c>
      <c r="J220" s="15">
        <f>J219+H220</f>
        <v/>
      </c>
      <c r="K220" s="14">
        <f>$AI$21*K219+$AI$22*L219+$AI$23*M219+$AI$30*H219</f>
        <v/>
      </c>
      <c r="L220" s="14">
        <f>$AI$24*K219+$AI$25*L219+$AI$26*M219+$AI$31*H219</f>
        <v/>
      </c>
      <c r="M220" s="14">
        <f>$AI$27*K219+$AI$28*L219+$AI$29*M219+$AI$32*H219</f>
        <v/>
      </c>
      <c r="N220" s="16">
        <f>R220*$B$41</f>
        <v/>
      </c>
      <c r="O220" s="14">
        <f>K220/$B$30</f>
        <v/>
      </c>
      <c r="P220" s="14">
        <f>L220/$B$31</f>
        <v/>
      </c>
      <c r="Q220" s="14">
        <f>M220/$B$32</f>
        <v/>
      </c>
      <c r="R220" s="14">
        <f>R219*$AI$42+S219*$AI$43+T219*$AI$44+U219*$AI$45+$AI$47*H219</f>
        <v/>
      </c>
      <c r="S220" s="17">
        <f>$AI$33*K220+$AI$34*L220+$AI$35*M220</f>
        <v/>
      </c>
      <c r="T220" s="17">
        <f>$AI$36*K220+$AI$37*L220+$AI$38*M220</f>
        <v/>
      </c>
      <c r="U220" s="17">
        <f>$AI$39*K220+$AI$40*L220+$AI$41*M220</f>
        <v/>
      </c>
      <c r="V220" s="17">
        <f>R220*EXP(-$B$15*(($B$16+$AI$4)*0.1))+S220*$B$15/($B$15-$AI$12)*(EXP(-$AI$12*(($B$16+$AI$4)*0.1))-EXP(-$B$15*(($B$16+$AI$4)*0.1)))+T220*$B$15/($B$15-$AI$13)*(EXP(-$AI$13*(($B$16+$AI$4)*0.1))-EXP(-$B$15*(($B$16+$AI$4)*0.1)))+U220*$B$15/($B$15-$AI$14)*(EXP(-$AI$14*(($B$16+$AI$4)*0.1))-EXP(-$B$15*(($B$16+$AI$4)*0.1)))</f>
        <v/>
      </c>
      <c r="W220" s="17">
        <f>R220*EXP(-$B$15*(($B$16+$AI$4)*0.2))+S220*$B$15/($B$15-$AI$12)*(EXP(-$AI$12*(($B$16+$AI$4)*0.2))-EXP(-$B$15*(($B$16+$AI$4)*0.2)))+T220*$B$15/($B$15-$AI$13)*(EXP(-$AI$13*(($B$16+$AI$4)*0.2))-EXP(-$B$15*(($B$16+$AI$4)*0.2)))+U220*$B$15/($B$15-$AI$14)*(EXP(-$AI$14*(($B$16+$AI$4)*0.2))-EXP(-$B$15*(($B$16+$AI$4)*0.2)))</f>
        <v/>
      </c>
      <c r="X220" s="17">
        <f>R220*EXP(-$B$15*(($B$16+$AI$4)*0.3))+S220*$B$15/($B$15-$AI$12)*(EXP(-$AI$12*(($B$16+$AI$4)*0.3))-EXP(-$B$15*(($B$16+$AI$4)*0.3)))+T220*$B$15/($B$15-$AI$13)*(EXP(-$AI$13*(($B$16+$AI$4)*0.3))-EXP(-$B$15*(($B$16+$AI$4)*0.3)))+U220*$B$15/($B$15-$AI$14)*(EXP(-$AI$14*(($B$16+$AI$4)*0.3))-EXP(-$B$15*(($B$16+$AI$4)*0.3)))</f>
        <v/>
      </c>
      <c r="Y220" s="17">
        <f>R220*EXP(-$B$15*(($B$16+$AI$4)*0.4))+S220*$B$15/($B$15-$AI$12)*(EXP(-$AI$12*(($B$16+$AI$4)*0.4))-EXP(-$B$15*(($B$16+$AI$4)*0.4)))+T220*$B$15/($B$15-$AI$13)*(EXP(-$AI$13*(($B$16+$AI$4)*0.4))-EXP(-$B$15*(($B$16+$AI$4)*0.4)))+U220*$B$15/($B$15-$AI$14)*(EXP(-$AI$14*(($B$16+$AI$4)*0.4))-EXP(-$B$15*(($B$16+$AI$4)*0.4)))</f>
        <v/>
      </c>
      <c r="Z220" s="17">
        <f>R220*EXP(-$B$15*(($B$16+$AI$4)*0.5))+S220*$B$15/($B$15-$AI$12)*(EXP(-$AI$12*(($B$16+$AI$4)*0.5))-EXP(-$B$15*(($B$16+$AI$4)*0.5)))+T220*$B$15/($B$15-$AI$13)*(EXP(-$AI$13*(($B$16+$AI$4)*0.5))-EXP(-$B$15*(($B$16+$AI$4)*0.5)))+U220*$B$15/($B$15-$AI$14)*(EXP(-$AI$14*(($B$16+$AI$4)*0.5))-EXP(-$B$15*(($B$16+$AI$4)*0.5)))</f>
        <v/>
      </c>
      <c r="AA220" s="17">
        <f>R220*EXP(-$B$15*(($B$16+$AI$4)*0.6))+S220*$B$15/($B$15-$AI$12)*(EXP(-$AI$12*(($B$16+$AI$4)*0.6))-EXP(-$B$15*(($B$16+$AI$4)*0.6)))+T220*$B$15/($B$15-$AI$13)*(EXP(-$AI$13*(($B$16+$AI$4)*0.6))-EXP(-$B$15*(($B$16+$AI$4)*0.6)))+U220*$B$15/($B$15-$AI$14)*(EXP(-$AI$14*(($B$16+$AI$4)*0.6))-EXP(-$B$15*(($B$16+$AI$4)*0.6)))</f>
        <v/>
      </c>
      <c r="AB220" s="17">
        <f>R220*EXP(-$B$15*(($B$16+$AI$4)*0.7))+S220*$B$15/($B$15-$AI$12)*(EXP(-$AI$12*(($B$16+$AI$4)*0.7))-EXP(-$B$15*(($B$16+$AI$4)*0.7)))+T220*$B$15/($B$15-$AI$13)*(EXP(-$AI$13*(($B$16+$AI$4)*0.7))-EXP(-$B$15*(($B$16+$AI$4)*0.7)))+U220*$B$15/($B$15-$AI$14)*(EXP(-$AI$14*(($B$16+$AI$4)*0.7))-EXP(-$B$15*(($B$16+$AI$4)*0.7)))</f>
        <v/>
      </c>
      <c r="AC220" s="17">
        <f>R220*EXP(-$B$15*(($B$16+$AI$4)*0.8))+S220*$B$15/($B$15-$AI$12)*(EXP(-$AI$12*(($B$16+$AI$4)*0.8))-EXP(-$B$15*(($B$16+$AI$4)*0.8)))+T220*$B$15/($B$15-$AI$13)*(EXP(-$AI$13*(($B$16+$AI$4)*0.8))-EXP(-$B$15*(($B$16+$AI$4)*0.8)))+U220*$B$15/($B$15-$AI$14)*(EXP(-$AI$14*(($B$16+$AI$4)*0.8))-EXP(-$B$15*(($B$16+$AI$4)*0.8)))</f>
        <v/>
      </c>
      <c r="AD220" s="17">
        <f>R220*EXP(-$B$15*(($B$16+$AI$4)*0.9))+S220*$B$15/($B$15-$AI$12)*(EXP(-$AI$12*(($B$16+$AI$4)*0.9))-EXP(-$B$15*(($B$16+$AI$4)*0.9)))+T220*$B$15/($B$15-$AI$13)*(EXP(-$AI$13*(($B$16+$AI$4)*0.9))-EXP(-$B$15*(($B$16+$AI$4)*0.9)))+U220*$B$15/($B$15-$AI$14)*(EXP(-$AI$14*(($B$16+$AI$4)*0.9))-EXP(-$B$15*(($B$16+$AI$4)*0.9)))</f>
        <v/>
      </c>
      <c r="AE220" s="17">
        <f>R220*EXP(-$B$15*(($B$16+$AI$4)*1.0))+S220*$B$15/($B$15-$AI$12)*(EXP(-$AI$12*(($B$16+$AI$4)*1.0))-EXP(-$B$15*(($B$16+$AI$4)*1.0)))+T220*$B$15/($B$15-$AI$13)*(EXP(-$AI$13*(($B$16+$AI$4)*1.0))-EXP(-$B$15*(($B$16+$AI$4)*1.0)))+U220*$B$15/($B$15-$AI$14)*(EXP(-$AI$14*(($B$16+$AI$4)*1.0))-EXP(-$B$15*(($B$16+$AI$4)*1.0)))</f>
        <v/>
      </c>
      <c r="AF220" s="17">
        <f>MIN((G220-V220)/$AI$48,(G220-W220)/$AI$49,(G220-X220)/$AI$50,(G220-Y220)/$AI$51,(G220-Z220)/$AI$52,(G220-AA220)/$AI$53,(G220-AB220)/$AI$54,(G220-AC220)/$AI$55,(G220-AD220)/$AI$56,(G220-AE220)/$AI$57)</f>
        <v/>
      </c>
    </row>
    <row r="221">
      <c r="E221" s="12">
        <f>E220+$B$11</f>
        <v/>
      </c>
      <c r="F221" s="13">
        <f>E221/60</f>
        <v/>
      </c>
      <c r="G221" s="13">
        <f>IF(F221&gt;=$AI$66,$B$26,IF(F221&gt;=$AI$65,$B$25,IF(F221&gt;=$AI$64,$B$24,IF(F221&gt;=$AI$63,$B$23,IF(F221&gt;=$AI$62,$B$22,IF(F221&gt;=$AI$61,$B$21,$B$20))))))</f>
        <v/>
      </c>
      <c r="H221" s="14">
        <f>MAX(0,MIN($AI$59,IF($B$9="Plasma",(G221-(S221*$AI$18+T221*$AI$19+U221*$AI$20))/$AI$46,AF221)))</f>
        <v/>
      </c>
      <c r="I221" s="15">
        <f>H221/10*3600/$B$11</f>
        <v/>
      </c>
      <c r="J221" s="15">
        <f>J220+H221</f>
        <v/>
      </c>
      <c r="K221" s="14">
        <f>$AI$21*K220+$AI$22*L220+$AI$23*M220+$AI$30*H220</f>
        <v/>
      </c>
      <c r="L221" s="14">
        <f>$AI$24*K220+$AI$25*L220+$AI$26*M220+$AI$31*H220</f>
        <v/>
      </c>
      <c r="M221" s="14">
        <f>$AI$27*K220+$AI$28*L220+$AI$29*M220+$AI$32*H220</f>
        <v/>
      </c>
      <c r="N221" s="16">
        <f>R221*$B$41</f>
        <v/>
      </c>
      <c r="O221" s="14">
        <f>K221/$B$30</f>
        <v/>
      </c>
      <c r="P221" s="14">
        <f>L221/$B$31</f>
        <v/>
      </c>
      <c r="Q221" s="14">
        <f>M221/$B$32</f>
        <v/>
      </c>
      <c r="R221" s="14">
        <f>R220*$AI$42+S220*$AI$43+T220*$AI$44+U220*$AI$45+$AI$47*H220</f>
        <v/>
      </c>
      <c r="S221" s="17">
        <f>$AI$33*K221+$AI$34*L221+$AI$35*M221</f>
        <v/>
      </c>
      <c r="T221" s="17">
        <f>$AI$36*K221+$AI$37*L221+$AI$38*M221</f>
        <v/>
      </c>
      <c r="U221" s="17">
        <f>$AI$39*K221+$AI$40*L221+$AI$41*M221</f>
        <v/>
      </c>
      <c r="V221" s="17">
        <f>R221*EXP(-$B$15*(($B$16+$AI$4)*0.1))+S221*$B$15/($B$15-$AI$12)*(EXP(-$AI$12*(($B$16+$AI$4)*0.1))-EXP(-$B$15*(($B$16+$AI$4)*0.1)))+T221*$B$15/($B$15-$AI$13)*(EXP(-$AI$13*(($B$16+$AI$4)*0.1))-EXP(-$B$15*(($B$16+$AI$4)*0.1)))+U221*$B$15/($B$15-$AI$14)*(EXP(-$AI$14*(($B$16+$AI$4)*0.1))-EXP(-$B$15*(($B$16+$AI$4)*0.1)))</f>
        <v/>
      </c>
      <c r="W221" s="17">
        <f>R221*EXP(-$B$15*(($B$16+$AI$4)*0.2))+S221*$B$15/($B$15-$AI$12)*(EXP(-$AI$12*(($B$16+$AI$4)*0.2))-EXP(-$B$15*(($B$16+$AI$4)*0.2)))+T221*$B$15/($B$15-$AI$13)*(EXP(-$AI$13*(($B$16+$AI$4)*0.2))-EXP(-$B$15*(($B$16+$AI$4)*0.2)))+U221*$B$15/($B$15-$AI$14)*(EXP(-$AI$14*(($B$16+$AI$4)*0.2))-EXP(-$B$15*(($B$16+$AI$4)*0.2)))</f>
        <v/>
      </c>
      <c r="X221" s="17">
        <f>R221*EXP(-$B$15*(($B$16+$AI$4)*0.3))+S221*$B$15/($B$15-$AI$12)*(EXP(-$AI$12*(($B$16+$AI$4)*0.3))-EXP(-$B$15*(($B$16+$AI$4)*0.3)))+T221*$B$15/($B$15-$AI$13)*(EXP(-$AI$13*(($B$16+$AI$4)*0.3))-EXP(-$B$15*(($B$16+$AI$4)*0.3)))+U221*$B$15/($B$15-$AI$14)*(EXP(-$AI$14*(($B$16+$AI$4)*0.3))-EXP(-$B$15*(($B$16+$AI$4)*0.3)))</f>
        <v/>
      </c>
      <c r="Y221" s="17">
        <f>R221*EXP(-$B$15*(($B$16+$AI$4)*0.4))+S221*$B$15/($B$15-$AI$12)*(EXP(-$AI$12*(($B$16+$AI$4)*0.4))-EXP(-$B$15*(($B$16+$AI$4)*0.4)))+T221*$B$15/($B$15-$AI$13)*(EXP(-$AI$13*(($B$16+$AI$4)*0.4))-EXP(-$B$15*(($B$16+$AI$4)*0.4)))+U221*$B$15/($B$15-$AI$14)*(EXP(-$AI$14*(($B$16+$AI$4)*0.4))-EXP(-$B$15*(($B$16+$AI$4)*0.4)))</f>
        <v/>
      </c>
      <c r="Z221" s="17">
        <f>R221*EXP(-$B$15*(($B$16+$AI$4)*0.5))+S221*$B$15/($B$15-$AI$12)*(EXP(-$AI$12*(($B$16+$AI$4)*0.5))-EXP(-$B$15*(($B$16+$AI$4)*0.5)))+T221*$B$15/($B$15-$AI$13)*(EXP(-$AI$13*(($B$16+$AI$4)*0.5))-EXP(-$B$15*(($B$16+$AI$4)*0.5)))+U221*$B$15/($B$15-$AI$14)*(EXP(-$AI$14*(($B$16+$AI$4)*0.5))-EXP(-$B$15*(($B$16+$AI$4)*0.5)))</f>
        <v/>
      </c>
      <c r="AA221" s="17">
        <f>R221*EXP(-$B$15*(($B$16+$AI$4)*0.6))+S221*$B$15/($B$15-$AI$12)*(EXP(-$AI$12*(($B$16+$AI$4)*0.6))-EXP(-$B$15*(($B$16+$AI$4)*0.6)))+T221*$B$15/($B$15-$AI$13)*(EXP(-$AI$13*(($B$16+$AI$4)*0.6))-EXP(-$B$15*(($B$16+$AI$4)*0.6)))+U221*$B$15/($B$15-$AI$14)*(EXP(-$AI$14*(($B$16+$AI$4)*0.6))-EXP(-$B$15*(($B$16+$AI$4)*0.6)))</f>
        <v/>
      </c>
      <c r="AB221" s="17">
        <f>R221*EXP(-$B$15*(($B$16+$AI$4)*0.7))+S221*$B$15/($B$15-$AI$12)*(EXP(-$AI$12*(($B$16+$AI$4)*0.7))-EXP(-$B$15*(($B$16+$AI$4)*0.7)))+T221*$B$15/($B$15-$AI$13)*(EXP(-$AI$13*(($B$16+$AI$4)*0.7))-EXP(-$B$15*(($B$16+$AI$4)*0.7)))+U221*$B$15/($B$15-$AI$14)*(EXP(-$AI$14*(($B$16+$AI$4)*0.7))-EXP(-$B$15*(($B$16+$AI$4)*0.7)))</f>
        <v/>
      </c>
      <c r="AC221" s="17">
        <f>R221*EXP(-$B$15*(($B$16+$AI$4)*0.8))+S221*$B$15/($B$15-$AI$12)*(EXP(-$AI$12*(($B$16+$AI$4)*0.8))-EXP(-$B$15*(($B$16+$AI$4)*0.8)))+T221*$B$15/($B$15-$AI$13)*(EXP(-$AI$13*(($B$16+$AI$4)*0.8))-EXP(-$B$15*(($B$16+$AI$4)*0.8)))+U221*$B$15/($B$15-$AI$14)*(EXP(-$AI$14*(($B$16+$AI$4)*0.8))-EXP(-$B$15*(($B$16+$AI$4)*0.8)))</f>
        <v/>
      </c>
      <c r="AD221" s="17">
        <f>R221*EXP(-$B$15*(($B$16+$AI$4)*0.9))+S221*$B$15/($B$15-$AI$12)*(EXP(-$AI$12*(($B$16+$AI$4)*0.9))-EXP(-$B$15*(($B$16+$AI$4)*0.9)))+T221*$B$15/($B$15-$AI$13)*(EXP(-$AI$13*(($B$16+$AI$4)*0.9))-EXP(-$B$15*(($B$16+$AI$4)*0.9)))+U221*$B$15/($B$15-$AI$14)*(EXP(-$AI$14*(($B$16+$AI$4)*0.9))-EXP(-$B$15*(($B$16+$AI$4)*0.9)))</f>
        <v/>
      </c>
      <c r="AE221" s="17">
        <f>R221*EXP(-$B$15*(($B$16+$AI$4)*1.0))+S221*$B$15/($B$15-$AI$12)*(EXP(-$AI$12*(($B$16+$AI$4)*1.0))-EXP(-$B$15*(($B$16+$AI$4)*1.0)))+T221*$B$15/($B$15-$AI$13)*(EXP(-$AI$13*(($B$16+$AI$4)*1.0))-EXP(-$B$15*(($B$16+$AI$4)*1.0)))+U221*$B$15/($B$15-$AI$14)*(EXP(-$AI$14*(($B$16+$AI$4)*1.0))-EXP(-$B$15*(($B$16+$AI$4)*1.0)))</f>
        <v/>
      </c>
      <c r="AF221" s="17">
        <f>MIN((G221-V221)/$AI$48,(G221-W221)/$AI$49,(G221-X221)/$AI$50,(G221-Y221)/$AI$51,(G221-Z221)/$AI$52,(G221-AA221)/$AI$53,(G221-AB221)/$AI$54,(G221-AC221)/$AI$55,(G221-AD221)/$AI$56,(G221-AE221)/$AI$57)</f>
        <v/>
      </c>
    </row>
    <row r="222">
      <c r="E222" s="12">
        <f>E221+$B$11</f>
        <v/>
      </c>
      <c r="F222" s="13">
        <f>E222/60</f>
        <v/>
      </c>
      <c r="G222" s="13">
        <f>IF(F222&gt;=$AI$66,$B$26,IF(F222&gt;=$AI$65,$B$25,IF(F222&gt;=$AI$64,$B$24,IF(F222&gt;=$AI$63,$B$23,IF(F222&gt;=$AI$62,$B$22,IF(F222&gt;=$AI$61,$B$21,$B$20))))))</f>
        <v/>
      </c>
      <c r="H222" s="14">
        <f>MAX(0,MIN($AI$59,IF($B$9="Plasma",(G222-(S222*$AI$18+T222*$AI$19+U222*$AI$20))/$AI$46,AF222)))</f>
        <v/>
      </c>
      <c r="I222" s="15">
        <f>H222/10*3600/$B$11</f>
        <v/>
      </c>
      <c r="J222" s="15">
        <f>J221+H222</f>
        <v/>
      </c>
      <c r="K222" s="14">
        <f>$AI$21*K221+$AI$22*L221+$AI$23*M221+$AI$30*H221</f>
        <v/>
      </c>
      <c r="L222" s="14">
        <f>$AI$24*K221+$AI$25*L221+$AI$26*M221+$AI$31*H221</f>
        <v/>
      </c>
      <c r="M222" s="14">
        <f>$AI$27*K221+$AI$28*L221+$AI$29*M221+$AI$32*H221</f>
        <v/>
      </c>
      <c r="N222" s="16">
        <f>R222*$B$41</f>
        <v/>
      </c>
      <c r="O222" s="14">
        <f>K222/$B$30</f>
        <v/>
      </c>
      <c r="P222" s="14">
        <f>L222/$B$31</f>
        <v/>
      </c>
      <c r="Q222" s="14">
        <f>M222/$B$32</f>
        <v/>
      </c>
      <c r="R222" s="14">
        <f>R221*$AI$42+S221*$AI$43+T221*$AI$44+U221*$AI$45+$AI$47*H221</f>
        <v/>
      </c>
      <c r="S222" s="17">
        <f>$AI$33*K222+$AI$34*L222+$AI$35*M222</f>
        <v/>
      </c>
      <c r="T222" s="17">
        <f>$AI$36*K222+$AI$37*L222+$AI$38*M222</f>
        <v/>
      </c>
      <c r="U222" s="17">
        <f>$AI$39*K222+$AI$40*L222+$AI$41*M222</f>
        <v/>
      </c>
      <c r="V222" s="17">
        <f>R222*EXP(-$B$15*(($B$16+$AI$4)*0.1))+S222*$B$15/($B$15-$AI$12)*(EXP(-$AI$12*(($B$16+$AI$4)*0.1))-EXP(-$B$15*(($B$16+$AI$4)*0.1)))+T222*$B$15/($B$15-$AI$13)*(EXP(-$AI$13*(($B$16+$AI$4)*0.1))-EXP(-$B$15*(($B$16+$AI$4)*0.1)))+U222*$B$15/($B$15-$AI$14)*(EXP(-$AI$14*(($B$16+$AI$4)*0.1))-EXP(-$B$15*(($B$16+$AI$4)*0.1)))</f>
        <v/>
      </c>
      <c r="W222" s="17">
        <f>R222*EXP(-$B$15*(($B$16+$AI$4)*0.2))+S222*$B$15/($B$15-$AI$12)*(EXP(-$AI$12*(($B$16+$AI$4)*0.2))-EXP(-$B$15*(($B$16+$AI$4)*0.2)))+T222*$B$15/($B$15-$AI$13)*(EXP(-$AI$13*(($B$16+$AI$4)*0.2))-EXP(-$B$15*(($B$16+$AI$4)*0.2)))+U222*$B$15/($B$15-$AI$14)*(EXP(-$AI$14*(($B$16+$AI$4)*0.2))-EXP(-$B$15*(($B$16+$AI$4)*0.2)))</f>
        <v/>
      </c>
      <c r="X222" s="17">
        <f>R222*EXP(-$B$15*(($B$16+$AI$4)*0.3))+S222*$B$15/($B$15-$AI$12)*(EXP(-$AI$12*(($B$16+$AI$4)*0.3))-EXP(-$B$15*(($B$16+$AI$4)*0.3)))+T222*$B$15/($B$15-$AI$13)*(EXP(-$AI$13*(($B$16+$AI$4)*0.3))-EXP(-$B$15*(($B$16+$AI$4)*0.3)))+U222*$B$15/($B$15-$AI$14)*(EXP(-$AI$14*(($B$16+$AI$4)*0.3))-EXP(-$B$15*(($B$16+$AI$4)*0.3)))</f>
        <v/>
      </c>
      <c r="Y222" s="17">
        <f>R222*EXP(-$B$15*(($B$16+$AI$4)*0.4))+S222*$B$15/($B$15-$AI$12)*(EXP(-$AI$12*(($B$16+$AI$4)*0.4))-EXP(-$B$15*(($B$16+$AI$4)*0.4)))+T222*$B$15/($B$15-$AI$13)*(EXP(-$AI$13*(($B$16+$AI$4)*0.4))-EXP(-$B$15*(($B$16+$AI$4)*0.4)))+U222*$B$15/($B$15-$AI$14)*(EXP(-$AI$14*(($B$16+$AI$4)*0.4))-EXP(-$B$15*(($B$16+$AI$4)*0.4)))</f>
        <v/>
      </c>
      <c r="Z222" s="17">
        <f>R222*EXP(-$B$15*(($B$16+$AI$4)*0.5))+S222*$B$15/($B$15-$AI$12)*(EXP(-$AI$12*(($B$16+$AI$4)*0.5))-EXP(-$B$15*(($B$16+$AI$4)*0.5)))+T222*$B$15/($B$15-$AI$13)*(EXP(-$AI$13*(($B$16+$AI$4)*0.5))-EXP(-$B$15*(($B$16+$AI$4)*0.5)))+U222*$B$15/($B$15-$AI$14)*(EXP(-$AI$14*(($B$16+$AI$4)*0.5))-EXP(-$B$15*(($B$16+$AI$4)*0.5)))</f>
        <v/>
      </c>
      <c r="AA222" s="17">
        <f>R222*EXP(-$B$15*(($B$16+$AI$4)*0.6))+S222*$B$15/($B$15-$AI$12)*(EXP(-$AI$12*(($B$16+$AI$4)*0.6))-EXP(-$B$15*(($B$16+$AI$4)*0.6)))+T222*$B$15/($B$15-$AI$13)*(EXP(-$AI$13*(($B$16+$AI$4)*0.6))-EXP(-$B$15*(($B$16+$AI$4)*0.6)))+U222*$B$15/($B$15-$AI$14)*(EXP(-$AI$14*(($B$16+$AI$4)*0.6))-EXP(-$B$15*(($B$16+$AI$4)*0.6)))</f>
        <v/>
      </c>
      <c r="AB222" s="17">
        <f>R222*EXP(-$B$15*(($B$16+$AI$4)*0.7))+S222*$B$15/($B$15-$AI$12)*(EXP(-$AI$12*(($B$16+$AI$4)*0.7))-EXP(-$B$15*(($B$16+$AI$4)*0.7)))+T222*$B$15/($B$15-$AI$13)*(EXP(-$AI$13*(($B$16+$AI$4)*0.7))-EXP(-$B$15*(($B$16+$AI$4)*0.7)))+U222*$B$15/($B$15-$AI$14)*(EXP(-$AI$14*(($B$16+$AI$4)*0.7))-EXP(-$B$15*(($B$16+$AI$4)*0.7)))</f>
        <v/>
      </c>
      <c r="AC222" s="17">
        <f>R222*EXP(-$B$15*(($B$16+$AI$4)*0.8))+S222*$B$15/($B$15-$AI$12)*(EXP(-$AI$12*(($B$16+$AI$4)*0.8))-EXP(-$B$15*(($B$16+$AI$4)*0.8)))+T222*$B$15/($B$15-$AI$13)*(EXP(-$AI$13*(($B$16+$AI$4)*0.8))-EXP(-$B$15*(($B$16+$AI$4)*0.8)))+U222*$B$15/($B$15-$AI$14)*(EXP(-$AI$14*(($B$16+$AI$4)*0.8))-EXP(-$B$15*(($B$16+$AI$4)*0.8)))</f>
        <v/>
      </c>
      <c r="AD222" s="17">
        <f>R222*EXP(-$B$15*(($B$16+$AI$4)*0.9))+S222*$B$15/($B$15-$AI$12)*(EXP(-$AI$12*(($B$16+$AI$4)*0.9))-EXP(-$B$15*(($B$16+$AI$4)*0.9)))+T222*$B$15/($B$15-$AI$13)*(EXP(-$AI$13*(($B$16+$AI$4)*0.9))-EXP(-$B$15*(($B$16+$AI$4)*0.9)))+U222*$B$15/($B$15-$AI$14)*(EXP(-$AI$14*(($B$16+$AI$4)*0.9))-EXP(-$B$15*(($B$16+$AI$4)*0.9)))</f>
        <v/>
      </c>
      <c r="AE222" s="17">
        <f>R222*EXP(-$B$15*(($B$16+$AI$4)*1.0))+S222*$B$15/($B$15-$AI$12)*(EXP(-$AI$12*(($B$16+$AI$4)*1.0))-EXP(-$B$15*(($B$16+$AI$4)*1.0)))+T222*$B$15/($B$15-$AI$13)*(EXP(-$AI$13*(($B$16+$AI$4)*1.0))-EXP(-$B$15*(($B$16+$AI$4)*1.0)))+U222*$B$15/($B$15-$AI$14)*(EXP(-$AI$14*(($B$16+$AI$4)*1.0))-EXP(-$B$15*(($B$16+$AI$4)*1.0)))</f>
        <v/>
      </c>
      <c r="AF222" s="17">
        <f>MIN((G222-V222)/$AI$48,(G222-W222)/$AI$49,(G222-X222)/$AI$50,(G222-Y222)/$AI$51,(G222-Z222)/$AI$52,(G222-AA222)/$AI$53,(G222-AB222)/$AI$54,(G222-AC222)/$AI$55,(G222-AD222)/$AI$56,(G222-AE222)/$AI$57)</f>
        <v/>
      </c>
    </row>
    <row r="223">
      <c r="E223" s="12">
        <f>E222+$B$11</f>
        <v/>
      </c>
      <c r="F223" s="13">
        <f>E223/60</f>
        <v/>
      </c>
      <c r="G223" s="13">
        <f>IF(F223&gt;=$AI$66,$B$26,IF(F223&gt;=$AI$65,$B$25,IF(F223&gt;=$AI$64,$B$24,IF(F223&gt;=$AI$63,$B$23,IF(F223&gt;=$AI$62,$B$22,IF(F223&gt;=$AI$61,$B$21,$B$20))))))</f>
        <v/>
      </c>
      <c r="H223" s="14">
        <f>MAX(0,MIN($AI$59,IF($B$9="Plasma",(G223-(S223*$AI$18+T223*$AI$19+U223*$AI$20))/$AI$46,AF223)))</f>
        <v/>
      </c>
      <c r="I223" s="15">
        <f>H223/10*3600/$B$11</f>
        <v/>
      </c>
      <c r="J223" s="15">
        <f>J222+H223</f>
        <v/>
      </c>
      <c r="K223" s="14">
        <f>$AI$21*K222+$AI$22*L222+$AI$23*M222+$AI$30*H222</f>
        <v/>
      </c>
      <c r="L223" s="14">
        <f>$AI$24*K222+$AI$25*L222+$AI$26*M222+$AI$31*H222</f>
        <v/>
      </c>
      <c r="M223" s="14">
        <f>$AI$27*K222+$AI$28*L222+$AI$29*M222+$AI$32*H222</f>
        <v/>
      </c>
      <c r="N223" s="16">
        <f>R223*$B$41</f>
        <v/>
      </c>
      <c r="O223" s="14">
        <f>K223/$B$30</f>
        <v/>
      </c>
      <c r="P223" s="14">
        <f>L223/$B$31</f>
        <v/>
      </c>
      <c r="Q223" s="14">
        <f>M223/$B$32</f>
        <v/>
      </c>
      <c r="R223" s="14">
        <f>R222*$AI$42+S222*$AI$43+T222*$AI$44+U222*$AI$45+$AI$47*H222</f>
        <v/>
      </c>
      <c r="S223" s="17">
        <f>$AI$33*K223+$AI$34*L223+$AI$35*M223</f>
        <v/>
      </c>
      <c r="T223" s="17">
        <f>$AI$36*K223+$AI$37*L223+$AI$38*M223</f>
        <v/>
      </c>
      <c r="U223" s="17">
        <f>$AI$39*K223+$AI$40*L223+$AI$41*M223</f>
        <v/>
      </c>
      <c r="V223" s="17">
        <f>R223*EXP(-$B$15*(($B$16+$AI$4)*0.1))+S223*$B$15/($B$15-$AI$12)*(EXP(-$AI$12*(($B$16+$AI$4)*0.1))-EXP(-$B$15*(($B$16+$AI$4)*0.1)))+T223*$B$15/($B$15-$AI$13)*(EXP(-$AI$13*(($B$16+$AI$4)*0.1))-EXP(-$B$15*(($B$16+$AI$4)*0.1)))+U223*$B$15/($B$15-$AI$14)*(EXP(-$AI$14*(($B$16+$AI$4)*0.1))-EXP(-$B$15*(($B$16+$AI$4)*0.1)))</f>
        <v/>
      </c>
      <c r="W223" s="17">
        <f>R223*EXP(-$B$15*(($B$16+$AI$4)*0.2))+S223*$B$15/($B$15-$AI$12)*(EXP(-$AI$12*(($B$16+$AI$4)*0.2))-EXP(-$B$15*(($B$16+$AI$4)*0.2)))+T223*$B$15/($B$15-$AI$13)*(EXP(-$AI$13*(($B$16+$AI$4)*0.2))-EXP(-$B$15*(($B$16+$AI$4)*0.2)))+U223*$B$15/($B$15-$AI$14)*(EXP(-$AI$14*(($B$16+$AI$4)*0.2))-EXP(-$B$15*(($B$16+$AI$4)*0.2)))</f>
        <v/>
      </c>
      <c r="X223" s="17">
        <f>R223*EXP(-$B$15*(($B$16+$AI$4)*0.3))+S223*$B$15/($B$15-$AI$12)*(EXP(-$AI$12*(($B$16+$AI$4)*0.3))-EXP(-$B$15*(($B$16+$AI$4)*0.3)))+T223*$B$15/($B$15-$AI$13)*(EXP(-$AI$13*(($B$16+$AI$4)*0.3))-EXP(-$B$15*(($B$16+$AI$4)*0.3)))+U223*$B$15/($B$15-$AI$14)*(EXP(-$AI$14*(($B$16+$AI$4)*0.3))-EXP(-$B$15*(($B$16+$AI$4)*0.3)))</f>
        <v/>
      </c>
      <c r="Y223" s="17">
        <f>R223*EXP(-$B$15*(($B$16+$AI$4)*0.4))+S223*$B$15/($B$15-$AI$12)*(EXP(-$AI$12*(($B$16+$AI$4)*0.4))-EXP(-$B$15*(($B$16+$AI$4)*0.4)))+T223*$B$15/($B$15-$AI$13)*(EXP(-$AI$13*(($B$16+$AI$4)*0.4))-EXP(-$B$15*(($B$16+$AI$4)*0.4)))+U223*$B$15/($B$15-$AI$14)*(EXP(-$AI$14*(($B$16+$AI$4)*0.4))-EXP(-$B$15*(($B$16+$AI$4)*0.4)))</f>
        <v/>
      </c>
      <c r="Z223" s="17">
        <f>R223*EXP(-$B$15*(($B$16+$AI$4)*0.5))+S223*$B$15/($B$15-$AI$12)*(EXP(-$AI$12*(($B$16+$AI$4)*0.5))-EXP(-$B$15*(($B$16+$AI$4)*0.5)))+T223*$B$15/($B$15-$AI$13)*(EXP(-$AI$13*(($B$16+$AI$4)*0.5))-EXP(-$B$15*(($B$16+$AI$4)*0.5)))+U223*$B$15/($B$15-$AI$14)*(EXP(-$AI$14*(($B$16+$AI$4)*0.5))-EXP(-$B$15*(($B$16+$AI$4)*0.5)))</f>
        <v/>
      </c>
      <c r="AA223" s="17">
        <f>R223*EXP(-$B$15*(($B$16+$AI$4)*0.6))+S223*$B$15/($B$15-$AI$12)*(EXP(-$AI$12*(($B$16+$AI$4)*0.6))-EXP(-$B$15*(($B$16+$AI$4)*0.6)))+T223*$B$15/($B$15-$AI$13)*(EXP(-$AI$13*(($B$16+$AI$4)*0.6))-EXP(-$B$15*(($B$16+$AI$4)*0.6)))+U223*$B$15/($B$15-$AI$14)*(EXP(-$AI$14*(($B$16+$AI$4)*0.6))-EXP(-$B$15*(($B$16+$AI$4)*0.6)))</f>
        <v/>
      </c>
      <c r="AB223" s="17">
        <f>R223*EXP(-$B$15*(($B$16+$AI$4)*0.7))+S223*$B$15/($B$15-$AI$12)*(EXP(-$AI$12*(($B$16+$AI$4)*0.7))-EXP(-$B$15*(($B$16+$AI$4)*0.7)))+T223*$B$15/($B$15-$AI$13)*(EXP(-$AI$13*(($B$16+$AI$4)*0.7))-EXP(-$B$15*(($B$16+$AI$4)*0.7)))+U223*$B$15/($B$15-$AI$14)*(EXP(-$AI$14*(($B$16+$AI$4)*0.7))-EXP(-$B$15*(($B$16+$AI$4)*0.7)))</f>
        <v/>
      </c>
      <c r="AC223" s="17">
        <f>R223*EXP(-$B$15*(($B$16+$AI$4)*0.8))+S223*$B$15/($B$15-$AI$12)*(EXP(-$AI$12*(($B$16+$AI$4)*0.8))-EXP(-$B$15*(($B$16+$AI$4)*0.8)))+T223*$B$15/($B$15-$AI$13)*(EXP(-$AI$13*(($B$16+$AI$4)*0.8))-EXP(-$B$15*(($B$16+$AI$4)*0.8)))+U223*$B$15/($B$15-$AI$14)*(EXP(-$AI$14*(($B$16+$AI$4)*0.8))-EXP(-$B$15*(($B$16+$AI$4)*0.8)))</f>
        <v/>
      </c>
      <c r="AD223" s="17">
        <f>R223*EXP(-$B$15*(($B$16+$AI$4)*0.9))+S223*$B$15/($B$15-$AI$12)*(EXP(-$AI$12*(($B$16+$AI$4)*0.9))-EXP(-$B$15*(($B$16+$AI$4)*0.9)))+T223*$B$15/($B$15-$AI$13)*(EXP(-$AI$13*(($B$16+$AI$4)*0.9))-EXP(-$B$15*(($B$16+$AI$4)*0.9)))+U223*$B$15/($B$15-$AI$14)*(EXP(-$AI$14*(($B$16+$AI$4)*0.9))-EXP(-$B$15*(($B$16+$AI$4)*0.9)))</f>
        <v/>
      </c>
      <c r="AE223" s="17">
        <f>R223*EXP(-$B$15*(($B$16+$AI$4)*1.0))+S223*$B$15/($B$15-$AI$12)*(EXP(-$AI$12*(($B$16+$AI$4)*1.0))-EXP(-$B$15*(($B$16+$AI$4)*1.0)))+T223*$B$15/($B$15-$AI$13)*(EXP(-$AI$13*(($B$16+$AI$4)*1.0))-EXP(-$B$15*(($B$16+$AI$4)*1.0)))+U223*$B$15/($B$15-$AI$14)*(EXP(-$AI$14*(($B$16+$AI$4)*1.0))-EXP(-$B$15*(($B$16+$AI$4)*1.0)))</f>
        <v/>
      </c>
      <c r="AF223" s="17">
        <f>MIN((G223-V223)/$AI$48,(G223-W223)/$AI$49,(G223-X223)/$AI$50,(G223-Y223)/$AI$51,(G223-Z223)/$AI$52,(G223-AA223)/$AI$53,(G223-AB223)/$AI$54,(G223-AC223)/$AI$55,(G223-AD223)/$AI$56,(G223-AE223)/$AI$57)</f>
        <v/>
      </c>
    </row>
    <row r="224">
      <c r="E224" s="12">
        <f>E223+$B$11</f>
        <v/>
      </c>
      <c r="F224" s="13">
        <f>E224/60</f>
        <v/>
      </c>
      <c r="G224" s="13">
        <f>IF(F224&gt;=$AI$66,$B$26,IF(F224&gt;=$AI$65,$B$25,IF(F224&gt;=$AI$64,$B$24,IF(F224&gt;=$AI$63,$B$23,IF(F224&gt;=$AI$62,$B$22,IF(F224&gt;=$AI$61,$B$21,$B$20))))))</f>
        <v/>
      </c>
      <c r="H224" s="14">
        <f>MAX(0,MIN($AI$59,IF($B$9="Plasma",(G224-(S224*$AI$18+T224*$AI$19+U224*$AI$20))/$AI$46,AF224)))</f>
        <v/>
      </c>
      <c r="I224" s="15">
        <f>H224/10*3600/$B$11</f>
        <v/>
      </c>
      <c r="J224" s="15">
        <f>J223+H224</f>
        <v/>
      </c>
      <c r="K224" s="14">
        <f>$AI$21*K223+$AI$22*L223+$AI$23*M223+$AI$30*H223</f>
        <v/>
      </c>
      <c r="L224" s="14">
        <f>$AI$24*K223+$AI$25*L223+$AI$26*M223+$AI$31*H223</f>
        <v/>
      </c>
      <c r="M224" s="14">
        <f>$AI$27*K223+$AI$28*L223+$AI$29*M223+$AI$32*H223</f>
        <v/>
      </c>
      <c r="N224" s="16">
        <f>R224*$B$41</f>
        <v/>
      </c>
      <c r="O224" s="14">
        <f>K224/$B$30</f>
        <v/>
      </c>
      <c r="P224" s="14">
        <f>L224/$B$31</f>
        <v/>
      </c>
      <c r="Q224" s="14">
        <f>M224/$B$32</f>
        <v/>
      </c>
      <c r="R224" s="14">
        <f>R223*$AI$42+S223*$AI$43+T223*$AI$44+U223*$AI$45+$AI$47*H223</f>
        <v/>
      </c>
      <c r="S224" s="17">
        <f>$AI$33*K224+$AI$34*L224+$AI$35*M224</f>
        <v/>
      </c>
      <c r="T224" s="17">
        <f>$AI$36*K224+$AI$37*L224+$AI$38*M224</f>
        <v/>
      </c>
      <c r="U224" s="17">
        <f>$AI$39*K224+$AI$40*L224+$AI$41*M224</f>
        <v/>
      </c>
      <c r="V224" s="17">
        <f>R224*EXP(-$B$15*(($B$16+$AI$4)*0.1))+S224*$B$15/($B$15-$AI$12)*(EXP(-$AI$12*(($B$16+$AI$4)*0.1))-EXP(-$B$15*(($B$16+$AI$4)*0.1)))+T224*$B$15/($B$15-$AI$13)*(EXP(-$AI$13*(($B$16+$AI$4)*0.1))-EXP(-$B$15*(($B$16+$AI$4)*0.1)))+U224*$B$15/($B$15-$AI$14)*(EXP(-$AI$14*(($B$16+$AI$4)*0.1))-EXP(-$B$15*(($B$16+$AI$4)*0.1)))</f>
        <v/>
      </c>
      <c r="W224" s="17">
        <f>R224*EXP(-$B$15*(($B$16+$AI$4)*0.2))+S224*$B$15/($B$15-$AI$12)*(EXP(-$AI$12*(($B$16+$AI$4)*0.2))-EXP(-$B$15*(($B$16+$AI$4)*0.2)))+T224*$B$15/($B$15-$AI$13)*(EXP(-$AI$13*(($B$16+$AI$4)*0.2))-EXP(-$B$15*(($B$16+$AI$4)*0.2)))+U224*$B$15/($B$15-$AI$14)*(EXP(-$AI$14*(($B$16+$AI$4)*0.2))-EXP(-$B$15*(($B$16+$AI$4)*0.2)))</f>
        <v/>
      </c>
      <c r="X224" s="17">
        <f>R224*EXP(-$B$15*(($B$16+$AI$4)*0.3))+S224*$B$15/($B$15-$AI$12)*(EXP(-$AI$12*(($B$16+$AI$4)*0.3))-EXP(-$B$15*(($B$16+$AI$4)*0.3)))+T224*$B$15/($B$15-$AI$13)*(EXP(-$AI$13*(($B$16+$AI$4)*0.3))-EXP(-$B$15*(($B$16+$AI$4)*0.3)))+U224*$B$15/($B$15-$AI$14)*(EXP(-$AI$14*(($B$16+$AI$4)*0.3))-EXP(-$B$15*(($B$16+$AI$4)*0.3)))</f>
        <v/>
      </c>
      <c r="Y224" s="17">
        <f>R224*EXP(-$B$15*(($B$16+$AI$4)*0.4))+S224*$B$15/($B$15-$AI$12)*(EXP(-$AI$12*(($B$16+$AI$4)*0.4))-EXP(-$B$15*(($B$16+$AI$4)*0.4)))+T224*$B$15/($B$15-$AI$13)*(EXP(-$AI$13*(($B$16+$AI$4)*0.4))-EXP(-$B$15*(($B$16+$AI$4)*0.4)))+U224*$B$15/($B$15-$AI$14)*(EXP(-$AI$14*(($B$16+$AI$4)*0.4))-EXP(-$B$15*(($B$16+$AI$4)*0.4)))</f>
        <v/>
      </c>
      <c r="Z224" s="17">
        <f>R224*EXP(-$B$15*(($B$16+$AI$4)*0.5))+S224*$B$15/($B$15-$AI$12)*(EXP(-$AI$12*(($B$16+$AI$4)*0.5))-EXP(-$B$15*(($B$16+$AI$4)*0.5)))+T224*$B$15/($B$15-$AI$13)*(EXP(-$AI$13*(($B$16+$AI$4)*0.5))-EXP(-$B$15*(($B$16+$AI$4)*0.5)))+U224*$B$15/($B$15-$AI$14)*(EXP(-$AI$14*(($B$16+$AI$4)*0.5))-EXP(-$B$15*(($B$16+$AI$4)*0.5)))</f>
        <v/>
      </c>
      <c r="AA224" s="17">
        <f>R224*EXP(-$B$15*(($B$16+$AI$4)*0.6))+S224*$B$15/($B$15-$AI$12)*(EXP(-$AI$12*(($B$16+$AI$4)*0.6))-EXP(-$B$15*(($B$16+$AI$4)*0.6)))+T224*$B$15/($B$15-$AI$13)*(EXP(-$AI$13*(($B$16+$AI$4)*0.6))-EXP(-$B$15*(($B$16+$AI$4)*0.6)))+U224*$B$15/($B$15-$AI$14)*(EXP(-$AI$14*(($B$16+$AI$4)*0.6))-EXP(-$B$15*(($B$16+$AI$4)*0.6)))</f>
        <v/>
      </c>
      <c r="AB224" s="17">
        <f>R224*EXP(-$B$15*(($B$16+$AI$4)*0.7))+S224*$B$15/($B$15-$AI$12)*(EXP(-$AI$12*(($B$16+$AI$4)*0.7))-EXP(-$B$15*(($B$16+$AI$4)*0.7)))+T224*$B$15/($B$15-$AI$13)*(EXP(-$AI$13*(($B$16+$AI$4)*0.7))-EXP(-$B$15*(($B$16+$AI$4)*0.7)))+U224*$B$15/($B$15-$AI$14)*(EXP(-$AI$14*(($B$16+$AI$4)*0.7))-EXP(-$B$15*(($B$16+$AI$4)*0.7)))</f>
        <v/>
      </c>
      <c r="AC224" s="17">
        <f>R224*EXP(-$B$15*(($B$16+$AI$4)*0.8))+S224*$B$15/($B$15-$AI$12)*(EXP(-$AI$12*(($B$16+$AI$4)*0.8))-EXP(-$B$15*(($B$16+$AI$4)*0.8)))+T224*$B$15/($B$15-$AI$13)*(EXP(-$AI$13*(($B$16+$AI$4)*0.8))-EXP(-$B$15*(($B$16+$AI$4)*0.8)))+U224*$B$15/($B$15-$AI$14)*(EXP(-$AI$14*(($B$16+$AI$4)*0.8))-EXP(-$B$15*(($B$16+$AI$4)*0.8)))</f>
        <v/>
      </c>
      <c r="AD224" s="17">
        <f>R224*EXP(-$B$15*(($B$16+$AI$4)*0.9))+S224*$B$15/($B$15-$AI$12)*(EXP(-$AI$12*(($B$16+$AI$4)*0.9))-EXP(-$B$15*(($B$16+$AI$4)*0.9)))+T224*$B$15/($B$15-$AI$13)*(EXP(-$AI$13*(($B$16+$AI$4)*0.9))-EXP(-$B$15*(($B$16+$AI$4)*0.9)))+U224*$B$15/($B$15-$AI$14)*(EXP(-$AI$14*(($B$16+$AI$4)*0.9))-EXP(-$B$15*(($B$16+$AI$4)*0.9)))</f>
        <v/>
      </c>
      <c r="AE224" s="17">
        <f>R224*EXP(-$B$15*(($B$16+$AI$4)*1.0))+S224*$B$15/($B$15-$AI$12)*(EXP(-$AI$12*(($B$16+$AI$4)*1.0))-EXP(-$B$15*(($B$16+$AI$4)*1.0)))+T224*$B$15/($B$15-$AI$13)*(EXP(-$AI$13*(($B$16+$AI$4)*1.0))-EXP(-$B$15*(($B$16+$AI$4)*1.0)))+U224*$B$15/($B$15-$AI$14)*(EXP(-$AI$14*(($B$16+$AI$4)*1.0))-EXP(-$B$15*(($B$16+$AI$4)*1.0)))</f>
        <v/>
      </c>
      <c r="AF224" s="17">
        <f>MIN((G224-V224)/$AI$48,(G224-W224)/$AI$49,(G224-X224)/$AI$50,(G224-Y224)/$AI$51,(G224-Z224)/$AI$52,(G224-AA224)/$AI$53,(G224-AB224)/$AI$54,(G224-AC224)/$AI$55,(G224-AD224)/$AI$56,(G224-AE224)/$AI$57)</f>
        <v/>
      </c>
    </row>
    <row r="225">
      <c r="E225" s="12">
        <f>E224+$B$11</f>
        <v/>
      </c>
      <c r="F225" s="13">
        <f>E225/60</f>
        <v/>
      </c>
      <c r="G225" s="13">
        <f>IF(F225&gt;=$AI$66,$B$26,IF(F225&gt;=$AI$65,$B$25,IF(F225&gt;=$AI$64,$B$24,IF(F225&gt;=$AI$63,$B$23,IF(F225&gt;=$AI$62,$B$22,IF(F225&gt;=$AI$61,$B$21,$B$20))))))</f>
        <v/>
      </c>
      <c r="H225" s="14">
        <f>MAX(0,MIN($AI$59,IF($B$9="Plasma",(G225-(S225*$AI$18+T225*$AI$19+U225*$AI$20))/$AI$46,AF225)))</f>
        <v/>
      </c>
      <c r="I225" s="15">
        <f>H225/10*3600/$B$11</f>
        <v/>
      </c>
      <c r="J225" s="15">
        <f>J224+H225</f>
        <v/>
      </c>
      <c r="K225" s="14">
        <f>$AI$21*K224+$AI$22*L224+$AI$23*M224+$AI$30*H224</f>
        <v/>
      </c>
      <c r="L225" s="14">
        <f>$AI$24*K224+$AI$25*L224+$AI$26*M224+$AI$31*H224</f>
        <v/>
      </c>
      <c r="M225" s="14">
        <f>$AI$27*K224+$AI$28*L224+$AI$29*M224+$AI$32*H224</f>
        <v/>
      </c>
      <c r="N225" s="16">
        <f>R225*$B$41</f>
        <v/>
      </c>
      <c r="O225" s="14">
        <f>K225/$B$30</f>
        <v/>
      </c>
      <c r="P225" s="14">
        <f>L225/$B$31</f>
        <v/>
      </c>
      <c r="Q225" s="14">
        <f>M225/$B$32</f>
        <v/>
      </c>
      <c r="R225" s="14">
        <f>R224*$AI$42+S224*$AI$43+T224*$AI$44+U224*$AI$45+$AI$47*H224</f>
        <v/>
      </c>
      <c r="S225" s="17">
        <f>$AI$33*K225+$AI$34*L225+$AI$35*M225</f>
        <v/>
      </c>
      <c r="T225" s="17">
        <f>$AI$36*K225+$AI$37*L225+$AI$38*M225</f>
        <v/>
      </c>
      <c r="U225" s="17">
        <f>$AI$39*K225+$AI$40*L225+$AI$41*M225</f>
        <v/>
      </c>
      <c r="V225" s="17">
        <f>R225*EXP(-$B$15*(($B$16+$AI$4)*0.1))+S225*$B$15/($B$15-$AI$12)*(EXP(-$AI$12*(($B$16+$AI$4)*0.1))-EXP(-$B$15*(($B$16+$AI$4)*0.1)))+T225*$B$15/($B$15-$AI$13)*(EXP(-$AI$13*(($B$16+$AI$4)*0.1))-EXP(-$B$15*(($B$16+$AI$4)*0.1)))+U225*$B$15/($B$15-$AI$14)*(EXP(-$AI$14*(($B$16+$AI$4)*0.1))-EXP(-$B$15*(($B$16+$AI$4)*0.1)))</f>
        <v/>
      </c>
      <c r="W225" s="17">
        <f>R225*EXP(-$B$15*(($B$16+$AI$4)*0.2))+S225*$B$15/($B$15-$AI$12)*(EXP(-$AI$12*(($B$16+$AI$4)*0.2))-EXP(-$B$15*(($B$16+$AI$4)*0.2)))+T225*$B$15/($B$15-$AI$13)*(EXP(-$AI$13*(($B$16+$AI$4)*0.2))-EXP(-$B$15*(($B$16+$AI$4)*0.2)))+U225*$B$15/($B$15-$AI$14)*(EXP(-$AI$14*(($B$16+$AI$4)*0.2))-EXP(-$B$15*(($B$16+$AI$4)*0.2)))</f>
        <v/>
      </c>
      <c r="X225" s="17">
        <f>R225*EXP(-$B$15*(($B$16+$AI$4)*0.3))+S225*$B$15/($B$15-$AI$12)*(EXP(-$AI$12*(($B$16+$AI$4)*0.3))-EXP(-$B$15*(($B$16+$AI$4)*0.3)))+T225*$B$15/($B$15-$AI$13)*(EXP(-$AI$13*(($B$16+$AI$4)*0.3))-EXP(-$B$15*(($B$16+$AI$4)*0.3)))+U225*$B$15/($B$15-$AI$14)*(EXP(-$AI$14*(($B$16+$AI$4)*0.3))-EXP(-$B$15*(($B$16+$AI$4)*0.3)))</f>
        <v/>
      </c>
      <c r="Y225" s="17">
        <f>R225*EXP(-$B$15*(($B$16+$AI$4)*0.4))+S225*$B$15/($B$15-$AI$12)*(EXP(-$AI$12*(($B$16+$AI$4)*0.4))-EXP(-$B$15*(($B$16+$AI$4)*0.4)))+T225*$B$15/($B$15-$AI$13)*(EXP(-$AI$13*(($B$16+$AI$4)*0.4))-EXP(-$B$15*(($B$16+$AI$4)*0.4)))+U225*$B$15/($B$15-$AI$14)*(EXP(-$AI$14*(($B$16+$AI$4)*0.4))-EXP(-$B$15*(($B$16+$AI$4)*0.4)))</f>
        <v/>
      </c>
      <c r="Z225" s="17">
        <f>R225*EXP(-$B$15*(($B$16+$AI$4)*0.5))+S225*$B$15/($B$15-$AI$12)*(EXP(-$AI$12*(($B$16+$AI$4)*0.5))-EXP(-$B$15*(($B$16+$AI$4)*0.5)))+T225*$B$15/($B$15-$AI$13)*(EXP(-$AI$13*(($B$16+$AI$4)*0.5))-EXP(-$B$15*(($B$16+$AI$4)*0.5)))+U225*$B$15/($B$15-$AI$14)*(EXP(-$AI$14*(($B$16+$AI$4)*0.5))-EXP(-$B$15*(($B$16+$AI$4)*0.5)))</f>
        <v/>
      </c>
      <c r="AA225" s="17">
        <f>R225*EXP(-$B$15*(($B$16+$AI$4)*0.6))+S225*$B$15/($B$15-$AI$12)*(EXP(-$AI$12*(($B$16+$AI$4)*0.6))-EXP(-$B$15*(($B$16+$AI$4)*0.6)))+T225*$B$15/($B$15-$AI$13)*(EXP(-$AI$13*(($B$16+$AI$4)*0.6))-EXP(-$B$15*(($B$16+$AI$4)*0.6)))+U225*$B$15/($B$15-$AI$14)*(EXP(-$AI$14*(($B$16+$AI$4)*0.6))-EXP(-$B$15*(($B$16+$AI$4)*0.6)))</f>
        <v/>
      </c>
      <c r="AB225" s="17">
        <f>R225*EXP(-$B$15*(($B$16+$AI$4)*0.7))+S225*$B$15/($B$15-$AI$12)*(EXP(-$AI$12*(($B$16+$AI$4)*0.7))-EXP(-$B$15*(($B$16+$AI$4)*0.7)))+T225*$B$15/($B$15-$AI$13)*(EXP(-$AI$13*(($B$16+$AI$4)*0.7))-EXP(-$B$15*(($B$16+$AI$4)*0.7)))+U225*$B$15/($B$15-$AI$14)*(EXP(-$AI$14*(($B$16+$AI$4)*0.7))-EXP(-$B$15*(($B$16+$AI$4)*0.7)))</f>
        <v/>
      </c>
      <c r="AC225" s="17">
        <f>R225*EXP(-$B$15*(($B$16+$AI$4)*0.8))+S225*$B$15/($B$15-$AI$12)*(EXP(-$AI$12*(($B$16+$AI$4)*0.8))-EXP(-$B$15*(($B$16+$AI$4)*0.8)))+T225*$B$15/($B$15-$AI$13)*(EXP(-$AI$13*(($B$16+$AI$4)*0.8))-EXP(-$B$15*(($B$16+$AI$4)*0.8)))+U225*$B$15/($B$15-$AI$14)*(EXP(-$AI$14*(($B$16+$AI$4)*0.8))-EXP(-$B$15*(($B$16+$AI$4)*0.8)))</f>
        <v/>
      </c>
      <c r="AD225" s="17">
        <f>R225*EXP(-$B$15*(($B$16+$AI$4)*0.9))+S225*$B$15/($B$15-$AI$12)*(EXP(-$AI$12*(($B$16+$AI$4)*0.9))-EXP(-$B$15*(($B$16+$AI$4)*0.9)))+T225*$B$15/($B$15-$AI$13)*(EXP(-$AI$13*(($B$16+$AI$4)*0.9))-EXP(-$B$15*(($B$16+$AI$4)*0.9)))+U225*$B$15/($B$15-$AI$14)*(EXP(-$AI$14*(($B$16+$AI$4)*0.9))-EXP(-$B$15*(($B$16+$AI$4)*0.9)))</f>
        <v/>
      </c>
      <c r="AE225" s="17">
        <f>R225*EXP(-$B$15*(($B$16+$AI$4)*1.0))+S225*$B$15/($B$15-$AI$12)*(EXP(-$AI$12*(($B$16+$AI$4)*1.0))-EXP(-$B$15*(($B$16+$AI$4)*1.0)))+T225*$B$15/($B$15-$AI$13)*(EXP(-$AI$13*(($B$16+$AI$4)*1.0))-EXP(-$B$15*(($B$16+$AI$4)*1.0)))+U225*$B$15/($B$15-$AI$14)*(EXP(-$AI$14*(($B$16+$AI$4)*1.0))-EXP(-$B$15*(($B$16+$AI$4)*1.0)))</f>
        <v/>
      </c>
      <c r="AF225" s="17">
        <f>MIN((G225-V225)/$AI$48,(G225-W225)/$AI$49,(G225-X225)/$AI$50,(G225-Y225)/$AI$51,(G225-Z225)/$AI$52,(G225-AA225)/$AI$53,(G225-AB225)/$AI$54,(G225-AC225)/$AI$55,(G225-AD225)/$AI$56,(G225-AE225)/$AI$57)</f>
        <v/>
      </c>
    </row>
    <row r="226">
      <c r="E226" s="12">
        <f>E225+$B$11</f>
        <v/>
      </c>
      <c r="F226" s="13">
        <f>E226/60</f>
        <v/>
      </c>
      <c r="G226" s="13">
        <f>IF(F226&gt;=$AI$66,$B$26,IF(F226&gt;=$AI$65,$B$25,IF(F226&gt;=$AI$64,$B$24,IF(F226&gt;=$AI$63,$B$23,IF(F226&gt;=$AI$62,$B$22,IF(F226&gt;=$AI$61,$B$21,$B$20))))))</f>
        <v/>
      </c>
      <c r="H226" s="14">
        <f>MAX(0,MIN($AI$59,IF($B$9="Plasma",(G226-(S226*$AI$18+T226*$AI$19+U226*$AI$20))/$AI$46,AF226)))</f>
        <v/>
      </c>
      <c r="I226" s="15">
        <f>H226/10*3600/$B$11</f>
        <v/>
      </c>
      <c r="J226" s="15">
        <f>J225+H226</f>
        <v/>
      </c>
      <c r="K226" s="14">
        <f>$AI$21*K225+$AI$22*L225+$AI$23*M225+$AI$30*H225</f>
        <v/>
      </c>
      <c r="L226" s="14">
        <f>$AI$24*K225+$AI$25*L225+$AI$26*M225+$AI$31*H225</f>
        <v/>
      </c>
      <c r="M226" s="14">
        <f>$AI$27*K225+$AI$28*L225+$AI$29*M225+$AI$32*H225</f>
        <v/>
      </c>
      <c r="N226" s="16">
        <f>R226*$B$41</f>
        <v/>
      </c>
      <c r="O226" s="14">
        <f>K226/$B$30</f>
        <v/>
      </c>
      <c r="P226" s="14">
        <f>L226/$B$31</f>
        <v/>
      </c>
      <c r="Q226" s="14">
        <f>M226/$B$32</f>
        <v/>
      </c>
      <c r="R226" s="14">
        <f>R225*$AI$42+S225*$AI$43+T225*$AI$44+U225*$AI$45+$AI$47*H225</f>
        <v/>
      </c>
      <c r="S226" s="17">
        <f>$AI$33*K226+$AI$34*L226+$AI$35*M226</f>
        <v/>
      </c>
      <c r="T226" s="17">
        <f>$AI$36*K226+$AI$37*L226+$AI$38*M226</f>
        <v/>
      </c>
      <c r="U226" s="17">
        <f>$AI$39*K226+$AI$40*L226+$AI$41*M226</f>
        <v/>
      </c>
      <c r="V226" s="17">
        <f>R226*EXP(-$B$15*(($B$16+$AI$4)*0.1))+S226*$B$15/($B$15-$AI$12)*(EXP(-$AI$12*(($B$16+$AI$4)*0.1))-EXP(-$B$15*(($B$16+$AI$4)*0.1)))+T226*$B$15/($B$15-$AI$13)*(EXP(-$AI$13*(($B$16+$AI$4)*0.1))-EXP(-$B$15*(($B$16+$AI$4)*0.1)))+U226*$B$15/($B$15-$AI$14)*(EXP(-$AI$14*(($B$16+$AI$4)*0.1))-EXP(-$B$15*(($B$16+$AI$4)*0.1)))</f>
        <v/>
      </c>
      <c r="W226" s="17">
        <f>R226*EXP(-$B$15*(($B$16+$AI$4)*0.2))+S226*$B$15/($B$15-$AI$12)*(EXP(-$AI$12*(($B$16+$AI$4)*0.2))-EXP(-$B$15*(($B$16+$AI$4)*0.2)))+T226*$B$15/($B$15-$AI$13)*(EXP(-$AI$13*(($B$16+$AI$4)*0.2))-EXP(-$B$15*(($B$16+$AI$4)*0.2)))+U226*$B$15/($B$15-$AI$14)*(EXP(-$AI$14*(($B$16+$AI$4)*0.2))-EXP(-$B$15*(($B$16+$AI$4)*0.2)))</f>
        <v/>
      </c>
      <c r="X226" s="17">
        <f>R226*EXP(-$B$15*(($B$16+$AI$4)*0.3))+S226*$B$15/($B$15-$AI$12)*(EXP(-$AI$12*(($B$16+$AI$4)*0.3))-EXP(-$B$15*(($B$16+$AI$4)*0.3)))+T226*$B$15/($B$15-$AI$13)*(EXP(-$AI$13*(($B$16+$AI$4)*0.3))-EXP(-$B$15*(($B$16+$AI$4)*0.3)))+U226*$B$15/($B$15-$AI$14)*(EXP(-$AI$14*(($B$16+$AI$4)*0.3))-EXP(-$B$15*(($B$16+$AI$4)*0.3)))</f>
        <v/>
      </c>
      <c r="Y226" s="17">
        <f>R226*EXP(-$B$15*(($B$16+$AI$4)*0.4))+S226*$B$15/($B$15-$AI$12)*(EXP(-$AI$12*(($B$16+$AI$4)*0.4))-EXP(-$B$15*(($B$16+$AI$4)*0.4)))+T226*$B$15/($B$15-$AI$13)*(EXP(-$AI$13*(($B$16+$AI$4)*0.4))-EXP(-$B$15*(($B$16+$AI$4)*0.4)))+U226*$B$15/($B$15-$AI$14)*(EXP(-$AI$14*(($B$16+$AI$4)*0.4))-EXP(-$B$15*(($B$16+$AI$4)*0.4)))</f>
        <v/>
      </c>
      <c r="Z226" s="17">
        <f>R226*EXP(-$B$15*(($B$16+$AI$4)*0.5))+S226*$B$15/($B$15-$AI$12)*(EXP(-$AI$12*(($B$16+$AI$4)*0.5))-EXP(-$B$15*(($B$16+$AI$4)*0.5)))+T226*$B$15/($B$15-$AI$13)*(EXP(-$AI$13*(($B$16+$AI$4)*0.5))-EXP(-$B$15*(($B$16+$AI$4)*0.5)))+U226*$B$15/($B$15-$AI$14)*(EXP(-$AI$14*(($B$16+$AI$4)*0.5))-EXP(-$B$15*(($B$16+$AI$4)*0.5)))</f>
        <v/>
      </c>
      <c r="AA226" s="17">
        <f>R226*EXP(-$B$15*(($B$16+$AI$4)*0.6))+S226*$B$15/($B$15-$AI$12)*(EXP(-$AI$12*(($B$16+$AI$4)*0.6))-EXP(-$B$15*(($B$16+$AI$4)*0.6)))+T226*$B$15/($B$15-$AI$13)*(EXP(-$AI$13*(($B$16+$AI$4)*0.6))-EXP(-$B$15*(($B$16+$AI$4)*0.6)))+U226*$B$15/($B$15-$AI$14)*(EXP(-$AI$14*(($B$16+$AI$4)*0.6))-EXP(-$B$15*(($B$16+$AI$4)*0.6)))</f>
        <v/>
      </c>
      <c r="AB226" s="17">
        <f>R226*EXP(-$B$15*(($B$16+$AI$4)*0.7))+S226*$B$15/($B$15-$AI$12)*(EXP(-$AI$12*(($B$16+$AI$4)*0.7))-EXP(-$B$15*(($B$16+$AI$4)*0.7)))+T226*$B$15/($B$15-$AI$13)*(EXP(-$AI$13*(($B$16+$AI$4)*0.7))-EXP(-$B$15*(($B$16+$AI$4)*0.7)))+U226*$B$15/($B$15-$AI$14)*(EXP(-$AI$14*(($B$16+$AI$4)*0.7))-EXP(-$B$15*(($B$16+$AI$4)*0.7)))</f>
        <v/>
      </c>
      <c r="AC226" s="17">
        <f>R226*EXP(-$B$15*(($B$16+$AI$4)*0.8))+S226*$B$15/($B$15-$AI$12)*(EXP(-$AI$12*(($B$16+$AI$4)*0.8))-EXP(-$B$15*(($B$16+$AI$4)*0.8)))+T226*$B$15/($B$15-$AI$13)*(EXP(-$AI$13*(($B$16+$AI$4)*0.8))-EXP(-$B$15*(($B$16+$AI$4)*0.8)))+U226*$B$15/($B$15-$AI$14)*(EXP(-$AI$14*(($B$16+$AI$4)*0.8))-EXP(-$B$15*(($B$16+$AI$4)*0.8)))</f>
        <v/>
      </c>
      <c r="AD226" s="17">
        <f>R226*EXP(-$B$15*(($B$16+$AI$4)*0.9))+S226*$B$15/($B$15-$AI$12)*(EXP(-$AI$12*(($B$16+$AI$4)*0.9))-EXP(-$B$15*(($B$16+$AI$4)*0.9)))+T226*$B$15/($B$15-$AI$13)*(EXP(-$AI$13*(($B$16+$AI$4)*0.9))-EXP(-$B$15*(($B$16+$AI$4)*0.9)))+U226*$B$15/($B$15-$AI$14)*(EXP(-$AI$14*(($B$16+$AI$4)*0.9))-EXP(-$B$15*(($B$16+$AI$4)*0.9)))</f>
        <v/>
      </c>
      <c r="AE226" s="17">
        <f>R226*EXP(-$B$15*(($B$16+$AI$4)*1.0))+S226*$B$15/($B$15-$AI$12)*(EXP(-$AI$12*(($B$16+$AI$4)*1.0))-EXP(-$B$15*(($B$16+$AI$4)*1.0)))+T226*$B$15/($B$15-$AI$13)*(EXP(-$AI$13*(($B$16+$AI$4)*1.0))-EXP(-$B$15*(($B$16+$AI$4)*1.0)))+U226*$B$15/($B$15-$AI$14)*(EXP(-$AI$14*(($B$16+$AI$4)*1.0))-EXP(-$B$15*(($B$16+$AI$4)*1.0)))</f>
        <v/>
      </c>
      <c r="AF226" s="17">
        <f>MIN((G226-V226)/$AI$48,(G226-W226)/$AI$49,(G226-X226)/$AI$50,(G226-Y226)/$AI$51,(G226-Z226)/$AI$52,(G226-AA226)/$AI$53,(G226-AB226)/$AI$54,(G226-AC226)/$AI$55,(G226-AD226)/$AI$56,(G226-AE226)/$AI$57)</f>
        <v/>
      </c>
    </row>
    <row r="227">
      <c r="E227" s="12">
        <f>E226+$B$11</f>
        <v/>
      </c>
      <c r="F227" s="13">
        <f>E227/60</f>
        <v/>
      </c>
      <c r="G227" s="13">
        <f>IF(F227&gt;=$AI$66,$B$26,IF(F227&gt;=$AI$65,$B$25,IF(F227&gt;=$AI$64,$B$24,IF(F227&gt;=$AI$63,$B$23,IF(F227&gt;=$AI$62,$B$22,IF(F227&gt;=$AI$61,$B$21,$B$20))))))</f>
        <v/>
      </c>
      <c r="H227" s="14">
        <f>MAX(0,MIN($AI$59,IF($B$9="Plasma",(G227-(S227*$AI$18+T227*$AI$19+U227*$AI$20))/$AI$46,AF227)))</f>
        <v/>
      </c>
      <c r="I227" s="15">
        <f>H227/10*3600/$B$11</f>
        <v/>
      </c>
      <c r="J227" s="15">
        <f>J226+H227</f>
        <v/>
      </c>
      <c r="K227" s="14">
        <f>$AI$21*K226+$AI$22*L226+$AI$23*M226+$AI$30*H226</f>
        <v/>
      </c>
      <c r="L227" s="14">
        <f>$AI$24*K226+$AI$25*L226+$AI$26*M226+$AI$31*H226</f>
        <v/>
      </c>
      <c r="M227" s="14">
        <f>$AI$27*K226+$AI$28*L226+$AI$29*M226+$AI$32*H226</f>
        <v/>
      </c>
      <c r="N227" s="16">
        <f>R227*$B$41</f>
        <v/>
      </c>
      <c r="O227" s="14">
        <f>K227/$B$30</f>
        <v/>
      </c>
      <c r="P227" s="14">
        <f>L227/$B$31</f>
        <v/>
      </c>
      <c r="Q227" s="14">
        <f>M227/$B$32</f>
        <v/>
      </c>
      <c r="R227" s="14">
        <f>R226*$AI$42+S226*$AI$43+T226*$AI$44+U226*$AI$45+$AI$47*H226</f>
        <v/>
      </c>
      <c r="S227" s="17">
        <f>$AI$33*K227+$AI$34*L227+$AI$35*M227</f>
        <v/>
      </c>
      <c r="T227" s="17">
        <f>$AI$36*K227+$AI$37*L227+$AI$38*M227</f>
        <v/>
      </c>
      <c r="U227" s="17">
        <f>$AI$39*K227+$AI$40*L227+$AI$41*M227</f>
        <v/>
      </c>
      <c r="V227" s="17">
        <f>R227*EXP(-$B$15*(($B$16+$AI$4)*0.1))+S227*$B$15/($B$15-$AI$12)*(EXP(-$AI$12*(($B$16+$AI$4)*0.1))-EXP(-$B$15*(($B$16+$AI$4)*0.1)))+T227*$B$15/($B$15-$AI$13)*(EXP(-$AI$13*(($B$16+$AI$4)*0.1))-EXP(-$B$15*(($B$16+$AI$4)*0.1)))+U227*$B$15/($B$15-$AI$14)*(EXP(-$AI$14*(($B$16+$AI$4)*0.1))-EXP(-$B$15*(($B$16+$AI$4)*0.1)))</f>
        <v/>
      </c>
      <c r="W227" s="17">
        <f>R227*EXP(-$B$15*(($B$16+$AI$4)*0.2))+S227*$B$15/($B$15-$AI$12)*(EXP(-$AI$12*(($B$16+$AI$4)*0.2))-EXP(-$B$15*(($B$16+$AI$4)*0.2)))+T227*$B$15/($B$15-$AI$13)*(EXP(-$AI$13*(($B$16+$AI$4)*0.2))-EXP(-$B$15*(($B$16+$AI$4)*0.2)))+U227*$B$15/($B$15-$AI$14)*(EXP(-$AI$14*(($B$16+$AI$4)*0.2))-EXP(-$B$15*(($B$16+$AI$4)*0.2)))</f>
        <v/>
      </c>
      <c r="X227" s="17">
        <f>R227*EXP(-$B$15*(($B$16+$AI$4)*0.3))+S227*$B$15/($B$15-$AI$12)*(EXP(-$AI$12*(($B$16+$AI$4)*0.3))-EXP(-$B$15*(($B$16+$AI$4)*0.3)))+T227*$B$15/($B$15-$AI$13)*(EXP(-$AI$13*(($B$16+$AI$4)*0.3))-EXP(-$B$15*(($B$16+$AI$4)*0.3)))+U227*$B$15/($B$15-$AI$14)*(EXP(-$AI$14*(($B$16+$AI$4)*0.3))-EXP(-$B$15*(($B$16+$AI$4)*0.3)))</f>
        <v/>
      </c>
      <c r="Y227" s="17">
        <f>R227*EXP(-$B$15*(($B$16+$AI$4)*0.4))+S227*$B$15/($B$15-$AI$12)*(EXP(-$AI$12*(($B$16+$AI$4)*0.4))-EXP(-$B$15*(($B$16+$AI$4)*0.4)))+T227*$B$15/($B$15-$AI$13)*(EXP(-$AI$13*(($B$16+$AI$4)*0.4))-EXP(-$B$15*(($B$16+$AI$4)*0.4)))+U227*$B$15/($B$15-$AI$14)*(EXP(-$AI$14*(($B$16+$AI$4)*0.4))-EXP(-$B$15*(($B$16+$AI$4)*0.4)))</f>
        <v/>
      </c>
      <c r="Z227" s="17">
        <f>R227*EXP(-$B$15*(($B$16+$AI$4)*0.5))+S227*$B$15/($B$15-$AI$12)*(EXP(-$AI$12*(($B$16+$AI$4)*0.5))-EXP(-$B$15*(($B$16+$AI$4)*0.5)))+T227*$B$15/($B$15-$AI$13)*(EXP(-$AI$13*(($B$16+$AI$4)*0.5))-EXP(-$B$15*(($B$16+$AI$4)*0.5)))+U227*$B$15/($B$15-$AI$14)*(EXP(-$AI$14*(($B$16+$AI$4)*0.5))-EXP(-$B$15*(($B$16+$AI$4)*0.5)))</f>
        <v/>
      </c>
      <c r="AA227" s="17">
        <f>R227*EXP(-$B$15*(($B$16+$AI$4)*0.6))+S227*$B$15/($B$15-$AI$12)*(EXP(-$AI$12*(($B$16+$AI$4)*0.6))-EXP(-$B$15*(($B$16+$AI$4)*0.6)))+T227*$B$15/($B$15-$AI$13)*(EXP(-$AI$13*(($B$16+$AI$4)*0.6))-EXP(-$B$15*(($B$16+$AI$4)*0.6)))+U227*$B$15/($B$15-$AI$14)*(EXP(-$AI$14*(($B$16+$AI$4)*0.6))-EXP(-$B$15*(($B$16+$AI$4)*0.6)))</f>
        <v/>
      </c>
      <c r="AB227" s="17">
        <f>R227*EXP(-$B$15*(($B$16+$AI$4)*0.7))+S227*$B$15/($B$15-$AI$12)*(EXP(-$AI$12*(($B$16+$AI$4)*0.7))-EXP(-$B$15*(($B$16+$AI$4)*0.7)))+T227*$B$15/($B$15-$AI$13)*(EXP(-$AI$13*(($B$16+$AI$4)*0.7))-EXP(-$B$15*(($B$16+$AI$4)*0.7)))+U227*$B$15/($B$15-$AI$14)*(EXP(-$AI$14*(($B$16+$AI$4)*0.7))-EXP(-$B$15*(($B$16+$AI$4)*0.7)))</f>
        <v/>
      </c>
      <c r="AC227" s="17">
        <f>R227*EXP(-$B$15*(($B$16+$AI$4)*0.8))+S227*$B$15/($B$15-$AI$12)*(EXP(-$AI$12*(($B$16+$AI$4)*0.8))-EXP(-$B$15*(($B$16+$AI$4)*0.8)))+T227*$B$15/($B$15-$AI$13)*(EXP(-$AI$13*(($B$16+$AI$4)*0.8))-EXP(-$B$15*(($B$16+$AI$4)*0.8)))+U227*$B$15/($B$15-$AI$14)*(EXP(-$AI$14*(($B$16+$AI$4)*0.8))-EXP(-$B$15*(($B$16+$AI$4)*0.8)))</f>
        <v/>
      </c>
      <c r="AD227" s="17">
        <f>R227*EXP(-$B$15*(($B$16+$AI$4)*0.9))+S227*$B$15/($B$15-$AI$12)*(EXP(-$AI$12*(($B$16+$AI$4)*0.9))-EXP(-$B$15*(($B$16+$AI$4)*0.9)))+T227*$B$15/($B$15-$AI$13)*(EXP(-$AI$13*(($B$16+$AI$4)*0.9))-EXP(-$B$15*(($B$16+$AI$4)*0.9)))+U227*$B$15/($B$15-$AI$14)*(EXP(-$AI$14*(($B$16+$AI$4)*0.9))-EXP(-$B$15*(($B$16+$AI$4)*0.9)))</f>
        <v/>
      </c>
      <c r="AE227" s="17">
        <f>R227*EXP(-$B$15*(($B$16+$AI$4)*1.0))+S227*$B$15/($B$15-$AI$12)*(EXP(-$AI$12*(($B$16+$AI$4)*1.0))-EXP(-$B$15*(($B$16+$AI$4)*1.0)))+T227*$B$15/($B$15-$AI$13)*(EXP(-$AI$13*(($B$16+$AI$4)*1.0))-EXP(-$B$15*(($B$16+$AI$4)*1.0)))+U227*$B$15/($B$15-$AI$14)*(EXP(-$AI$14*(($B$16+$AI$4)*1.0))-EXP(-$B$15*(($B$16+$AI$4)*1.0)))</f>
        <v/>
      </c>
      <c r="AF227" s="17">
        <f>MIN((G227-V227)/$AI$48,(G227-W227)/$AI$49,(G227-X227)/$AI$50,(G227-Y227)/$AI$51,(G227-Z227)/$AI$52,(G227-AA227)/$AI$53,(G227-AB227)/$AI$54,(G227-AC227)/$AI$55,(G227-AD227)/$AI$56,(G227-AE227)/$AI$57)</f>
        <v/>
      </c>
    </row>
    <row r="228">
      <c r="E228" s="12">
        <f>E227+$B$11</f>
        <v/>
      </c>
      <c r="F228" s="13">
        <f>E228/60</f>
        <v/>
      </c>
      <c r="G228" s="13">
        <f>IF(F228&gt;=$AI$66,$B$26,IF(F228&gt;=$AI$65,$B$25,IF(F228&gt;=$AI$64,$B$24,IF(F228&gt;=$AI$63,$B$23,IF(F228&gt;=$AI$62,$B$22,IF(F228&gt;=$AI$61,$B$21,$B$20))))))</f>
        <v/>
      </c>
      <c r="H228" s="14">
        <f>MAX(0,MIN($AI$59,IF($B$9="Plasma",(G228-(S228*$AI$18+T228*$AI$19+U228*$AI$20))/$AI$46,AF228)))</f>
        <v/>
      </c>
      <c r="I228" s="15">
        <f>H228/10*3600/$B$11</f>
        <v/>
      </c>
      <c r="J228" s="15">
        <f>J227+H228</f>
        <v/>
      </c>
      <c r="K228" s="14">
        <f>$AI$21*K227+$AI$22*L227+$AI$23*M227+$AI$30*H227</f>
        <v/>
      </c>
      <c r="L228" s="14">
        <f>$AI$24*K227+$AI$25*L227+$AI$26*M227+$AI$31*H227</f>
        <v/>
      </c>
      <c r="M228" s="14">
        <f>$AI$27*K227+$AI$28*L227+$AI$29*M227+$AI$32*H227</f>
        <v/>
      </c>
      <c r="N228" s="16">
        <f>R228*$B$41</f>
        <v/>
      </c>
      <c r="O228" s="14">
        <f>K228/$B$30</f>
        <v/>
      </c>
      <c r="P228" s="14">
        <f>L228/$B$31</f>
        <v/>
      </c>
      <c r="Q228" s="14">
        <f>M228/$B$32</f>
        <v/>
      </c>
      <c r="R228" s="14">
        <f>R227*$AI$42+S227*$AI$43+T227*$AI$44+U227*$AI$45+$AI$47*H227</f>
        <v/>
      </c>
      <c r="S228" s="17">
        <f>$AI$33*K228+$AI$34*L228+$AI$35*M228</f>
        <v/>
      </c>
      <c r="T228" s="17">
        <f>$AI$36*K228+$AI$37*L228+$AI$38*M228</f>
        <v/>
      </c>
      <c r="U228" s="17">
        <f>$AI$39*K228+$AI$40*L228+$AI$41*M228</f>
        <v/>
      </c>
      <c r="V228" s="17">
        <f>R228*EXP(-$B$15*(($B$16+$AI$4)*0.1))+S228*$B$15/($B$15-$AI$12)*(EXP(-$AI$12*(($B$16+$AI$4)*0.1))-EXP(-$B$15*(($B$16+$AI$4)*0.1)))+T228*$B$15/($B$15-$AI$13)*(EXP(-$AI$13*(($B$16+$AI$4)*0.1))-EXP(-$B$15*(($B$16+$AI$4)*0.1)))+U228*$B$15/($B$15-$AI$14)*(EXP(-$AI$14*(($B$16+$AI$4)*0.1))-EXP(-$B$15*(($B$16+$AI$4)*0.1)))</f>
        <v/>
      </c>
      <c r="W228" s="17">
        <f>R228*EXP(-$B$15*(($B$16+$AI$4)*0.2))+S228*$B$15/($B$15-$AI$12)*(EXP(-$AI$12*(($B$16+$AI$4)*0.2))-EXP(-$B$15*(($B$16+$AI$4)*0.2)))+T228*$B$15/($B$15-$AI$13)*(EXP(-$AI$13*(($B$16+$AI$4)*0.2))-EXP(-$B$15*(($B$16+$AI$4)*0.2)))+U228*$B$15/($B$15-$AI$14)*(EXP(-$AI$14*(($B$16+$AI$4)*0.2))-EXP(-$B$15*(($B$16+$AI$4)*0.2)))</f>
        <v/>
      </c>
      <c r="X228" s="17">
        <f>R228*EXP(-$B$15*(($B$16+$AI$4)*0.3))+S228*$B$15/($B$15-$AI$12)*(EXP(-$AI$12*(($B$16+$AI$4)*0.3))-EXP(-$B$15*(($B$16+$AI$4)*0.3)))+T228*$B$15/($B$15-$AI$13)*(EXP(-$AI$13*(($B$16+$AI$4)*0.3))-EXP(-$B$15*(($B$16+$AI$4)*0.3)))+U228*$B$15/($B$15-$AI$14)*(EXP(-$AI$14*(($B$16+$AI$4)*0.3))-EXP(-$B$15*(($B$16+$AI$4)*0.3)))</f>
        <v/>
      </c>
      <c r="Y228" s="17">
        <f>R228*EXP(-$B$15*(($B$16+$AI$4)*0.4))+S228*$B$15/($B$15-$AI$12)*(EXP(-$AI$12*(($B$16+$AI$4)*0.4))-EXP(-$B$15*(($B$16+$AI$4)*0.4)))+T228*$B$15/($B$15-$AI$13)*(EXP(-$AI$13*(($B$16+$AI$4)*0.4))-EXP(-$B$15*(($B$16+$AI$4)*0.4)))+U228*$B$15/($B$15-$AI$14)*(EXP(-$AI$14*(($B$16+$AI$4)*0.4))-EXP(-$B$15*(($B$16+$AI$4)*0.4)))</f>
        <v/>
      </c>
      <c r="Z228" s="17">
        <f>R228*EXP(-$B$15*(($B$16+$AI$4)*0.5))+S228*$B$15/($B$15-$AI$12)*(EXP(-$AI$12*(($B$16+$AI$4)*0.5))-EXP(-$B$15*(($B$16+$AI$4)*0.5)))+T228*$B$15/($B$15-$AI$13)*(EXP(-$AI$13*(($B$16+$AI$4)*0.5))-EXP(-$B$15*(($B$16+$AI$4)*0.5)))+U228*$B$15/($B$15-$AI$14)*(EXP(-$AI$14*(($B$16+$AI$4)*0.5))-EXP(-$B$15*(($B$16+$AI$4)*0.5)))</f>
        <v/>
      </c>
      <c r="AA228" s="17">
        <f>R228*EXP(-$B$15*(($B$16+$AI$4)*0.6))+S228*$B$15/($B$15-$AI$12)*(EXP(-$AI$12*(($B$16+$AI$4)*0.6))-EXP(-$B$15*(($B$16+$AI$4)*0.6)))+T228*$B$15/($B$15-$AI$13)*(EXP(-$AI$13*(($B$16+$AI$4)*0.6))-EXP(-$B$15*(($B$16+$AI$4)*0.6)))+U228*$B$15/($B$15-$AI$14)*(EXP(-$AI$14*(($B$16+$AI$4)*0.6))-EXP(-$B$15*(($B$16+$AI$4)*0.6)))</f>
        <v/>
      </c>
      <c r="AB228" s="17">
        <f>R228*EXP(-$B$15*(($B$16+$AI$4)*0.7))+S228*$B$15/($B$15-$AI$12)*(EXP(-$AI$12*(($B$16+$AI$4)*0.7))-EXP(-$B$15*(($B$16+$AI$4)*0.7)))+T228*$B$15/($B$15-$AI$13)*(EXP(-$AI$13*(($B$16+$AI$4)*0.7))-EXP(-$B$15*(($B$16+$AI$4)*0.7)))+U228*$B$15/($B$15-$AI$14)*(EXP(-$AI$14*(($B$16+$AI$4)*0.7))-EXP(-$B$15*(($B$16+$AI$4)*0.7)))</f>
        <v/>
      </c>
      <c r="AC228" s="17">
        <f>R228*EXP(-$B$15*(($B$16+$AI$4)*0.8))+S228*$B$15/($B$15-$AI$12)*(EXP(-$AI$12*(($B$16+$AI$4)*0.8))-EXP(-$B$15*(($B$16+$AI$4)*0.8)))+T228*$B$15/($B$15-$AI$13)*(EXP(-$AI$13*(($B$16+$AI$4)*0.8))-EXP(-$B$15*(($B$16+$AI$4)*0.8)))+U228*$B$15/($B$15-$AI$14)*(EXP(-$AI$14*(($B$16+$AI$4)*0.8))-EXP(-$B$15*(($B$16+$AI$4)*0.8)))</f>
        <v/>
      </c>
      <c r="AD228" s="17">
        <f>R228*EXP(-$B$15*(($B$16+$AI$4)*0.9))+S228*$B$15/($B$15-$AI$12)*(EXP(-$AI$12*(($B$16+$AI$4)*0.9))-EXP(-$B$15*(($B$16+$AI$4)*0.9)))+T228*$B$15/($B$15-$AI$13)*(EXP(-$AI$13*(($B$16+$AI$4)*0.9))-EXP(-$B$15*(($B$16+$AI$4)*0.9)))+U228*$B$15/($B$15-$AI$14)*(EXP(-$AI$14*(($B$16+$AI$4)*0.9))-EXP(-$B$15*(($B$16+$AI$4)*0.9)))</f>
        <v/>
      </c>
      <c r="AE228" s="17">
        <f>R228*EXP(-$B$15*(($B$16+$AI$4)*1.0))+S228*$B$15/($B$15-$AI$12)*(EXP(-$AI$12*(($B$16+$AI$4)*1.0))-EXP(-$B$15*(($B$16+$AI$4)*1.0)))+T228*$B$15/($B$15-$AI$13)*(EXP(-$AI$13*(($B$16+$AI$4)*1.0))-EXP(-$B$15*(($B$16+$AI$4)*1.0)))+U228*$B$15/($B$15-$AI$14)*(EXP(-$AI$14*(($B$16+$AI$4)*1.0))-EXP(-$B$15*(($B$16+$AI$4)*1.0)))</f>
        <v/>
      </c>
      <c r="AF228" s="17">
        <f>MIN((G228-V228)/$AI$48,(G228-W228)/$AI$49,(G228-X228)/$AI$50,(G228-Y228)/$AI$51,(G228-Z228)/$AI$52,(G228-AA228)/$AI$53,(G228-AB228)/$AI$54,(G228-AC228)/$AI$55,(G228-AD228)/$AI$56,(G228-AE228)/$AI$57)</f>
        <v/>
      </c>
    </row>
    <row r="229">
      <c r="E229" s="12">
        <f>E228+$B$11</f>
        <v/>
      </c>
      <c r="F229" s="13">
        <f>E229/60</f>
        <v/>
      </c>
      <c r="G229" s="13">
        <f>IF(F229&gt;=$AI$66,$B$26,IF(F229&gt;=$AI$65,$B$25,IF(F229&gt;=$AI$64,$B$24,IF(F229&gt;=$AI$63,$B$23,IF(F229&gt;=$AI$62,$B$22,IF(F229&gt;=$AI$61,$B$21,$B$20))))))</f>
        <v/>
      </c>
      <c r="H229" s="14">
        <f>MAX(0,MIN($AI$59,IF($B$9="Plasma",(G229-(S229*$AI$18+T229*$AI$19+U229*$AI$20))/$AI$46,AF229)))</f>
        <v/>
      </c>
      <c r="I229" s="15">
        <f>H229/10*3600/$B$11</f>
        <v/>
      </c>
      <c r="J229" s="15">
        <f>J228+H229</f>
        <v/>
      </c>
      <c r="K229" s="14">
        <f>$AI$21*K228+$AI$22*L228+$AI$23*M228+$AI$30*H228</f>
        <v/>
      </c>
      <c r="L229" s="14">
        <f>$AI$24*K228+$AI$25*L228+$AI$26*M228+$AI$31*H228</f>
        <v/>
      </c>
      <c r="M229" s="14">
        <f>$AI$27*K228+$AI$28*L228+$AI$29*M228+$AI$32*H228</f>
        <v/>
      </c>
      <c r="N229" s="16">
        <f>R229*$B$41</f>
        <v/>
      </c>
      <c r="O229" s="14">
        <f>K229/$B$30</f>
        <v/>
      </c>
      <c r="P229" s="14">
        <f>L229/$B$31</f>
        <v/>
      </c>
      <c r="Q229" s="14">
        <f>M229/$B$32</f>
        <v/>
      </c>
      <c r="R229" s="14">
        <f>R228*$AI$42+S228*$AI$43+T228*$AI$44+U228*$AI$45+$AI$47*H228</f>
        <v/>
      </c>
      <c r="S229" s="17">
        <f>$AI$33*K229+$AI$34*L229+$AI$35*M229</f>
        <v/>
      </c>
      <c r="T229" s="17">
        <f>$AI$36*K229+$AI$37*L229+$AI$38*M229</f>
        <v/>
      </c>
      <c r="U229" s="17">
        <f>$AI$39*K229+$AI$40*L229+$AI$41*M229</f>
        <v/>
      </c>
      <c r="V229" s="17">
        <f>R229*EXP(-$B$15*(($B$16+$AI$4)*0.1))+S229*$B$15/($B$15-$AI$12)*(EXP(-$AI$12*(($B$16+$AI$4)*0.1))-EXP(-$B$15*(($B$16+$AI$4)*0.1)))+T229*$B$15/($B$15-$AI$13)*(EXP(-$AI$13*(($B$16+$AI$4)*0.1))-EXP(-$B$15*(($B$16+$AI$4)*0.1)))+U229*$B$15/($B$15-$AI$14)*(EXP(-$AI$14*(($B$16+$AI$4)*0.1))-EXP(-$B$15*(($B$16+$AI$4)*0.1)))</f>
        <v/>
      </c>
      <c r="W229" s="17">
        <f>R229*EXP(-$B$15*(($B$16+$AI$4)*0.2))+S229*$B$15/($B$15-$AI$12)*(EXP(-$AI$12*(($B$16+$AI$4)*0.2))-EXP(-$B$15*(($B$16+$AI$4)*0.2)))+T229*$B$15/($B$15-$AI$13)*(EXP(-$AI$13*(($B$16+$AI$4)*0.2))-EXP(-$B$15*(($B$16+$AI$4)*0.2)))+U229*$B$15/($B$15-$AI$14)*(EXP(-$AI$14*(($B$16+$AI$4)*0.2))-EXP(-$B$15*(($B$16+$AI$4)*0.2)))</f>
        <v/>
      </c>
      <c r="X229" s="17">
        <f>R229*EXP(-$B$15*(($B$16+$AI$4)*0.3))+S229*$B$15/($B$15-$AI$12)*(EXP(-$AI$12*(($B$16+$AI$4)*0.3))-EXP(-$B$15*(($B$16+$AI$4)*0.3)))+T229*$B$15/($B$15-$AI$13)*(EXP(-$AI$13*(($B$16+$AI$4)*0.3))-EXP(-$B$15*(($B$16+$AI$4)*0.3)))+U229*$B$15/($B$15-$AI$14)*(EXP(-$AI$14*(($B$16+$AI$4)*0.3))-EXP(-$B$15*(($B$16+$AI$4)*0.3)))</f>
        <v/>
      </c>
      <c r="Y229" s="17">
        <f>R229*EXP(-$B$15*(($B$16+$AI$4)*0.4))+S229*$B$15/($B$15-$AI$12)*(EXP(-$AI$12*(($B$16+$AI$4)*0.4))-EXP(-$B$15*(($B$16+$AI$4)*0.4)))+T229*$B$15/($B$15-$AI$13)*(EXP(-$AI$13*(($B$16+$AI$4)*0.4))-EXP(-$B$15*(($B$16+$AI$4)*0.4)))+U229*$B$15/($B$15-$AI$14)*(EXP(-$AI$14*(($B$16+$AI$4)*0.4))-EXP(-$B$15*(($B$16+$AI$4)*0.4)))</f>
        <v/>
      </c>
      <c r="Z229" s="17">
        <f>R229*EXP(-$B$15*(($B$16+$AI$4)*0.5))+S229*$B$15/($B$15-$AI$12)*(EXP(-$AI$12*(($B$16+$AI$4)*0.5))-EXP(-$B$15*(($B$16+$AI$4)*0.5)))+T229*$B$15/($B$15-$AI$13)*(EXP(-$AI$13*(($B$16+$AI$4)*0.5))-EXP(-$B$15*(($B$16+$AI$4)*0.5)))+U229*$B$15/($B$15-$AI$14)*(EXP(-$AI$14*(($B$16+$AI$4)*0.5))-EXP(-$B$15*(($B$16+$AI$4)*0.5)))</f>
        <v/>
      </c>
      <c r="AA229" s="17">
        <f>R229*EXP(-$B$15*(($B$16+$AI$4)*0.6))+S229*$B$15/($B$15-$AI$12)*(EXP(-$AI$12*(($B$16+$AI$4)*0.6))-EXP(-$B$15*(($B$16+$AI$4)*0.6)))+T229*$B$15/($B$15-$AI$13)*(EXP(-$AI$13*(($B$16+$AI$4)*0.6))-EXP(-$B$15*(($B$16+$AI$4)*0.6)))+U229*$B$15/($B$15-$AI$14)*(EXP(-$AI$14*(($B$16+$AI$4)*0.6))-EXP(-$B$15*(($B$16+$AI$4)*0.6)))</f>
        <v/>
      </c>
      <c r="AB229" s="17">
        <f>R229*EXP(-$B$15*(($B$16+$AI$4)*0.7))+S229*$B$15/($B$15-$AI$12)*(EXP(-$AI$12*(($B$16+$AI$4)*0.7))-EXP(-$B$15*(($B$16+$AI$4)*0.7)))+T229*$B$15/($B$15-$AI$13)*(EXP(-$AI$13*(($B$16+$AI$4)*0.7))-EXP(-$B$15*(($B$16+$AI$4)*0.7)))+U229*$B$15/($B$15-$AI$14)*(EXP(-$AI$14*(($B$16+$AI$4)*0.7))-EXP(-$B$15*(($B$16+$AI$4)*0.7)))</f>
        <v/>
      </c>
      <c r="AC229" s="17">
        <f>R229*EXP(-$B$15*(($B$16+$AI$4)*0.8))+S229*$B$15/($B$15-$AI$12)*(EXP(-$AI$12*(($B$16+$AI$4)*0.8))-EXP(-$B$15*(($B$16+$AI$4)*0.8)))+T229*$B$15/($B$15-$AI$13)*(EXP(-$AI$13*(($B$16+$AI$4)*0.8))-EXP(-$B$15*(($B$16+$AI$4)*0.8)))+U229*$B$15/($B$15-$AI$14)*(EXP(-$AI$14*(($B$16+$AI$4)*0.8))-EXP(-$B$15*(($B$16+$AI$4)*0.8)))</f>
        <v/>
      </c>
      <c r="AD229" s="17">
        <f>R229*EXP(-$B$15*(($B$16+$AI$4)*0.9))+S229*$B$15/($B$15-$AI$12)*(EXP(-$AI$12*(($B$16+$AI$4)*0.9))-EXP(-$B$15*(($B$16+$AI$4)*0.9)))+T229*$B$15/($B$15-$AI$13)*(EXP(-$AI$13*(($B$16+$AI$4)*0.9))-EXP(-$B$15*(($B$16+$AI$4)*0.9)))+U229*$B$15/($B$15-$AI$14)*(EXP(-$AI$14*(($B$16+$AI$4)*0.9))-EXP(-$B$15*(($B$16+$AI$4)*0.9)))</f>
        <v/>
      </c>
      <c r="AE229" s="17">
        <f>R229*EXP(-$B$15*(($B$16+$AI$4)*1.0))+S229*$B$15/($B$15-$AI$12)*(EXP(-$AI$12*(($B$16+$AI$4)*1.0))-EXP(-$B$15*(($B$16+$AI$4)*1.0)))+T229*$B$15/($B$15-$AI$13)*(EXP(-$AI$13*(($B$16+$AI$4)*1.0))-EXP(-$B$15*(($B$16+$AI$4)*1.0)))+U229*$B$15/($B$15-$AI$14)*(EXP(-$AI$14*(($B$16+$AI$4)*1.0))-EXP(-$B$15*(($B$16+$AI$4)*1.0)))</f>
        <v/>
      </c>
      <c r="AF229" s="17">
        <f>MIN((G229-V229)/$AI$48,(G229-W229)/$AI$49,(G229-X229)/$AI$50,(G229-Y229)/$AI$51,(G229-Z229)/$AI$52,(G229-AA229)/$AI$53,(G229-AB229)/$AI$54,(G229-AC229)/$AI$55,(G229-AD229)/$AI$56,(G229-AE229)/$AI$57)</f>
        <v/>
      </c>
    </row>
    <row r="230">
      <c r="E230" s="12">
        <f>E229+$B$11</f>
        <v/>
      </c>
      <c r="F230" s="13">
        <f>E230/60</f>
        <v/>
      </c>
      <c r="G230" s="13">
        <f>IF(F230&gt;=$AI$66,$B$26,IF(F230&gt;=$AI$65,$B$25,IF(F230&gt;=$AI$64,$B$24,IF(F230&gt;=$AI$63,$B$23,IF(F230&gt;=$AI$62,$B$22,IF(F230&gt;=$AI$61,$B$21,$B$20))))))</f>
        <v/>
      </c>
      <c r="H230" s="14">
        <f>MAX(0,MIN($AI$59,IF($B$9="Plasma",(G230-(S230*$AI$18+T230*$AI$19+U230*$AI$20))/$AI$46,AF230)))</f>
        <v/>
      </c>
      <c r="I230" s="15">
        <f>H230/10*3600/$B$11</f>
        <v/>
      </c>
      <c r="J230" s="15">
        <f>J229+H230</f>
        <v/>
      </c>
      <c r="K230" s="14">
        <f>$AI$21*K229+$AI$22*L229+$AI$23*M229+$AI$30*H229</f>
        <v/>
      </c>
      <c r="L230" s="14">
        <f>$AI$24*K229+$AI$25*L229+$AI$26*M229+$AI$31*H229</f>
        <v/>
      </c>
      <c r="M230" s="14">
        <f>$AI$27*K229+$AI$28*L229+$AI$29*M229+$AI$32*H229</f>
        <v/>
      </c>
      <c r="N230" s="16">
        <f>R230*$B$41</f>
        <v/>
      </c>
      <c r="O230" s="14">
        <f>K230/$B$30</f>
        <v/>
      </c>
      <c r="P230" s="14">
        <f>L230/$B$31</f>
        <v/>
      </c>
      <c r="Q230" s="14">
        <f>M230/$B$32</f>
        <v/>
      </c>
      <c r="R230" s="14">
        <f>R229*$AI$42+S229*$AI$43+T229*$AI$44+U229*$AI$45+$AI$47*H229</f>
        <v/>
      </c>
      <c r="S230" s="17">
        <f>$AI$33*K230+$AI$34*L230+$AI$35*M230</f>
        <v/>
      </c>
      <c r="T230" s="17">
        <f>$AI$36*K230+$AI$37*L230+$AI$38*M230</f>
        <v/>
      </c>
      <c r="U230" s="17">
        <f>$AI$39*K230+$AI$40*L230+$AI$41*M230</f>
        <v/>
      </c>
      <c r="V230" s="17">
        <f>R230*EXP(-$B$15*(($B$16+$AI$4)*0.1))+S230*$B$15/($B$15-$AI$12)*(EXP(-$AI$12*(($B$16+$AI$4)*0.1))-EXP(-$B$15*(($B$16+$AI$4)*0.1)))+T230*$B$15/($B$15-$AI$13)*(EXP(-$AI$13*(($B$16+$AI$4)*0.1))-EXP(-$B$15*(($B$16+$AI$4)*0.1)))+U230*$B$15/($B$15-$AI$14)*(EXP(-$AI$14*(($B$16+$AI$4)*0.1))-EXP(-$B$15*(($B$16+$AI$4)*0.1)))</f>
        <v/>
      </c>
      <c r="W230" s="17">
        <f>R230*EXP(-$B$15*(($B$16+$AI$4)*0.2))+S230*$B$15/($B$15-$AI$12)*(EXP(-$AI$12*(($B$16+$AI$4)*0.2))-EXP(-$B$15*(($B$16+$AI$4)*0.2)))+T230*$B$15/($B$15-$AI$13)*(EXP(-$AI$13*(($B$16+$AI$4)*0.2))-EXP(-$B$15*(($B$16+$AI$4)*0.2)))+U230*$B$15/($B$15-$AI$14)*(EXP(-$AI$14*(($B$16+$AI$4)*0.2))-EXP(-$B$15*(($B$16+$AI$4)*0.2)))</f>
        <v/>
      </c>
      <c r="X230" s="17">
        <f>R230*EXP(-$B$15*(($B$16+$AI$4)*0.3))+S230*$B$15/($B$15-$AI$12)*(EXP(-$AI$12*(($B$16+$AI$4)*0.3))-EXP(-$B$15*(($B$16+$AI$4)*0.3)))+T230*$B$15/($B$15-$AI$13)*(EXP(-$AI$13*(($B$16+$AI$4)*0.3))-EXP(-$B$15*(($B$16+$AI$4)*0.3)))+U230*$B$15/($B$15-$AI$14)*(EXP(-$AI$14*(($B$16+$AI$4)*0.3))-EXP(-$B$15*(($B$16+$AI$4)*0.3)))</f>
        <v/>
      </c>
      <c r="Y230" s="17">
        <f>R230*EXP(-$B$15*(($B$16+$AI$4)*0.4))+S230*$B$15/($B$15-$AI$12)*(EXP(-$AI$12*(($B$16+$AI$4)*0.4))-EXP(-$B$15*(($B$16+$AI$4)*0.4)))+T230*$B$15/($B$15-$AI$13)*(EXP(-$AI$13*(($B$16+$AI$4)*0.4))-EXP(-$B$15*(($B$16+$AI$4)*0.4)))+U230*$B$15/($B$15-$AI$14)*(EXP(-$AI$14*(($B$16+$AI$4)*0.4))-EXP(-$B$15*(($B$16+$AI$4)*0.4)))</f>
        <v/>
      </c>
      <c r="Z230" s="17">
        <f>R230*EXP(-$B$15*(($B$16+$AI$4)*0.5))+S230*$B$15/($B$15-$AI$12)*(EXP(-$AI$12*(($B$16+$AI$4)*0.5))-EXP(-$B$15*(($B$16+$AI$4)*0.5)))+T230*$B$15/($B$15-$AI$13)*(EXP(-$AI$13*(($B$16+$AI$4)*0.5))-EXP(-$B$15*(($B$16+$AI$4)*0.5)))+U230*$B$15/($B$15-$AI$14)*(EXP(-$AI$14*(($B$16+$AI$4)*0.5))-EXP(-$B$15*(($B$16+$AI$4)*0.5)))</f>
        <v/>
      </c>
      <c r="AA230" s="17">
        <f>R230*EXP(-$B$15*(($B$16+$AI$4)*0.6))+S230*$B$15/($B$15-$AI$12)*(EXP(-$AI$12*(($B$16+$AI$4)*0.6))-EXP(-$B$15*(($B$16+$AI$4)*0.6)))+T230*$B$15/($B$15-$AI$13)*(EXP(-$AI$13*(($B$16+$AI$4)*0.6))-EXP(-$B$15*(($B$16+$AI$4)*0.6)))+U230*$B$15/($B$15-$AI$14)*(EXP(-$AI$14*(($B$16+$AI$4)*0.6))-EXP(-$B$15*(($B$16+$AI$4)*0.6)))</f>
        <v/>
      </c>
      <c r="AB230" s="17">
        <f>R230*EXP(-$B$15*(($B$16+$AI$4)*0.7))+S230*$B$15/($B$15-$AI$12)*(EXP(-$AI$12*(($B$16+$AI$4)*0.7))-EXP(-$B$15*(($B$16+$AI$4)*0.7)))+T230*$B$15/($B$15-$AI$13)*(EXP(-$AI$13*(($B$16+$AI$4)*0.7))-EXP(-$B$15*(($B$16+$AI$4)*0.7)))+U230*$B$15/($B$15-$AI$14)*(EXP(-$AI$14*(($B$16+$AI$4)*0.7))-EXP(-$B$15*(($B$16+$AI$4)*0.7)))</f>
        <v/>
      </c>
      <c r="AC230" s="17">
        <f>R230*EXP(-$B$15*(($B$16+$AI$4)*0.8))+S230*$B$15/($B$15-$AI$12)*(EXP(-$AI$12*(($B$16+$AI$4)*0.8))-EXP(-$B$15*(($B$16+$AI$4)*0.8)))+T230*$B$15/($B$15-$AI$13)*(EXP(-$AI$13*(($B$16+$AI$4)*0.8))-EXP(-$B$15*(($B$16+$AI$4)*0.8)))+U230*$B$15/($B$15-$AI$14)*(EXP(-$AI$14*(($B$16+$AI$4)*0.8))-EXP(-$B$15*(($B$16+$AI$4)*0.8)))</f>
        <v/>
      </c>
      <c r="AD230" s="17">
        <f>R230*EXP(-$B$15*(($B$16+$AI$4)*0.9))+S230*$B$15/($B$15-$AI$12)*(EXP(-$AI$12*(($B$16+$AI$4)*0.9))-EXP(-$B$15*(($B$16+$AI$4)*0.9)))+T230*$B$15/($B$15-$AI$13)*(EXP(-$AI$13*(($B$16+$AI$4)*0.9))-EXP(-$B$15*(($B$16+$AI$4)*0.9)))+U230*$B$15/($B$15-$AI$14)*(EXP(-$AI$14*(($B$16+$AI$4)*0.9))-EXP(-$B$15*(($B$16+$AI$4)*0.9)))</f>
        <v/>
      </c>
      <c r="AE230" s="17">
        <f>R230*EXP(-$B$15*(($B$16+$AI$4)*1.0))+S230*$B$15/($B$15-$AI$12)*(EXP(-$AI$12*(($B$16+$AI$4)*1.0))-EXP(-$B$15*(($B$16+$AI$4)*1.0)))+T230*$B$15/($B$15-$AI$13)*(EXP(-$AI$13*(($B$16+$AI$4)*1.0))-EXP(-$B$15*(($B$16+$AI$4)*1.0)))+U230*$B$15/($B$15-$AI$14)*(EXP(-$AI$14*(($B$16+$AI$4)*1.0))-EXP(-$B$15*(($B$16+$AI$4)*1.0)))</f>
        <v/>
      </c>
      <c r="AF230" s="17">
        <f>MIN((G230-V230)/$AI$48,(G230-W230)/$AI$49,(G230-X230)/$AI$50,(G230-Y230)/$AI$51,(G230-Z230)/$AI$52,(G230-AA230)/$AI$53,(G230-AB230)/$AI$54,(G230-AC230)/$AI$55,(G230-AD230)/$AI$56,(G230-AE230)/$AI$57)</f>
        <v/>
      </c>
    </row>
    <row r="231">
      <c r="E231" s="12">
        <f>E230+$B$11</f>
        <v/>
      </c>
      <c r="F231" s="13">
        <f>E231/60</f>
        <v/>
      </c>
      <c r="G231" s="13">
        <f>IF(F231&gt;=$AI$66,$B$26,IF(F231&gt;=$AI$65,$B$25,IF(F231&gt;=$AI$64,$B$24,IF(F231&gt;=$AI$63,$B$23,IF(F231&gt;=$AI$62,$B$22,IF(F231&gt;=$AI$61,$B$21,$B$20))))))</f>
        <v/>
      </c>
      <c r="H231" s="14">
        <f>MAX(0,MIN($AI$59,IF($B$9="Plasma",(G231-(S231*$AI$18+T231*$AI$19+U231*$AI$20))/$AI$46,AF231)))</f>
        <v/>
      </c>
      <c r="I231" s="15">
        <f>H231/10*3600/$B$11</f>
        <v/>
      </c>
      <c r="J231" s="15">
        <f>J230+H231</f>
        <v/>
      </c>
      <c r="K231" s="14">
        <f>$AI$21*K230+$AI$22*L230+$AI$23*M230+$AI$30*H230</f>
        <v/>
      </c>
      <c r="L231" s="14">
        <f>$AI$24*K230+$AI$25*L230+$AI$26*M230+$AI$31*H230</f>
        <v/>
      </c>
      <c r="M231" s="14">
        <f>$AI$27*K230+$AI$28*L230+$AI$29*M230+$AI$32*H230</f>
        <v/>
      </c>
      <c r="N231" s="16">
        <f>R231*$B$41</f>
        <v/>
      </c>
      <c r="O231" s="14">
        <f>K231/$B$30</f>
        <v/>
      </c>
      <c r="P231" s="14">
        <f>L231/$B$31</f>
        <v/>
      </c>
      <c r="Q231" s="14">
        <f>M231/$B$32</f>
        <v/>
      </c>
      <c r="R231" s="14">
        <f>R230*$AI$42+S230*$AI$43+T230*$AI$44+U230*$AI$45+$AI$47*H230</f>
        <v/>
      </c>
      <c r="S231" s="17">
        <f>$AI$33*K231+$AI$34*L231+$AI$35*M231</f>
        <v/>
      </c>
      <c r="T231" s="17">
        <f>$AI$36*K231+$AI$37*L231+$AI$38*M231</f>
        <v/>
      </c>
      <c r="U231" s="17">
        <f>$AI$39*K231+$AI$40*L231+$AI$41*M231</f>
        <v/>
      </c>
      <c r="V231" s="17">
        <f>R231*EXP(-$B$15*(($B$16+$AI$4)*0.1))+S231*$B$15/($B$15-$AI$12)*(EXP(-$AI$12*(($B$16+$AI$4)*0.1))-EXP(-$B$15*(($B$16+$AI$4)*0.1)))+T231*$B$15/($B$15-$AI$13)*(EXP(-$AI$13*(($B$16+$AI$4)*0.1))-EXP(-$B$15*(($B$16+$AI$4)*0.1)))+U231*$B$15/($B$15-$AI$14)*(EXP(-$AI$14*(($B$16+$AI$4)*0.1))-EXP(-$B$15*(($B$16+$AI$4)*0.1)))</f>
        <v/>
      </c>
      <c r="W231" s="17">
        <f>R231*EXP(-$B$15*(($B$16+$AI$4)*0.2))+S231*$B$15/($B$15-$AI$12)*(EXP(-$AI$12*(($B$16+$AI$4)*0.2))-EXP(-$B$15*(($B$16+$AI$4)*0.2)))+T231*$B$15/($B$15-$AI$13)*(EXP(-$AI$13*(($B$16+$AI$4)*0.2))-EXP(-$B$15*(($B$16+$AI$4)*0.2)))+U231*$B$15/($B$15-$AI$14)*(EXP(-$AI$14*(($B$16+$AI$4)*0.2))-EXP(-$B$15*(($B$16+$AI$4)*0.2)))</f>
        <v/>
      </c>
      <c r="X231" s="17">
        <f>R231*EXP(-$B$15*(($B$16+$AI$4)*0.3))+S231*$B$15/($B$15-$AI$12)*(EXP(-$AI$12*(($B$16+$AI$4)*0.3))-EXP(-$B$15*(($B$16+$AI$4)*0.3)))+T231*$B$15/($B$15-$AI$13)*(EXP(-$AI$13*(($B$16+$AI$4)*0.3))-EXP(-$B$15*(($B$16+$AI$4)*0.3)))+U231*$B$15/($B$15-$AI$14)*(EXP(-$AI$14*(($B$16+$AI$4)*0.3))-EXP(-$B$15*(($B$16+$AI$4)*0.3)))</f>
        <v/>
      </c>
      <c r="Y231" s="17">
        <f>R231*EXP(-$B$15*(($B$16+$AI$4)*0.4))+S231*$B$15/($B$15-$AI$12)*(EXP(-$AI$12*(($B$16+$AI$4)*0.4))-EXP(-$B$15*(($B$16+$AI$4)*0.4)))+T231*$B$15/($B$15-$AI$13)*(EXP(-$AI$13*(($B$16+$AI$4)*0.4))-EXP(-$B$15*(($B$16+$AI$4)*0.4)))+U231*$B$15/($B$15-$AI$14)*(EXP(-$AI$14*(($B$16+$AI$4)*0.4))-EXP(-$B$15*(($B$16+$AI$4)*0.4)))</f>
        <v/>
      </c>
      <c r="Z231" s="17">
        <f>R231*EXP(-$B$15*(($B$16+$AI$4)*0.5))+S231*$B$15/($B$15-$AI$12)*(EXP(-$AI$12*(($B$16+$AI$4)*0.5))-EXP(-$B$15*(($B$16+$AI$4)*0.5)))+T231*$B$15/($B$15-$AI$13)*(EXP(-$AI$13*(($B$16+$AI$4)*0.5))-EXP(-$B$15*(($B$16+$AI$4)*0.5)))+U231*$B$15/($B$15-$AI$14)*(EXP(-$AI$14*(($B$16+$AI$4)*0.5))-EXP(-$B$15*(($B$16+$AI$4)*0.5)))</f>
        <v/>
      </c>
      <c r="AA231" s="17">
        <f>R231*EXP(-$B$15*(($B$16+$AI$4)*0.6))+S231*$B$15/($B$15-$AI$12)*(EXP(-$AI$12*(($B$16+$AI$4)*0.6))-EXP(-$B$15*(($B$16+$AI$4)*0.6)))+T231*$B$15/($B$15-$AI$13)*(EXP(-$AI$13*(($B$16+$AI$4)*0.6))-EXP(-$B$15*(($B$16+$AI$4)*0.6)))+U231*$B$15/($B$15-$AI$14)*(EXP(-$AI$14*(($B$16+$AI$4)*0.6))-EXP(-$B$15*(($B$16+$AI$4)*0.6)))</f>
        <v/>
      </c>
      <c r="AB231" s="17">
        <f>R231*EXP(-$B$15*(($B$16+$AI$4)*0.7))+S231*$B$15/($B$15-$AI$12)*(EXP(-$AI$12*(($B$16+$AI$4)*0.7))-EXP(-$B$15*(($B$16+$AI$4)*0.7)))+T231*$B$15/($B$15-$AI$13)*(EXP(-$AI$13*(($B$16+$AI$4)*0.7))-EXP(-$B$15*(($B$16+$AI$4)*0.7)))+U231*$B$15/($B$15-$AI$14)*(EXP(-$AI$14*(($B$16+$AI$4)*0.7))-EXP(-$B$15*(($B$16+$AI$4)*0.7)))</f>
        <v/>
      </c>
      <c r="AC231" s="17">
        <f>R231*EXP(-$B$15*(($B$16+$AI$4)*0.8))+S231*$B$15/($B$15-$AI$12)*(EXP(-$AI$12*(($B$16+$AI$4)*0.8))-EXP(-$B$15*(($B$16+$AI$4)*0.8)))+T231*$B$15/($B$15-$AI$13)*(EXP(-$AI$13*(($B$16+$AI$4)*0.8))-EXP(-$B$15*(($B$16+$AI$4)*0.8)))+U231*$B$15/($B$15-$AI$14)*(EXP(-$AI$14*(($B$16+$AI$4)*0.8))-EXP(-$B$15*(($B$16+$AI$4)*0.8)))</f>
        <v/>
      </c>
      <c r="AD231" s="17">
        <f>R231*EXP(-$B$15*(($B$16+$AI$4)*0.9))+S231*$B$15/($B$15-$AI$12)*(EXP(-$AI$12*(($B$16+$AI$4)*0.9))-EXP(-$B$15*(($B$16+$AI$4)*0.9)))+T231*$B$15/($B$15-$AI$13)*(EXP(-$AI$13*(($B$16+$AI$4)*0.9))-EXP(-$B$15*(($B$16+$AI$4)*0.9)))+U231*$B$15/($B$15-$AI$14)*(EXP(-$AI$14*(($B$16+$AI$4)*0.9))-EXP(-$B$15*(($B$16+$AI$4)*0.9)))</f>
        <v/>
      </c>
      <c r="AE231" s="17">
        <f>R231*EXP(-$B$15*(($B$16+$AI$4)*1.0))+S231*$B$15/($B$15-$AI$12)*(EXP(-$AI$12*(($B$16+$AI$4)*1.0))-EXP(-$B$15*(($B$16+$AI$4)*1.0)))+T231*$B$15/($B$15-$AI$13)*(EXP(-$AI$13*(($B$16+$AI$4)*1.0))-EXP(-$B$15*(($B$16+$AI$4)*1.0)))+U231*$B$15/($B$15-$AI$14)*(EXP(-$AI$14*(($B$16+$AI$4)*1.0))-EXP(-$B$15*(($B$16+$AI$4)*1.0)))</f>
        <v/>
      </c>
      <c r="AF231" s="17">
        <f>MIN((G231-V231)/$AI$48,(G231-W231)/$AI$49,(G231-X231)/$AI$50,(G231-Y231)/$AI$51,(G231-Z231)/$AI$52,(G231-AA231)/$AI$53,(G231-AB231)/$AI$54,(G231-AC231)/$AI$55,(G231-AD231)/$AI$56,(G231-AE231)/$AI$57)</f>
        <v/>
      </c>
    </row>
    <row r="232">
      <c r="E232" s="12">
        <f>E231+$B$11</f>
        <v/>
      </c>
      <c r="F232" s="13">
        <f>E232/60</f>
        <v/>
      </c>
      <c r="G232" s="13">
        <f>IF(F232&gt;=$AI$66,$B$26,IF(F232&gt;=$AI$65,$B$25,IF(F232&gt;=$AI$64,$B$24,IF(F232&gt;=$AI$63,$B$23,IF(F232&gt;=$AI$62,$B$22,IF(F232&gt;=$AI$61,$B$21,$B$20))))))</f>
        <v/>
      </c>
      <c r="H232" s="14">
        <f>MAX(0,MIN($AI$59,IF($B$9="Plasma",(G232-(S232*$AI$18+T232*$AI$19+U232*$AI$20))/$AI$46,AF232)))</f>
        <v/>
      </c>
      <c r="I232" s="15">
        <f>H232/10*3600/$B$11</f>
        <v/>
      </c>
      <c r="J232" s="15">
        <f>J231+H232</f>
        <v/>
      </c>
      <c r="K232" s="14">
        <f>$AI$21*K231+$AI$22*L231+$AI$23*M231+$AI$30*H231</f>
        <v/>
      </c>
      <c r="L232" s="14">
        <f>$AI$24*K231+$AI$25*L231+$AI$26*M231+$AI$31*H231</f>
        <v/>
      </c>
      <c r="M232" s="14">
        <f>$AI$27*K231+$AI$28*L231+$AI$29*M231+$AI$32*H231</f>
        <v/>
      </c>
      <c r="N232" s="16">
        <f>R232*$B$41</f>
        <v/>
      </c>
      <c r="O232" s="14">
        <f>K232/$B$30</f>
        <v/>
      </c>
      <c r="P232" s="14">
        <f>L232/$B$31</f>
        <v/>
      </c>
      <c r="Q232" s="14">
        <f>M232/$B$32</f>
        <v/>
      </c>
      <c r="R232" s="14">
        <f>R231*$AI$42+S231*$AI$43+T231*$AI$44+U231*$AI$45+$AI$47*H231</f>
        <v/>
      </c>
      <c r="S232" s="17">
        <f>$AI$33*K232+$AI$34*L232+$AI$35*M232</f>
        <v/>
      </c>
      <c r="T232" s="17">
        <f>$AI$36*K232+$AI$37*L232+$AI$38*M232</f>
        <v/>
      </c>
      <c r="U232" s="17">
        <f>$AI$39*K232+$AI$40*L232+$AI$41*M232</f>
        <v/>
      </c>
      <c r="V232" s="17">
        <f>R232*EXP(-$B$15*(($B$16+$AI$4)*0.1))+S232*$B$15/($B$15-$AI$12)*(EXP(-$AI$12*(($B$16+$AI$4)*0.1))-EXP(-$B$15*(($B$16+$AI$4)*0.1)))+T232*$B$15/($B$15-$AI$13)*(EXP(-$AI$13*(($B$16+$AI$4)*0.1))-EXP(-$B$15*(($B$16+$AI$4)*0.1)))+U232*$B$15/($B$15-$AI$14)*(EXP(-$AI$14*(($B$16+$AI$4)*0.1))-EXP(-$B$15*(($B$16+$AI$4)*0.1)))</f>
        <v/>
      </c>
      <c r="W232" s="17">
        <f>R232*EXP(-$B$15*(($B$16+$AI$4)*0.2))+S232*$B$15/($B$15-$AI$12)*(EXP(-$AI$12*(($B$16+$AI$4)*0.2))-EXP(-$B$15*(($B$16+$AI$4)*0.2)))+T232*$B$15/($B$15-$AI$13)*(EXP(-$AI$13*(($B$16+$AI$4)*0.2))-EXP(-$B$15*(($B$16+$AI$4)*0.2)))+U232*$B$15/($B$15-$AI$14)*(EXP(-$AI$14*(($B$16+$AI$4)*0.2))-EXP(-$B$15*(($B$16+$AI$4)*0.2)))</f>
        <v/>
      </c>
      <c r="X232" s="17">
        <f>R232*EXP(-$B$15*(($B$16+$AI$4)*0.3))+S232*$B$15/($B$15-$AI$12)*(EXP(-$AI$12*(($B$16+$AI$4)*0.3))-EXP(-$B$15*(($B$16+$AI$4)*0.3)))+T232*$B$15/($B$15-$AI$13)*(EXP(-$AI$13*(($B$16+$AI$4)*0.3))-EXP(-$B$15*(($B$16+$AI$4)*0.3)))+U232*$B$15/($B$15-$AI$14)*(EXP(-$AI$14*(($B$16+$AI$4)*0.3))-EXP(-$B$15*(($B$16+$AI$4)*0.3)))</f>
        <v/>
      </c>
      <c r="Y232" s="17">
        <f>R232*EXP(-$B$15*(($B$16+$AI$4)*0.4))+S232*$B$15/($B$15-$AI$12)*(EXP(-$AI$12*(($B$16+$AI$4)*0.4))-EXP(-$B$15*(($B$16+$AI$4)*0.4)))+T232*$B$15/($B$15-$AI$13)*(EXP(-$AI$13*(($B$16+$AI$4)*0.4))-EXP(-$B$15*(($B$16+$AI$4)*0.4)))+U232*$B$15/($B$15-$AI$14)*(EXP(-$AI$14*(($B$16+$AI$4)*0.4))-EXP(-$B$15*(($B$16+$AI$4)*0.4)))</f>
        <v/>
      </c>
      <c r="Z232" s="17">
        <f>R232*EXP(-$B$15*(($B$16+$AI$4)*0.5))+S232*$B$15/($B$15-$AI$12)*(EXP(-$AI$12*(($B$16+$AI$4)*0.5))-EXP(-$B$15*(($B$16+$AI$4)*0.5)))+T232*$B$15/($B$15-$AI$13)*(EXP(-$AI$13*(($B$16+$AI$4)*0.5))-EXP(-$B$15*(($B$16+$AI$4)*0.5)))+U232*$B$15/($B$15-$AI$14)*(EXP(-$AI$14*(($B$16+$AI$4)*0.5))-EXP(-$B$15*(($B$16+$AI$4)*0.5)))</f>
        <v/>
      </c>
      <c r="AA232" s="17">
        <f>R232*EXP(-$B$15*(($B$16+$AI$4)*0.6))+S232*$B$15/($B$15-$AI$12)*(EXP(-$AI$12*(($B$16+$AI$4)*0.6))-EXP(-$B$15*(($B$16+$AI$4)*0.6)))+T232*$B$15/($B$15-$AI$13)*(EXP(-$AI$13*(($B$16+$AI$4)*0.6))-EXP(-$B$15*(($B$16+$AI$4)*0.6)))+U232*$B$15/($B$15-$AI$14)*(EXP(-$AI$14*(($B$16+$AI$4)*0.6))-EXP(-$B$15*(($B$16+$AI$4)*0.6)))</f>
        <v/>
      </c>
      <c r="AB232" s="17">
        <f>R232*EXP(-$B$15*(($B$16+$AI$4)*0.7))+S232*$B$15/($B$15-$AI$12)*(EXP(-$AI$12*(($B$16+$AI$4)*0.7))-EXP(-$B$15*(($B$16+$AI$4)*0.7)))+T232*$B$15/($B$15-$AI$13)*(EXP(-$AI$13*(($B$16+$AI$4)*0.7))-EXP(-$B$15*(($B$16+$AI$4)*0.7)))+U232*$B$15/($B$15-$AI$14)*(EXP(-$AI$14*(($B$16+$AI$4)*0.7))-EXP(-$B$15*(($B$16+$AI$4)*0.7)))</f>
        <v/>
      </c>
      <c r="AC232" s="17">
        <f>R232*EXP(-$B$15*(($B$16+$AI$4)*0.8))+S232*$B$15/($B$15-$AI$12)*(EXP(-$AI$12*(($B$16+$AI$4)*0.8))-EXP(-$B$15*(($B$16+$AI$4)*0.8)))+T232*$B$15/($B$15-$AI$13)*(EXP(-$AI$13*(($B$16+$AI$4)*0.8))-EXP(-$B$15*(($B$16+$AI$4)*0.8)))+U232*$B$15/($B$15-$AI$14)*(EXP(-$AI$14*(($B$16+$AI$4)*0.8))-EXP(-$B$15*(($B$16+$AI$4)*0.8)))</f>
        <v/>
      </c>
      <c r="AD232" s="17">
        <f>R232*EXP(-$B$15*(($B$16+$AI$4)*0.9))+S232*$B$15/($B$15-$AI$12)*(EXP(-$AI$12*(($B$16+$AI$4)*0.9))-EXP(-$B$15*(($B$16+$AI$4)*0.9)))+T232*$B$15/($B$15-$AI$13)*(EXP(-$AI$13*(($B$16+$AI$4)*0.9))-EXP(-$B$15*(($B$16+$AI$4)*0.9)))+U232*$B$15/($B$15-$AI$14)*(EXP(-$AI$14*(($B$16+$AI$4)*0.9))-EXP(-$B$15*(($B$16+$AI$4)*0.9)))</f>
        <v/>
      </c>
      <c r="AE232" s="17">
        <f>R232*EXP(-$B$15*(($B$16+$AI$4)*1.0))+S232*$B$15/($B$15-$AI$12)*(EXP(-$AI$12*(($B$16+$AI$4)*1.0))-EXP(-$B$15*(($B$16+$AI$4)*1.0)))+T232*$B$15/($B$15-$AI$13)*(EXP(-$AI$13*(($B$16+$AI$4)*1.0))-EXP(-$B$15*(($B$16+$AI$4)*1.0)))+U232*$B$15/($B$15-$AI$14)*(EXP(-$AI$14*(($B$16+$AI$4)*1.0))-EXP(-$B$15*(($B$16+$AI$4)*1.0)))</f>
        <v/>
      </c>
      <c r="AF232" s="17">
        <f>MIN((G232-V232)/$AI$48,(G232-W232)/$AI$49,(G232-X232)/$AI$50,(G232-Y232)/$AI$51,(G232-Z232)/$AI$52,(G232-AA232)/$AI$53,(G232-AB232)/$AI$54,(G232-AC232)/$AI$55,(G232-AD232)/$AI$56,(G232-AE232)/$AI$57)</f>
        <v/>
      </c>
    </row>
    <row r="233">
      <c r="E233" s="12">
        <f>E232+$B$11</f>
        <v/>
      </c>
      <c r="F233" s="13">
        <f>E233/60</f>
        <v/>
      </c>
      <c r="G233" s="13">
        <f>IF(F233&gt;=$AI$66,$B$26,IF(F233&gt;=$AI$65,$B$25,IF(F233&gt;=$AI$64,$B$24,IF(F233&gt;=$AI$63,$B$23,IF(F233&gt;=$AI$62,$B$22,IF(F233&gt;=$AI$61,$B$21,$B$20))))))</f>
        <v/>
      </c>
      <c r="H233" s="14">
        <f>MAX(0,MIN($AI$59,IF($B$9="Plasma",(G233-(S233*$AI$18+T233*$AI$19+U233*$AI$20))/$AI$46,AF233)))</f>
        <v/>
      </c>
      <c r="I233" s="15">
        <f>H233/10*3600/$B$11</f>
        <v/>
      </c>
      <c r="J233" s="15">
        <f>J232+H233</f>
        <v/>
      </c>
      <c r="K233" s="14">
        <f>$AI$21*K232+$AI$22*L232+$AI$23*M232+$AI$30*H232</f>
        <v/>
      </c>
      <c r="L233" s="14">
        <f>$AI$24*K232+$AI$25*L232+$AI$26*M232+$AI$31*H232</f>
        <v/>
      </c>
      <c r="M233" s="14">
        <f>$AI$27*K232+$AI$28*L232+$AI$29*M232+$AI$32*H232</f>
        <v/>
      </c>
      <c r="N233" s="16">
        <f>R233*$B$41</f>
        <v/>
      </c>
      <c r="O233" s="14">
        <f>K233/$B$30</f>
        <v/>
      </c>
      <c r="P233" s="14">
        <f>L233/$B$31</f>
        <v/>
      </c>
      <c r="Q233" s="14">
        <f>M233/$B$32</f>
        <v/>
      </c>
      <c r="R233" s="14">
        <f>R232*$AI$42+S232*$AI$43+T232*$AI$44+U232*$AI$45+$AI$47*H232</f>
        <v/>
      </c>
      <c r="S233" s="17">
        <f>$AI$33*K233+$AI$34*L233+$AI$35*M233</f>
        <v/>
      </c>
      <c r="T233" s="17">
        <f>$AI$36*K233+$AI$37*L233+$AI$38*M233</f>
        <v/>
      </c>
      <c r="U233" s="17">
        <f>$AI$39*K233+$AI$40*L233+$AI$41*M233</f>
        <v/>
      </c>
      <c r="V233" s="17">
        <f>R233*EXP(-$B$15*(($B$16+$AI$4)*0.1))+S233*$B$15/($B$15-$AI$12)*(EXP(-$AI$12*(($B$16+$AI$4)*0.1))-EXP(-$B$15*(($B$16+$AI$4)*0.1)))+T233*$B$15/($B$15-$AI$13)*(EXP(-$AI$13*(($B$16+$AI$4)*0.1))-EXP(-$B$15*(($B$16+$AI$4)*0.1)))+U233*$B$15/($B$15-$AI$14)*(EXP(-$AI$14*(($B$16+$AI$4)*0.1))-EXP(-$B$15*(($B$16+$AI$4)*0.1)))</f>
        <v/>
      </c>
      <c r="W233" s="17">
        <f>R233*EXP(-$B$15*(($B$16+$AI$4)*0.2))+S233*$B$15/($B$15-$AI$12)*(EXP(-$AI$12*(($B$16+$AI$4)*0.2))-EXP(-$B$15*(($B$16+$AI$4)*0.2)))+T233*$B$15/($B$15-$AI$13)*(EXP(-$AI$13*(($B$16+$AI$4)*0.2))-EXP(-$B$15*(($B$16+$AI$4)*0.2)))+U233*$B$15/($B$15-$AI$14)*(EXP(-$AI$14*(($B$16+$AI$4)*0.2))-EXP(-$B$15*(($B$16+$AI$4)*0.2)))</f>
        <v/>
      </c>
      <c r="X233" s="17">
        <f>R233*EXP(-$B$15*(($B$16+$AI$4)*0.3))+S233*$B$15/($B$15-$AI$12)*(EXP(-$AI$12*(($B$16+$AI$4)*0.3))-EXP(-$B$15*(($B$16+$AI$4)*0.3)))+T233*$B$15/($B$15-$AI$13)*(EXP(-$AI$13*(($B$16+$AI$4)*0.3))-EXP(-$B$15*(($B$16+$AI$4)*0.3)))+U233*$B$15/($B$15-$AI$14)*(EXP(-$AI$14*(($B$16+$AI$4)*0.3))-EXP(-$B$15*(($B$16+$AI$4)*0.3)))</f>
        <v/>
      </c>
      <c r="Y233" s="17">
        <f>R233*EXP(-$B$15*(($B$16+$AI$4)*0.4))+S233*$B$15/($B$15-$AI$12)*(EXP(-$AI$12*(($B$16+$AI$4)*0.4))-EXP(-$B$15*(($B$16+$AI$4)*0.4)))+T233*$B$15/($B$15-$AI$13)*(EXP(-$AI$13*(($B$16+$AI$4)*0.4))-EXP(-$B$15*(($B$16+$AI$4)*0.4)))+U233*$B$15/($B$15-$AI$14)*(EXP(-$AI$14*(($B$16+$AI$4)*0.4))-EXP(-$B$15*(($B$16+$AI$4)*0.4)))</f>
        <v/>
      </c>
      <c r="Z233" s="17">
        <f>R233*EXP(-$B$15*(($B$16+$AI$4)*0.5))+S233*$B$15/($B$15-$AI$12)*(EXP(-$AI$12*(($B$16+$AI$4)*0.5))-EXP(-$B$15*(($B$16+$AI$4)*0.5)))+T233*$B$15/($B$15-$AI$13)*(EXP(-$AI$13*(($B$16+$AI$4)*0.5))-EXP(-$B$15*(($B$16+$AI$4)*0.5)))+U233*$B$15/($B$15-$AI$14)*(EXP(-$AI$14*(($B$16+$AI$4)*0.5))-EXP(-$B$15*(($B$16+$AI$4)*0.5)))</f>
        <v/>
      </c>
      <c r="AA233" s="17">
        <f>R233*EXP(-$B$15*(($B$16+$AI$4)*0.6))+S233*$B$15/($B$15-$AI$12)*(EXP(-$AI$12*(($B$16+$AI$4)*0.6))-EXP(-$B$15*(($B$16+$AI$4)*0.6)))+T233*$B$15/($B$15-$AI$13)*(EXP(-$AI$13*(($B$16+$AI$4)*0.6))-EXP(-$B$15*(($B$16+$AI$4)*0.6)))+U233*$B$15/($B$15-$AI$14)*(EXP(-$AI$14*(($B$16+$AI$4)*0.6))-EXP(-$B$15*(($B$16+$AI$4)*0.6)))</f>
        <v/>
      </c>
      <c r="AB233" s="17">
        <f>R233*EXP(-$B$15*(($B$16+$AI$4)*0.7))+S233*$B$15/($B$15-$AI$12)*(EXP(-$AI$12*(($B$16+$AI$4)*0.7))-EXP(-$B$15*(($B$16+$AI$4)*0.7)))+T233*$B$15/($B$15-$AI$13)*(EXP(-$AI$13*(($B$16+$AI$4)*0.7))-EXP(-$B$15*(($B$16+$AI$4)*0.7)))+U233*$B$15/($B$15-$AI$14)*(EXP(-$AI$14*(($B$16+$AI$4)*0.7))-EXP(-$B$15*(($B$16+$AI$4)*0.7)))</f>
        <v/>
      </c>
      <c r="AC233" s="17">
        <f>R233*EXP(-$B$15*(($B$16+$AI$4)*0.8))+S233*$B$15/($B$15-$AI$12)*(EXP(-$AI$12*(($B$16+$AI$4)*0.8))-EXP(-$B$15*(($B$16+$AI$4)*0.8)))+T233*$B$15/($B$15-$AI$13)*(EXP(-$AI$13*(($B$16+$AI$4)*0.8))-EXP(-$B$15*(($B$16+$AI$4)*0.8)))+U233*$B$15/($B$15-$AI$14)*(EXP(-$AI$14*(($B$16+$AI$4)*0.8))-EXP(-$B$15*(($B$16+$AI$4)*0.8)))</f>
        <v/>
      </c>
      <c r="AD233" s="17">
        <f>R233*EXP(-$B$15*(($B$16+$AI$4)*0.9))+S233*$B$15/($B$15-$AI$12)*(EXP(-$AI$12*(($B$16+$AI$4)*0.9))-EXP(-$B$15*(($B$16+$AI$4)*0.9)))+T233*$B$15/($B$15-$AI$13)*(EXP(-$AI$13*(($B$16+$AI$4)*0.9))-EXP(-$B$15*(($B$16+$AI$4)*0.9)))+U233*$B$15/($B$15-$AI$14)*(EXP(-$AI$14*(($B$16+$AI$4)*0.9))-EXP(-$B$15*(($B$16+$AI$4)*0.9)))</f>
        <v/>
      </c>
      <c r="AE233" s="17">
        <f>R233*EXP(-$B$15*(($B$16+$AI$4)*1.0))+S233*$B$15/($B$15-$AI$12)*(EXP(-$AI$12*(($B$16+$AI$4)*1.0))-EXP(-$B$15*(($B$16+$AI$4)*1.0)))+T233*$B$15/($B$15-$AI$13)*(EXP(-$AI$13*(($B$16+$AI$4)*1.0))-EXP(-$B$15*(($B$16+$AI$4)*1.0)))+U233*$B$15/($B$15-$AI$14)*(EXP(-$AI$14*(($B$16+$AI$4)*1.0))-EXP(-$B$15*(($B$16+$AI$4)*1.0)))</f>
        <v/>
      </c>
      <c r="AF233" s="17">
        <f>MIN((G233-V233)/$AI$48,(G233-W233)/$AI$49,(G233-X233)/$AI$50,(G233-Y233)/$AI$51,(G233-Z233)/$AI$52,(G233-AA233)/$AI$53,(G233-AB233)/$AI$54,(G233-AC233)/$AI$55,(G233-AD233)/$AI$56,(G233-AE233)/$AI$57)</f>
        <v/>
      </c>
    </row>
    <row r="234">
      <c r="E234" s="12">
        <f>E233+$B$11</f>
        <v/>
      </c>
      <c r="F234" s="13">
        <f>E234/60</f>
        <v/>
      </c>
      <c r="G234" s="13">
        <f>IF(F234&gt;=$AI$66,$B$26,IF(F234&gt;=$AI$65,$B$25,IF(F234&gt;=$AI$64,$B$24,IF(F234&gt;=$AI$63,$B$23,IF(F234&gt;=$AI$62,$B$22,IF(F234&gt;=$AI$61,$B$21,$B$20))))))</f>
        <v/>
      </c>
      <c r="H234" s="14">
        <f>MAX(0,MIN($AI$59,IF($B$9="Plasma",(G234-(S234*$AI$18+T234*$AI$19+U234*$AI$20))/$AI$46,AF234)))</f>
        <v/>
      </c>
      <c r="I234" s="15">
        <f>H234/10*3600/$B$11</f>
        <v/>
      </c>
      <c r="J234" s="15">
        <f>J233+H234</f>
        <v/>
      </c>
      <c r="K234" s="14">
        <f>$AI$21*K233+$AI$22*L233+$AI$23*M233+$AI$30*H233</f>
        <v/>
      </c>
      <c r="L234" s="14">
        <f>$AI$24*K233+$AI$25*L233+$AI$26*M233+$AI$31*H233</f>
        <v/>
      </c>
      <c r="M234" s="14">
        <f>$AI$27*K233+$AI$28*L233+$AI$29*M233+$AI$32*H233</f>
        <v/>
      </c>
      <c r="N234" s="16">
        <f>R234*$B$41</f>
        <v/>
      </c>
      <c r="O234" s="14">
        <f>K234/$B$30</f>
        <v/>
      </c>
      <c r="P234" s="14">
        <f>L234/$B$31</f>
        <v/>
      </c>
      <c r="Q234" s="14">
        <f>M234/$B$32</f>
        <v/>
      </c>
      <c r="R234" s="14">
        <f>R233*$AI$42+S233*$AI$43+T233*$AI$44+U233*$AI$45+$AI$47*H233</f>
        <v/>
      </c>
      <c r="S234" s="17">
        <f>$AI$33*K234+$AI$34*L234+$AI$35*M234</f>
        <v/>
      </c>
      <c r="T234" s="17">
        <f>$AI$36*K234+$AI$37*L234+$AI$38*M234</f>
        <v/>
      </c>
      <c r="U234" s="17">
        <f>$AI$39*K234+$AI$40*L234+$AI$41*M234</f>
        <v/>
      </c>
      <c r="V234" s="17">
        <f>R234*EXP(-$B$15*(($B$16+$AI$4)*0.1))+S234*$B$15/($B$15-$AI$12)*(EXP(-$AI$12*(($B$16+$AI$4)*0.1))-EXP(-$B$15*(($B$16+$AI$4)*0.1)))+T234*$B$15/($B$15-$AI$13)*(EXP(-$AI$13*(($B$16+$AI$4)*0.1))-EXP(-$B$15*(($B$16+$AI$4)*0.1)))+U234*$B$15/($B$15-$AI$14)*(EXP(-$AI$14*(($B$16+$AI$4)*0.1))-EXP(-$B$15*(($B$16+$AI$4)*0.1)))</f>
        <v/>
      </c>
      <c r="W234" s="17">
        <f>R234*EXP(-$B$15*(($B$16+$AI$4)*0.2))+S234*$B$15/($B$15-$AI$12)*(EXP(-$AI$12*(($B$16+$AI$4)*0.2))-EXP(-$B$15*(($B$16+$AI$4)*0.2)))+T234*$B$15/($B$15-$AI$13)*(EXP(-$AI$13*(($B$16+$AI$4)*0.2))-EXP(-$B$15*(($B$16+$AI$4)*0.2)))+U234*$B$15/($B$15-$AI$14)*(EXP(-$AI$14*(($B$16+$AI$4)*0.2))-EXP(-$B$15*(($B$16+$AI$4)*0.2)))</f>
        <v/>
      </c>
      <c r="X234" s="17">
        <f>R234*EXP(-$B$15*(($B$16+$AI$4)*0.3))+S234*$B$15/($B$15-$AI$12)*(EXP(-$AI$12*(($B$16+$AI$4)*0.3))-EXP(-$B$15*(($B$16+$AI$4)*0.3)))+T234*$B$15/($B$15-$AI$13)*(EXP(-$AI$13*(($B$16+$AI$4)*0.3))-EXP(-$B$15*(($B$16+$AI$4)*0.3)))+U234*$B$15/($B$15-$AI$14)*(EXP(-$AI$14*(($B$16+$AI$4)*0.3))-EXP(-$B$15*(($B$16+$AI$4)*0.3)))</f>
        <v/>
      </c>
      <c r="Y234" s="17">
        <f>R234*EXP(-$B$15*(($B$16+$AI$4)*0.4))+S234*$B$15/($B$15-$AI$12)*(EXP(-$AI$12*(($B$16+$AI$4)*0.4))-EXP(-$B$15*(($B$16+$AI$4)*0.4)))+T234*$B$15/($B$15-$AI$13)*(EXP(-$AI$13*(($B$16+$AI$4)*0.4))-EXP(-$B$15*(($B$16+$AI$4)*0.4)))+U234*$B$15/($B$15-$AI$14)*(EXP(-$AI$14*(($B$16+$AI$4)*0.4))-EXP(-$B$15*(($B$16+$AI$4)*0.4)))</f>
        <v/>
      </c>
      <c r="Z234" s="17">
        <f>R234*EXP(-$B$15*(($B$16+$AI$4)*0.5))+S234*$B$15/($B$15-$AI$12)*(EXP(-$AI$12*(($B$16+$AI$4)*0.5))-EXP(-$B$15*(($B$16+$AI$4)*0.5)))+T234*$B$15/($B$15-$AI$13)*(EXP(-$AI$13*(($B$16+$AI$4)*0.5))-EXP(-$B$15*(($B$16+$AI$4)*0.5)))+U234*$B$15/($B$15-$AI$14)*(EXP(-$AI$14*(($B$16+$AI$4)*0.5))-EXP(-$B$15*(($B$16+$AI$4)*0.5)))</f>
        <v/>
      </c>
      <c r="AA234" s="17">
        <f>R234*EXP(-$B$15*(($B$16+$AI$4)*0.6))+S234*$B$15/($B$15-$AI$12)*(EXP(-$AI$12*(($B$16+$AI$4)*0.6))-EXP(-$B$15*(($B$16+$AI$4)*0.6)))+T234*$B$15/($B$15-$AI$13)*(EXP(-$AI$13*(($B$16+$AI$4)*0.6))-EXP(-$B$15*(($B$16+$AI$4)*0.6)))+U234*$B$15/($B$15-$AI$14)*(EXP(-$AI$14*(($B$16+$AI$4)*0.6))-EXP(-$B$15*(($B$16+$AI$4)*0.6)))</f>
        <v/>
      </c>
      <c r="AB234" s="17">
        <f>R234*EXP(-$B$15*(($B$16+$AI$4)*0.7))+S234*$B$15/($B$15-$AI$12)*(EXP(-$AI$12*(($B$16+$AI$4)*0.7))-EXP(-$B$15*(($B$16+$AI$4)*0.7)))+T234*$B$15/($B$15-$AI$13)*(EXP(-$AI$13*(($B$16+$AI$4)*0.7))-EXP(-$B$15*(($B$16+$AI$4)*0.7)))+U234*$B$15/($B$15-$AI$14)*(EXP(-$AI$14*(($B$16+$AI$4)*0.7))-EXP(-$B$15*(($B$16+$AI$4)*0.7)))</f>
        <v/>
      </c>
      <c r="AC234" s="17">
        <f>R234*EXP(-$B$15*(($B$16+$AI$4)*0.8))+S234*$B$15/($B$15-$AI$12)*(EXP(-$AI$12*(($B$16+$AI$4)*0.8))-EXP(-$B$15*(($B$16+$AI$4)*0.8)))+T234*$B$15/($B$15-$AI$13)*(EXP(-$AI$13*(($B$16+$AI$4)*0.8))-EXP(-$B$15*(($B$16+$AI$4)*0.8)))+U234*$B$15/($B$15-$AI$14)*(EXP(-$AI$14*(($B$16+$AI$4)*0.8))-EXP(-$B$15*(($B$16+$AI$4)*0.8)))</f>
        <v/>
      </c>
      <c r="AD234" s="17">
        <f>R234*EXP(-$B$15*(($B$16+$AI$4)*0.9))+S234*$B$15/($B$15-$AI$12)*(EXP(-$AI$12*(($B$16+$AI$4)*0.9))-EXP(-$B$15*(($B$16+$AI$4)*0.9)))+T234*$B$15/($B$15-$AI$13)*(EXP(-$AI$13*(($B$16+$AI$4)*0.9))-EXP(-$B$15*(($B$16+$AI$4)*0.9)))+U234*$B$15/($B$15-$AI$14)*(EXP(-$AI$14*(($B$16+$AI$4)*0.9))-EXP(-$B$15*(($B$16+$AI$4)*0.9)))</f>
        <v/>
      </c>
      <c r="AE234" s="17">
        <f>R234*EXP(-$B$15*(($B$16+$AI$4)*1.0))+S234*$B$15/($B$15-$AI$12)*(EXP(-$AI$12*(($B$16+$AI$4)*1.0))-EXP(-$B$15*(($B$16+$AI$4)*1.0)))+T234*$B$15/($B$15-$AI$13)*(EXP(-$AI$13*(($B$16+$AI$4)*1.0))-EXP(-$B$15*(($B$16+$AI$4)*1.0)))+U234*$B$15/($B$15-$AI$14)*(EXP(-$AI$14*(($B$16+$AI$4)*1.0))-EXP(-$B$15*(($B$16+$AI$4)*1.0)))</f>
        <v/>
      </c>
      <c r="AF234" s="17">
        <f>MIN((G234-V234)/$AI$48,(G234-W234)/$AI$49,(G234-X234)/$AI$50,(G234-Y234)/$AI$51,(G234-Z234)/$AI$52,(G234-AA234)/$AI$53,(G234-AB234)/$AI$54,(G234-AC234)/$AI$55,(G234-AD234)/$AI$56,(G234-AE234)/$AI$57)</f>
        <v/>
      </c>
    </row>
    <row r="235">
      <c r="E235" s="12">
        <f>E234+$B$11</f>
        <v/>
      </c>
      <c r="F235" s="13">
        <f>E235/60</f>
        <v/>
      </c>
      <c r="G235" s="13">
        <f>IF(F235&gt;=$AI$66,$B$26,IF(F235&gt;=$AI$65,$B$25,IF(F235&gt;=$AI$64,$B$24,IF(F235&gt;=$AI$63,$B$23,IF(F235&gt;=$AI$62,$B$22,IF(F235&gt;=$AI$61,$B$21,$B$20))))))</f>
        <v/>
      </c>
      <c r="H235" s="14">
        <f>MAX(0,MIN($AI$59,IF($B$9="Plasma",(G235-(S235*$AI$18+T235*$AI$19+U235*$AI$20))/$AI$46,AF235)))</f>
        <v/>
      </c>
      <c r="I235" s="15">
        <f>H235/10*3600/$B$11</f>
        <v/>
      </c>
      <c r="J235" s="15">
        <f>J234+H235</f>
        <v/>
      </c>
      <c r="K235" s="14">
        <f>$AI$21*K234+$AI$22*L234+$AI$23*M234+$AI$30*H234</f>
        <v/>
      </c>
      <c r="L235" s="14">
        <f>$AI$24*K234+$AI$25*L234+$AI$26*M234+$AI$31*H234</f>
        <v/>
      </c>
      <c r="M235" s="14">
        <f>$AI$27*K234+$AI$28*L234+$AI$29*M234+$AI$32*H234</f>
        <v/>
      </c>
      <c r="N235" s="16">
        <f>R235*$B$41</f>
        <v/>
      </c>
      <c r="O235" s="14">
        <f>K235/$B$30</f>
        <v/>
      </c>
      <c r="P235" s="14">
        <f>L235/$B$31</f>
        <v/>
      </c>
      <c r="Q235" s="14">
        <f>M235/$B$32</f>
        <v/>
      </c>
      <c r="R235" s="14">
        <f>R234*$AI$42+S234*$AI$43+T234*$AI$44+U234*$AI$45+$AI$47*H234</f>
        <v/>
      </c>
      <c r="S235" s="17">
        <f>$AI$33*K235+$AI$34*L235+$AI$35*M235</f>
        <v/>
      </c>
      <c r="T235" s="17">
        <f>$AI$36*K235+$AI$37*L235+$AI$38*M235</f>
        <v/>
      </c>
      <c r="U235" s="17">
        <f>$AI$39*K235+$AI$40*L235+$AI$41*M235</f>
        <v/>
      </c>
      <c r="V235" s="17">
        <f>R235*EXP(-$B$15*(($B$16+$AI$4)*0.1))+S235*$B$15/($B$15-$AI$12)*(EXP(-$AI$12*(($B$16+$AI$4)*0.1))-EXP(-$B$15*(($B$16+$AI$4)*0.1)))+T235*$B$15/($B$15-$AI$13)*(EXP(-$AI$13*(($B$16+$AI$4)*0.1))-EXP(-$B$15*(($B$16+$AI$4)*0.1)))+U235*$B$15/($B$15-$AI$14)*(EXP(-$AI$14*(($B$16+$AI$4)*0.1))-EXP(-$B$15*(($B$16+$AI$4)*0.1)))</f>
        <v/>
      </c>
      <c r="W235" s="17">
        <f>R235*EXP(-$B$15*(($B$16+$AI$4)*0.2))+S235*$B$15/($B$15-$AI$12)*(EXP(-$AI$12*(($B$16+$AI$4)*0.2))-EXP(-$B$15*(($B$16+$AI$4)*0.2)))+T235*$B$15/($B$15-$AI$13)*(EXP(-$AI$13*(($B$16+$AI$4)*0.2))-EXP(-$B$15*(($B$16+$AI$4)*0.2)))+U235*$B$15/($B$15-$AI$14)*(EXP(-$AI$14*(($B$16+$AI$4)*0.2))-EXP(-$B$15*(($B$16+$AI$4)*0.2)))</f>
        <v/>
      </c>
      <c r="X235" s="17">
        <f>R235*EXP(-$B$15*(($B$16+$AI$4)*0.3))+S235*$B$15/($B$15-$AI$12)*(EXP(-$AI$12*(($B$16+$AI$4)*0.3))-EXP(-$B$15*(($B$16+$AI$4)*0.3)))+T235*$B$15/($B$15-$AI$13)*(EXP(-$AI$13*(($B$16+$AI$4)*0.3))-EXP(-$B$15*(($B$16+$AI$4)*0.3)))+U235*$B$15/($B$15-$AI$14)*(EXP(-$AI$14*(($B$16+$AI$4)*0.3))-EXP(-$B$15*(($B$16+$AI$4)*0.3)))</f>
        <v/>
      </c>
      <c r="Y235" s="17">
        <f>R235*EXP(-$B$15*(($B$16+$AI$4)*0.4))+S235*$B$15/($B$15-$AI$12)*(EXP(-$AI$12*(($B$16+$AI$4)*0.4))-EXP(-$B$15*(($B$16+$AI$4)*0.4)))+T235*$B$15/($B$15-$AI$13)*(EXP(-$AI$13*(($B$16+$AI$4)*0.4))-EXP(-$B$15*(($B$16+$AI$4)*0.4)))+U235*$B$15/($B$15-$AI$14)*(EXP(-$AI$14*(($B$16+$AI$4)*0.4))-EXP(-$B$15*(($B$16+$AI$4)*0.4)))</f>
        <v/>
      </c>
      <c r="Z235" s="17">
        <f>R235*EXP(-$B$15*(($B$16+$AI$4)*0.5))+S235*$B$15/($B$15-$AI$12)*(EXP(-$AI$12*(($B$16+$AI$4)*0.5))-EXP(-$B$15*(($B$16+$AI$4)*0.5)))+T235*$B$15/($B$15-$AI$13)*(EXP(-$AI$13*(($B$16+$AI$4)*0.5))-EXP(-$B$15*(($B$16+$AI$4)*0.5)))+U235*$B$15/($B$15-$AI$14)*(EXP(-$AI$14*(($B$16+$AI$4)*0.5))-EXP(-$B$15*(($B$16+$AI$4)*0.5)))</f>
        <v/>
      </c>
      <c r="AA235" s="17">
        <f>R235*EXP(-$B$15*(($B$16+$AI$4)*0.6))+S235*$B$15/($B$15-$AI$12)*(EXP(-$AI$12*(($B$16+$AI$4)*0.6))-EXP(-$B$15*(($B$16+$AI$4)*0.6)))+T235*$B$15/($B$15-$AI$13)*(EXP(-$AI$13*(($B$16+$AI$4)*0.6))-EXP(-$B$15*(($B$16+$AI$4)*0.6)))+U235*$B$15/($B$15-$AI$14)*(EXP(-$AI$14*(($B$16+$AI$4)*0.6))-EXP(-$B$15*(($B$16+$AI$4)*0.6)))</f>
        <v/>
      </c>
      <c r="AB235" s="17">
        <f>R235*EXP(-$B$15*(($B$16+$AI$4)*0.7))+S235*$B$15/($B$15-$AI$12)*(EXP(-$AI$12*(($B$16+$AI$4)*0.7))-EXP(-$B$15*(($B$16+$AI$4)*0.7)))+T235*$B$15/($B$15-$AI$13)*(EXP(-$AI$13*(($B$16+$AI$4)*0.7))-EXP(-$B$15*(($B$16+$AI$4)*0.7)))+U235*$B$15/($B$15-$AI$14)*(EXP(-$AI$14*(($B$16+$AI$4)*0.7))-EXP(-$B$15*(($B$16+$AI$4)*0.7)))</f>
        <v/>
      </c>
      <c r="AC235" s="17">
        <f>R235*EXP(-$B$15*(($B$16+$AI$4)*0.8))+S235*$B$15/($B$15-$AI$12)*(EXP(-$AI$12*(($B$16+$AI$4)*0.8))-EXP(-$B$15*(($B$16+$AI$4)*0.8)))+T235*$B$15/($B$15-$AI$13)*(EXP(-$AI$13*(($B$16+$AI$4)*0.8))-EXP(-$B$15*(($B$16+$AI$4)*0.8)))+U235*$B$15/($B$15-$AI$14)*(EXP(-$AI$14*(($B$16+$AI$4)*0.8))-EXP(-$B$15*(($B$16+$AI$4)*0.8)))</f>
        <v/>
      </c>
      <c r="AD235" s="17">
        <f>R235*EXP(-$B$15*(($B$16+$AI$4)*0.9))+S235*$B$15/($B$15-$AI$12)*(EXP(-$AI$12*(($B$16+$AI$4)*0.9))-EXP(-$B$15*(($B$16+$AI$4)*0.9)))+T235*$B$15/($B$15-$AI$13)*(EXP(-$AI$13*(($B$16+$AI$4)*0.9))-EXP(-$B$15*(($B$16+$AI$4)*0.9)))+U235*$B$15/($B$15-$AI$14)*(EXP(-$AI$14*(($B$16+$AI$4)*0.9))-EXP(-$B$15*(($B$16+$AI$4)*0.9)))</f>
        <v/>
      </c>
      <c r="AE235" s="17">
        <f>R235*EXP(-$B$15*(($B$16+$AI$4)*1.0))+S235*$B$15/($B$15-$AI$12)*(EXP(-$AI$12*(($B$16+$AI$4)*1.0))-EXP(-$B$15*(($B$16+$AI$4)*1.0)))+T235*$B$15/($B$15-$AI$13)*(EXP(-$AI$13*(($B$16+$AI$4)*1.0))-EXP(-$B$15*(($B$16+$AI$4)*1.0)))+U235*$B$15/($B$15-$AI$14)*(EXP(-$AI$14*(($B$16+$AI$4)*1.0))-EXP(-$B$15*(($B$16+$AI$4)*1.0)))</f>
        <v/>
      </c>
      <c r="AF235" s="17">
        <f>MIN((G235-V235)/$AI$48,(G235-W235)/$AI$49,(G235-X235)/$AI$50,(G235-Y235)/$AI$51,(G235-Z235)/$AI$52,(G235-AA235)/$AI$53,(G235-AB235)/$AI$54,(G235-AC235)/$AI$55,(G235-AD235)/$AI$56,(G235-AE235)/$AI$57)</f>
        <v/>
      </c>
    </row>
    <row r="236">
      <c r="E236" s="12">
        <f>E235+$B$11</f>
        <v/>
      </c>
      <c r="F236" s="13">
        <f>E236/60</f>
        <v/>
      </c>
      <c r="G236" s="13">
        <f>IF(F236&gt;=$AI$66,$B$26,IF(F236&gt;=$AI$65,$B$25,IF(F236&gt;=$AI$64,$B$24,IF(F236&gt;=$AI$63,$B$23,IF(F236&gt;=$AI$62,$B$22,IF(F236&gt;=$AI$61,$B$21,$B$20))))))</f>
        <v/>
      </c>
      <c r="H236" s="14">
        <f>MAX(0,MIN($AI$59,IF($B$9="Plasma",(G236-(S236*$AI$18+T236*$AI$19+U236*$AI$20))/$AI$46,AF236)))</f>
        <v/>
      </c>
      <c r="I236" s="15">
        <f>H236/10*3600/$B$11</f>
        <v/>
      </c>
      <c r="J236" s="15">
        <f>J235+H236</f>
        <v/>
      </c>
      <c r="K236" s="14">
        <f>$AI$21*K235+$AI$22*L235+$AI$23*M235+$AI$30*H235</f>
        <v/>
      </c>
      <c r="L236" s="14">
        <f>$AI$24*K235+$AI$25*L235+$AI$26*M235+$AI$31*H235</f>
        <v/>
      </c>
      <c r="M236" s="14">
        <f>$AI$27*K235+$AI$28*L235+$AI$29*M235+$AI$32*H235</f>
        <v/>
      </c>
      <c r="N236" s="16">
        <f>R236*$B$41</f>
        <v/>
      </c>
      <c r="O236" s="14">
        <f>K236/$B$30</f>
        <v/>
      </c>
      <c r="P236" s="14">
        <f>L236/$B$31</f>
        <v/>
      </c>
      <c r="Q236" s="14">
        <f>M236/$B$32</f>
        <v/>
      </c>
      <c r="R236" s="14">
        <f>R235*$AI$42+S235*$AI$43+T235*$AI$44+U235*$AI$45+$AI$47*H235</f>
        <v/>
      </c>
      <c r="S236" s="17">
        <f>$AI$33*K236+$AI$34*L236+$AI$35*M236</f>
        <v/>
      </c>
      <c r="T236" s="17">
        <f>$AI$36*K236+$AI$37*L236+$AI$38*M236</f>
        <v/>
      </c>
      <c r="U236" s="17">
        <f>$AI$39*K236+$AI$40*L236+$AI$41*M236</f>
        <v/>
      </c>
      <c r="V236" s="17">
        <f>R236*EXP(-$B$15*(($B$16+$AI$4)*0.1))+S236*$B$15/($B$15-$AI$12)*(EXP(-$AI$12*(($B$16+$AI$4)*0.1))-EXP(-$B$15*(($B$16+$AI$4)*0.1)))+T236*$B$15/($B$15-$AI$13)*(EXP(-$AI$13*(($B$16+$AI$4)*0.1))-EXP(-$B$15*(($B$16+$AI$4)*0.1)))+U236*$B$15/($B$15-$AI$14)*(EXP(-$AI$14*(($B$16+$AI$4)*0.1))-EXP(-$B$15*(($B$16+$AI$4)*0.1)))</f>
        <v/>
      </c>
      <c r="W236" s="17">
        <f>R236*EXP(-$B$15*(($B$16+$AI$4)*0.2))+S236*$B$15/($B$15-$AI$12)*(EXP(-$AI$12*(($B$16+$AI$4)*0.2))-EXP(-$B$15*(($B$16+$AI$4)*0.2)))+T236*$B$15/($B$15-$AI$13)*(EXP(-$AI$13*(($B$16+$AI$4)*0.2))-EXP(-$B$15*(($B$16+$AI$4)*0.2)))+U236*$B$15/($B$15-$AI$14)*(EXP(-$AI$14*(($B$16+$AI$4)*0.2))-EXP(-$B$15*(($B$16+$AI$4)*0.2)))</f>
        <v/>
      </c>
      <c r="X236" s="17">
        <f>R236*EXP(-$B$15*(($B$16+$AI$4)*0.3))+S236*$B$15/($B$15-$AI$12)*(EXP(-$AI$12*(($B$16+$AI$4)*0.3))-EXP(-$B$15*(($B$16+$AI$4)*0.3)))+T236*$B$15/($B$15-$AI$13)*(EXP(-$AI$13*(($B$16+$AI$4)*0.3))-EXP(-$B$15*(($B$16+$AI$4)*0.3)))+U236*$B$15/($B$15-$AI$14)*(EXP(-$AI$14*(($B$16+$AI$4)*0.3))-EXP(-$B$15*(($B$16+$AI$4)*0.3)))</f>
        <v/>
      </c>
      <c r="Y236" s="17">
        <f>R236*EXP(-$B$15*(($B$16+$AI$4)*0.4))+S236*$B$15/($B$15-$AI$12)*(EXP(-$AI$12*(($B$16+$AI$4)*0.4))-EXP(-$B$15*(($B$16+$AI$4)*0.4)))+T236*$B$15/($B$15-$AI$13)*(EXP(-$AI$13*(($B$16+$AI$4)*0.4))-EXP(-$B$15*(($B$16+$AI$4)*0.4)))+U236*$B$15/($B$15-$AI$14)*(EXP(-$AI$14*(($B$16+$AI$4)*0.4))-EXP(-$B$15*(($B$16+$AI$4)*0.4)))</f>
        <v/>
      </c>
      <c r="Z236" s="17">
        <f>R236*EXP(-$B$15*(($B$16+$AI$4)*0.5))+S236*$B$15/($B$15-$AI$12)*(EXP(-$AI$12*(($B$16+$AI$4)*0.5))-EXP(-$B$15*(($B$16+$AI$4)*0.5)))+T236*$B$15/($B$15-$AI$13)*(EXP(-$AI$13*(($B$16+$AI$4)*0.5))-EXP(-$B$15*(($B$16+$AI$4)*0.5)))+U236*$B$15/($B$15-$AI$14)*(EXP(-$AI$14*(($B$16+$AI$4)*0.5))-EXP(-$B$15*(($B$16+$AI$4)*0.5)))</f>
        <v/>
      </c>
      <c r="AA236" s="17">
        <f>R236*EXP(-$B$15*(($B$16+$AI$4)*0.6))+S236*$B$15/($B$15-$AI$12)*(EXP(-$AI$12*(($B$16+$AI$4)*0.6))-EXP(-$B$15*(($B$16+$AI$4)*0.6)))+T236*$B$15/($B$15-$AI$13)*(EXP(-$AI$13*(($B$16+$AI$4)*0.6))-EXP(-$B$15*(($B$16+$AI$4)*0.6)))+U236*$B$15/($B$15-$AI$14)*(EXP(-$AI$14*(($B$16+$AI$4)*0.6))-EXP(-$B$15*(($B$16+$AI$4)*0.6)))</f>
        <v/>
      </c>
      <c r="AB236" s="17">
        <f>R236*EXP(-$B$15*(($B$16+$AI$4)*0.7))+S236*$B$15/($B$15-$AI$12)*(EXP(-$AI$12*(($B$16+$AI$4)*0.7))-EXP(-$B$15*(($B$16+$AI$4)*0.7)))+T236*$B$15/($B$15-$AI$13)*(EXP(-$AI$13*(($B$16+$AI$4)*0.7))-EXP(-$B$15*(($B$16+$AI$4)*0.7)))+U236*$B$15/($B$15-$AI$14)*(EXP(-$AI$14*(($B$16+$AI$4)*0.7))-EXP(-$B$15*(($B$16+$AI$4)*0.7)))</f>
        <v/>
      </c>
      <c r="AC236" s="17">
        <f>R236*EXP(-$B$15*(($B$16+$AI$4)*0.8))+S236*$B$15/($B$15-$AI$12)*(EXP(-$AI$12*(($B$16+$AI$4)*0.8))-EXP(-$B$15*(($B$16+$AI$4)*0.8)))+T236*$B$15/($B$15-$AI$13)*(EXP(-$AI$13*(($B$16+$AI$4)*0.8))-EXP(-$B$15*(($B$16+$AI$4)*0.8)))+U236*$B$15/($B$15-$AI$14)*(EXP(-$AI$14*(($B$16+$AI$4)*0.8))-EXP(-$B$15*(($B$16+$AI$4)*0.8)))</f>
        <v/>
      </c>
      <c r="AD236" s="17">
        <f>R236*EXP(-$B$15*(($B$16+$AI$4)*0.9))+S236*$B$15/($B$15-$AI$12)*(EXP(-$AI$12*(($B$16+$AI$4)*0.9))-EXP(-$B$15*(($B$16+$AI$4)*0.9)))+T236*$B$15/($B$15-$AI$13)*(EXP(-$AI$13*(($B$16+$AI$4)*0.9))-EXP(-$B$15*(($B$16+$AI$4)*0.9)))+U236*$B$15/($B$15-$AI$14)*(EXP(-$AI$14*(($B$16+$AI$4)*0.9))-EXP(-$B$15*(($B$16+$AI$4)*0.9)))</f>
        <v/>
      </c>
      <c r="AE236" s="17">
        <f>R236*EXP(-$B$15*(($B$16+$AI$4)*1.0))+S236*$B$15/($B$15-$AI$12)*(EXP(-$AI$12*(($B$16+$AI$4)*1.0))-EXP(-$B$15*(($B$16+$AI$4)*1.0)))+T236*$B$15/($B$15-$AI$13)*(EXP(-$AI$13*(($B$16+$AI$4)*1.0))-EXP(-$B$15*(($B$16+$AI$4)*1.0)))+U236*$B$15/($B$15-$AI$14)*(EXP(-$AI$14*(($B$16+$AI$4)*1.0))-EXP(-$B$15*(($B$16+$AI$4)*1.0)))</f>
        <v/>
      </c>
      <c r="AF236" s="17">
        <f>MIN((G236-V236)/$AI$48,(G236-W236)/$AI$49,(G236-X236)/$AI$50,(G236-Y236)/$AI$51,(G236-Z236)/$AI$52,(G236-AA236)/$AI$53,(G236-AB236)/$AI$54,(G236-AC236)/$AI$55,(G236-AD236)/$AI$56,(G236-AE236)/$AI$57)</f>
        <v/>
      </c>
    </row>
    <row r="237">
      <c r="E237" s="12">
        <f>E236+$B$11</f>
        <v/>
      </c>
      <c r="F237" s="13">
        <f>E237/60</f>
        <v/>
      </c>
      <c r="G237" s="13">
        <f>IF(F237&gt;=$AI$66,$B$26,IF(F237&gt;=$AI$65,$B$25,IF(F237&gt;=$AI$64,$B$24,IF(F237&gt;=$AI$63,$B$23,IF(F237&gt;=$AI$62,$B$22,IF(F237&gt;=$AI$61,$B$21,$B$20))))))</f>
        <v/>
      </c>
      <c r="H237" s="14">
        <f>MAX(0,MIN($AI$59,IF($B$9="Plasma",(G237-(S237*$AI$18+T237*$AI$19+U237*$AI$20))/$AI$46,AF237)))</f>
        <v/>
      </c>
      <c r="I237" s="15">
        <f>H237/10*3600/$B$11</f>
        <v/>
      </c>
      <c r="J237" s="15">
        <f>J236+H237</f>
        <v/>
      </c>
      <c r="K237" s="14">
        <f>$AI$21*K236+$AI$22*L236+$AI$23*M236+$AI$30*H236</f>
        <v/>
      </c>
      <c r="L237" s="14">
        <f>$AI$24*K236+$AI$25*L236+$AI$26*M236+$AI$31*H236</f>
        <v/>
      </c>
      <c r="M237" s="14">
        <f>$AI$27*K236+$AI$28*L236+$AI$29*M236+$AI$32*H236</f>
        <v/>
      </c>
      <c r="N237" s="16">
        <f>R237*$B$41</f>
        <v/>
      </c>
      <c r="O237" s="14">
        <f>K237/$B$30</f>
        <v/>
      </c>
      <c r="P237" s="14">
        <f>L237/$B$31</f>
        <v/>
      </c>
      <c r="Q237" s="14">
        <f>M237/$B$32</f>
        <v/>
      </c>
      <c r="R237" s="14">
        <f>R236*$AI$42+S236*$AI$43+T236*$AI$44+U236*$AI$45+$AI$47*H236</f>
        <v/>
      </c>
      <c r="S237" s="17">
        <f>$AI$33*K237+$AI$34*L237+$AI$35*M237</f>
        <v/>
      </c>
      <c r="T237" s="17">
        <f>$AI$36*K237+$AI$37*L237+$AI$38*M237</f>
        <v/>
      </c>
      <c r="U237" s="17">
        <f>$AI$39*K237+$AI$40*L237+$AI$41*M237</f>
        <v/>
      </c>
      <c r="V237" s="17">
        <f>R237*EXP(-$B$15*(($B$16+$AI$4)*0.1))+S237*$B$15/($B$15-$AI$12)*(EXP(-$AI$12*(($B$16+$AI$4)*0.1))-EXP(-$B$15*(($B$16+$AI$4)*0.1)))+T237*$B$15/($B$15-$AI$13)*(EXP(-$AI$13*(($B$16+$AI$4)*0.1))-EXP(-$B$15*(($B$16+$AI$4)*0.1)))+U237*$B$15/($B$15-$AI$14)*(EXP(-$AI$14*(($B$16+$AI$4)*0.1))-EXP(-$B$15*(($B$16+$AI$4)*0.1)))</f>
        <v/>
      </c>
      <c r="W237" s="17">
        <f>R237*EXP(-$B$15*(($B$16+$AI$4)*0.2))+S237*$B$15/($B$15-$AI$12)*(EXP(-$AI$12*(($B$16+$AI$4)*0.2))-EXP(-$B$15*(($B$16+$AI$4)*0.2)))+T237*$B$15/($B$15-$AI$13)*(EXP(-$AI$13*(($B$16+$AI$4)*0.2))-EXP(-$B$15*(($B$16+$AI$4)*0.2)))+U237*$B$15/($B$15-$AI$14)*(EXP(-$AI$14*(($B$16+$AI$4)*0.2))-EXP(-$B$15*(($B$16+$AI$4)*0.2)))</f>
        <v/>
      </c>
      <c r="X237" s="17">
        <f>R237*EXP(-$B$15*(($B$16+$AI$4)*0.3))+S237*$B$15/($B$15-$AI$12)*(EXP(-$AI$12*(($B$16+$AI$4)*0.3))-EXP(-$B$15*(($B$16+$AI$4)*0.3)))+T237*$B$15/($B$15-$AI$13)*(EXP(-$AI$13*(($B$16+$AI$4)*0.3))-EXP(-$B$15*(($B$16+$AI$4)*0.3)))+U237*$B$15/($B$15-$AI$14)*(EXP(-$AI$14*(($B$16+$AI$4)*0.3))-EXP(-$B$15*(($B$16+$AI$4)*0.3)))</f>
        <v/>
      </c>
      <c r="Y237" s="17">
        <f>R237*EXP(-$B$15*(($B$16+$AI$4)*0.4))+S237*$B$15/($B$15-$AI$12)*(EXP(-$AI$12*(($B$16+$AI$4)*0.4))-EXP(-$B$15*(($B$16+$AI$4)*0.4)))+T237*$B$15/($B$15-$AI$13)*(EXP(-$AI$13*(($B$16+$AI$4)*0.4))-EXP(-$B$15*(($B$16+$AI$4)*0.4)))+U237*$B$15/($B$15-$AI$14)*(EXP(-$AI$14*(($B$16+$AI$4)*0.4))-EXP(-$B$15*(($B$16+$AI$4)*0.4)))</f>
        <v/>
      </c>
      <c r="Z237" s="17">
        <f>R237*EXP(-$B$15*(($B$16+$AI$4)*0.5))+S237*$B$15/($B$15-$AI$12)*(EXP(-$AI$12*(($B$16+$AI$4)*0.5))-EXP(-$B$15*(($B$16+$AI$4)*0.5)))+T237*$B$15/($B$15-$AI$13)*(EXP(-$AI$13*(($B$16+$AI$4)*0.5))-EXP(-$B$15*(($B$16+$AI$4)*0.5)))+U237*$B$15/($B$15-$AI$14)*(EXP(-$AI$14*(($B$16+$AI$4)*0.5))-EXP(-$B$15*(($B$16+$AI$4)*0.5)))</f>
        <v/>
      </c>
      <c r="AA237" s="17">
        <f>R237*EXP(-$B$15*(($B$16+$AI$4)*0.6))+S237*$B$15/($B$15-$AI$12)*(EXP(-$AI$12*(($B$16+$AI$4)*0.6))-EXP(-$B$15*(($B$16+$AI$4)*0.6)))+T237*$B$15/($B$15-$AI$13)*(EXP(-$AI$13*(($B$16+$AI$4)*0.6))-EXP(-$B$15*(($B$16+$AI$4)*0.6)))+U237*$B$15/($B$15-$AI$14)*(EXP(-$AI$14*(($B$16+$AI$4)*0.6))-EXP(-$B$15*(($B$16+$AI$4)*0.6)))</f>
        <v/>
      </c>
      <c r="AB237" s="17">
        <f>R237*EXP(-$B$15*(($B$16+$AI$4)*0.7))+S237*$B$15/($B$15-$AI$12)*(EXP(-$AI$12*(($B$16+$AI$4)*0.7))-EXP(-$B$15*(($B$16+$AI$4)*0.7)))+T237*$B$15/($B$15-$AI$13)*(EXP(-$AI$13*(($B$16+$AI$4)*0.7))-EXP(-$B$15*(($B$16+$AI$4)*0.7)))+U237*$B$15/($B$15-$AI$14)*(EXP(-$AI$14*(($B$16+$AI$4)*0.7))-EXP(-$B$15*(($B$16+$AI$4)*0.7)))</f>
        <v/>
      </c>
      <c r="AC237" s="17">
        <f>R237*EXP(-$B$15*(($B$16+$AI$4)*0.8))+S237*$B$15/($B$15-$AI$12)*(EXP(-$AI$12*(($B$16+$AI$4)*0.8))-EXP(-$B$15*(($B$16+$AI$4)*0.8)))+T237*$B$15/($B$15-$AI$13)*(EXP(-$AI$13*(($B$16+$AI$4)*0.8))-EXP(-$B$15*(($B$16+$AI$4)*0.8)))+U237*$B$15/($B$15-$AI$14)*(EXP(-$AI$14*(($B$16+$AI$4)*0.8))-EXP(-$B$15*(($B$16+$AI$4)*0.8)))</f>
        <v/>
      </c>
      <c r="AD237" s="17">
        <f>R237*EXP(-$B$15*(($B$16+$AI$4)*0.9))+S237*$B$15/($B$15-$AI$12)*(EXP(-$AI$12*(($B$16+$AI$4)*0.9))-EXP(-$B$15*(($B$16+$AI$4)*0.9)))+T237*$B$15/($B$15-$AI$13)*(EXP(-$AI$13*(($B$16+$AI$4)*0.9))-EXP(-$B$15*(($B$16+$AI$4)*0.9)))+U237*$B$15/($B$15-$AI$14)*(EXP(-$AI$14*(($B$16+$AI$4)*0.9))-EXP(-$B$15*(($B$16+$AI$4)*0.9)))</f>
        <v/>
      </c>
      <c r="AE237" s="17">
        <f>R237*EXP(-$B$15*(($B$16+$AI$4)*1.0))+S237*$B$15/($B$15-$AI$12)*(EXP(-$AI$12*(($B$16+$AI$4)*1.0))-EXP(-$B$15*(($B$16+$AI$4)*1.0)))+T237*$B$15/($B$15-$AI$13)*(EXP(-$AI$13*(($B$16+$AI$4)*1.0))-EXP(-$B$15*(($B$16+$AI$4)*1.0)))+U237*$B$15/($B$15-$AI$14)*(EXP(-$AI$14*(($B$16+$AI$4)*1.0))-EXP(-$B$15*(($B$16+$AI$4)*1.0)))</f>
        <v/>
      </c>
      <c r="AF237" s="17">
        <f>MIN((G237-V237)/$AI$48,(G237-W237)/$AI$49,(G237-X237)/$AI$50,(G237-Y237)/$AI$51,(G237-Z237)/$AI$52,(G237-AA237)/$AI$53,(G237-AB237)/$AI$54,(G237-AC237)/$AI$55,(G237-AD237)/$AI$56,(G237-AE237)/$AI$57)</f>
        <v/>
      </c>
    </row>
    <row r="238">
      <c r="E238" s="12">
        <f>E237+$B$11</f>
        <v/>
      </c>
      <c r="F238" s="13">
        <f>E238/60</f>
        <v/>
      </c>
      <c r="G238" s="13">
        <f>IF(F238&gt;=$AI$66,$B$26,IF(F238&gt;=$AI$65,$B$25,IF(F238&gt;=$AI$64,$B$24,IF(F238&gt;=$AI$63,$B$23,IF(F238&gt;=$AI$62,$B$22,IF(F238&gt;=$AI$61,$B$21,$B$20))))))</f>
        <v/>
      </c>
      <c r="H238" s="14">
        <f>MAX(0,MIN($AI$59,IF($B$9="Plasma",(G238-(S238*$AI$18+T238*$AI$19+U238*$AI$20))/$AI$46,AF238)))</f>
        <v/>
      </c>
      <c r="I238" s="15">
        <f>H238/10*3600/$B$11</f>
        <v/>
      </c>
      <c r="J238" s="15">
        <f>J237+H238</f>
        <v/>
      </c>
      <c r="K238" s="14">
        <f>$AI$21*K237+$AI$22*L237+$AI$23*M237+$AI$30*H237</f>
        <v/>
      </c>
      <c r="L238" s="14">
        <f>$AI$24*K237+$AI$25*L237+$AI$26*M237+$AI$31*H237</f>
        <v/>
      </c>
      <c r="M238" s="14">
        <f>$AI$27*K237+$AI$28*L237+$AI$29*M237+$AI$32*H237</f>
        <v/>
      </c>
      <c r="N238" s="16">
        <f>R238*$B$41</f>
        <v/>
      </c>
      <c r="O238" s="14">
        <f>K238/$B$30</f>
        <v/>
      </c>
      <c r="P238" s="14">
        <f>L238/$B$31</f>
        <v/>
      </c>
      <c r="Q238" s="14">
        <f>M238/$B$32</f>
        <v/>
      </c>
      <c r="R238" s="14">
        <f>R237*$AI$42+S237*$AI$43+T237*$AI$44+U237*$AI$45+$AI$47*H237</f>
        <v/>
      </c>
      <c r="S238" s="17">
        <f>$AI$33*K238+$AI$34*L238+$AI$35*M238</f>
        <v/>
      </c>
      <c r="T238" s="17">
        <f>$AI$36*K238+$AI$37*L238+$AI$38*M238</f>
        <v/>
      </c>
      <c r="U238" s="17">
        <f>$AI$39*K238+$AI$40*L238+$AI$41*M238</f>
        <v/>
      </c>
      <c r="V238" s="17">
        <f>R238*EXP(-$B$15*(($B$16+$AI$4)*0.1))+S238*$B$15/($B$15-$AI$12)*(EXP(-$AI$12*(($B$16+$AI$4)*0.1))-EXP(-$B$15*(($B$16+$AI$4)*0.1)))+T238*$B$15/($B$15-$AI$13)*(EXP(-$AI$13*(($B$16+$AI$4)*0.1))-EXP(-$B$15*(($B$16+$AI$4)*0.1)))+U238*$B$15/($B$15-$AI$14)*(EXP(-$AI$14*(($B$16+$AI$4)*0.1))-EXP(-$B$15*(($B$16+$AI$4)*0.1)))</f>
        <v/>
      </c>
      <c r="W238" s="17">
        <f>R238*EXP(-$B$15*(($B$16+$AI$4)*0.2))+S238*$B$15/($B$15-$AI$12)*(EXP(-$AI$12*(($B$16+$AI$4)*0.2))-EXP(-$B$15*(($B$16+$AI$4)*0.2)))+T238*$B$15/($B$15-$AI$13)*(EXP(-$AI$13*(($B$16+$AI$4)*0.2))-EXP(-$B$15*(($B$16+$AI$4)*0.2)))+U238*$B$15/($B$15-$AI$14)*(EXP(-$AI$14*(($B$16+$AI$4)*0.2))-EXP(-$B$15*(($B$16+$AI$4)*0.2)))</f>
        <v/>
      </c>
      <c r="X238" s="17">
        <f>R238*EXP(-$B$15*(($B$16+$AI$4)*0.3))+S238*$B$15/($B$15-$AI$12)*(EXP(-$AI$12*(($B$16+$AI$4)*0.3))-EXP(-$B$15*(($B$16+$AI$4)*0.3)))+T238*$B$15/($B$15-$AI$13)*(EXP(-$AI$13*(($B$16+$AI$4)*0.3))-EXP(-$B$15*(($B$16+$AI$4)*0.3)))+U238*$B$15/($B$15-$AI$14)*(EXP(-$AI$14*(($B$16+$AI$4)*0.3))-EXP(-$B$15*(($B$16+$AI$4)*0.3)))</f>
        <v/>
      </c>
      <c r="Y238" s="17">
        <f>R238*EXP(-$B$15*(($B$16+$AI$4)*0.4))+S238*$B$15/($B$15-$AI$12)*(EXP(-$AI$12*(($B$16+$AI$4)*0.4))-EXP(-$B$15*(($B$16+$AI$4)*0.4)))+T238*$B$15/($B$15-$AI$13)*(EXP(-$AI$13*(($B$16+$AI$4)*0.4))-EXP(-$B$15*(($B$16+$AI$4)*0.4)))+U238*$B$15/($B$15-$AI$14)*(EXP(-$AI$14*(($B$16+$AI$4)*0.4))-EXP(-$B$15*(($B$16+$AI$4)*0.4)))</f>
        <v/>
      </c>
      <c r="Z238" s="17">
        <f>R238*EXP(-$B$15*(($B$16+$AI$4)*0.5))+S238*$B$15/($B$15-$AI$12)*(EXP(-$AI$12*(($B$16+$AI$4)*0.5))-EXP(-$B$15*(($B$16+$AI$4)*0.5)))+T238*$B$15/($B$15-$AI$13)*(EXP(-$AI$13*(($B$16+$AI$4)*0.5))-EXP(-$B$15*(($B$16+$AI$4)*0.5)))+U238*$B$15/($B$15-$AI$14)*(EXP(-$AI$14*(($B$16+$AI$4)*0.5))-EXP(-$B$15*(($B$16+$AI$4)*0.5)))</f>
        <v/>
      </c>
      <c r="AA238" s="17">
        <f>R238*EXP(-$B$15*(($B$16+$AI$4)*0.6))+S238*$B$15/($B$15-$AI$12)*(EXP(-$AI$12*(($B$16+$AI$4)*0.6))-EXP(-$B$15*(($B$16+$AI$4)*0.6)))+T238*$B$15/($B$15-$AI$13)*(EXP(-$AI$13*(($B$16+$AI$4)*0.6))-EXP(-$B$15*(($B$16+$AI$4)*0.6)))+U238*$B$15/($B$15-$AI$14)*(EXP(-$AI$14*(($B$16+$AI$4)*0.6))-EXP(-$B$15*(($B$16+$AI$4)*0.6)))</f>
        <v/>
      </c>
      <c r="AB238" s="17">
        <f>R238*EXP(-$B$15*(($B$16+$AI$4)*0.7))+S238*$B$15/($B$15-$AI$12)*(EXP(-$AI$12*(($B$16+$AI$4)*0.7))-EXP(-$B$15*(($B$16+$AI$4)*0.7)))+T238*$B$15/($B$15-$AI$13)*(EXP(-$AI$13*(($B$16+$AI$4)*0.7))-EXP(-$B$15*(($B$16+$AI$4)*0.7)))+U238*$B$15/($B$15-$AI$14)*(EXP(-$AI$14*(($B$16+$AI$4)*0.7))-EXP(-$B$15*(($B$16+$AI$4)*0.7)))</f>
        <v/>
      </c>
      <c r="AC238" s="17">
        <f>R238*EXP(-$B$15*(($B$16+$AI$4)*0.8))+S238*$B$15/($B$15-$AI$12)*(EXP(-$AI$12*(($B$16+$AI$4)*0.8))-EXP(-$B$15*(($B$16+$AI$4)*0.8)))+T238*$B$15/($B$15-$AI$13)*(EXP(-$AI$13*(($B$16+$AI$4)*0.8))-EXP(-$B$15*(($B$16+$AI$4)*0.8)))+U238*$B$15/($B$15-$AI$14)*(EXP(-$AI$14*(($B$16+$AI$4)*0.8))-EXP(-$B$15*(($B$16+$AI$4)*0.8)))</f>
        <v/>
      </c>
      <c r="AD238" s="17">
        <f>R238*EXP(-$B$15*(($B$16+$AI$4)*0.9))+S238*$B$15/($B$15-$AI$12)*(EXP(-$AI$12*(($B$16+$AI$4)*0.9))-EXP(-$B$15*(($B$16+$AI$4)*0.9)))+T238*$B$15/($B$15-$AI$13)*(EXP(-$AI$13*(($B$16+$AI$4)*0.9))-EXP(-$B$15*(($B$16+$AI$4)*0.9)))+U238*$B$15/($B$15-$AI$14)*(EXP(-$AI$14*(($B$16+$AI$4)*0.9))-EXP(-$B$15*(($B$16+$AI$4)*0.9)))</f>
        <v/>
      </c>
      <c r="AE238" s="17">
        <f>R238*EXP(-$B$15*(($B$16+$AI$4)*1.0))+S238*$B$15/($B$15-$AI$12)*(EXP(-$AI$12*(($B$16+$AI$4)*1.0))-EXP(-$B$15*(($B$16+$AI$4)*1.0)))+T238*$B$15/($B$15-$AI$13)*(EXP(-$AI$13*(($B$16+$AI$4)*1.0))-EXP(-$B$15*(($B$16+$AI$4)*1.0)))+U238*$B$15/($B$15-$AI$14)*(EXP(-$AI$14*(($B$16+$AI$4)*1.0))-EXP(-$B$15*(($B$16+$AI$4)*1.0)))</f>
        <v/>
      </c>
      <c r="AF238" s="17">
        <f>MIN((G238-V238)/$AI$48,(G238-W238)/$AI$49,(G238-X238)/$AI$50,(G238-Y238)/$AI$51,(G238-Z238)/$AI$52,(G238-AA238)/$AI$53,(G238-AB238)/$AI$54,(G238-AC238)/$AI$55,(G238-AD238)/$AI$56,(G238-AE238)/$AI$57)</f>
        <v/>
      </c>
    </row>
    <row r="239">
      <c r="E239" s="12">
        <f>E238+$B$11</f>
        <v/>
      </c>
      <c r="F239" s="13">
        <f>E239/60</f>
        <v/>
      </c>
      <c r="G239" s="13">
        <f>IF(F239&gt;=$AI$66,$B$26,IF(F239&gt;=$AI$65,$B$25,IF(F239&gt;=$AI$64,$B$24,IF(F239&gt;=$AI$63,$B$23,IF(F239&gt;=$AI$62,$B$22,IF(F239&gt;=$AI$61,$B$21,$B$20))))))</f>
        <v/>
      </c>
      <c r="H239" s="14">
        <f>MAX(0,MIN($AI$59,IF($B$9="Plasma",(G239-(S239*$AI$18+T239*$AI$19+U239*$AI$20))/$AI$46,AF239)))</f>
        <v/>
      </c>
      <c r="I239" s="15">
        <f>H239/10*3600/$B$11</f>
        <v/>
      </c>
      <c r="J239" s="15">
        <f>J238+H239</f>
        <v/>
      </c>
      <c r="K239" s="14">
        <f>$AI$21*K238+$AI$22*L238+$AI$23*M238+$AI$30*H238</f>
        <v/>
      </c>
      <c r="L239" s="14">
        <f>$AI$24*K238+$AI$25*L238+$AI$26*M238+$AI$31*H238</f>
        <v/>
      </c>
      <c r="M239" s="14">
        <f>$AI$27*K238+$AI$28*L238+$AI$29*M238+$AI$32*H238</f>
        <v/>
      </c>
      <c r="N239" s="16">
        <f>R239*$B$41</f>
        <v/>
      </c>
      <c r="O239" s="14">
        <f>K239/$B$30</f>
        <v/>
      </c>
      <c r="P239" s="14">
        <f>L239/$B$31</f>
        <v/>
      </c>
      <c r="Q239" s="14">
        <f>M239/$B$32</f>
        <v/>
      </c>
      <c r="R239" s="14">
        <f>R238*$AI$42+S238*$AI$43+T238*$AI$44+U238*$AI$45+$AI$47*H238</f>
        <v/>
      </c>
      <c r="S239" s="17">
        <f>$AI$33*K239+$AI$34*L239+$AI$35*M239</f>
        <v/>
      </c>
      <c r="T239" s="17">
        <f>$AI$36*K239+$AI$37*L239+$AI$38*M239</f>
        <v/>
      </c>
      <c r="U239" s="17">
        <f>$AI$39*K239+$AI$40*L239+$AI$41*M239</f>
        <v/>
      </c>
      <c r="V239" s="17">
        <f>R239*EXP(-$B$15*(($B$16+$AI$4)*0.1))+S239*$B$15/($B$15-$AI$12)*(EXP(-$AI$12*(($B$16+$AI$4)*0.1))-EXP(-$B$15*(($B$16+$AI$4)*0.1)))+T239*$B$15/($B$15-$AI$13)*(EXP(-$AI$13*(($B$16+$AI$4)*0.1))-EXP(-$B$15*(($B$16+$AI$4)*0.1)))+U239*$B$15/($B$15-$AI$14)*(EXP(-$AI$14*(($B$16+$AI$4)*0.1))-EXP(-$B$15*(($B$16+$AI$4)*0.1)))</f>
        <v/>
      </c>
      <c r="W239" s="17">
        <f>R239*EXP(-$B$15*(($B$16+$AI$4)*0.2))+S239*$B$15/($B$15-$AI$12)*(EXP(-$AI$12*(($B$16+$AI$4)*0.2))-EXP(-$B$15*(($B$16+$AI$4)*0.2)))+T239*$B$15/($B$15-$AI$13)*(EXP(-$AI$13*(($B$16+$AI$4)*0.2))-EXP(-$B$15*(($B$16+$AI$4)*0.2)))+U239*$B$15/($B$15-$AI$14)*(EXP(-$AI$14*(($B$16+$AI$4)*0.2))-EXP(-$B$15*(($B$16+$AI$4)*0.2)))</f>
        <v/>
      </c>
      <c r="X239" s="17">
        <f>R239*EXP(-$B$15*(($B$16+$AI$4)*0.3))+S239*$B$15/($B$15-$AI$12)*(EXP(-$AI$12*(($B$16+$AI$4)*0.3))-EXP(-$B$15*(($B$16+$AI$4)*0.3)))+T239*$B$15/($B$15-$AI$13)*(EXP(-$AI$13*(($B$16+$AI$4)*0.3))-EXP(-$B$15*(($B$16+$AI$4)*0.3)))+U239*$B$15/($B$15-$AI$14)*(EXP(-$AI$14*(($B$16+$AI$4)*0.3))-EXP(-$B$15*(($B$16+$AI$4)*0.3)))</f>
        <v/>
      </c>
      <c r="Y239" s="17">
        <f>R239*EXP(-$B$15*(($B$16+$AI$4)*0.4))+S239*$B$15/($B$15-$AI$12)*(EXP(-$AI$12*(($B$16+$AI$4)*0.4))-EXP(-$B$15*(($B$16+$AI$4)*0.4)))+T239*$B$15/($B$15-$AI$13)*(EXP(-$AI$13*(($B$16+$AI$4)*0.4))-EXP(-$B$15*(($B$16+$AI$4)*0.4)))+U239*$B$15/($B$15-$AI$14)*(EXP(-$AI$14*(($B$16+$AI$4)*0.4))-EXP(-$B$15*(($B$16+$AI$4)*0.4)))</f>
        <v/>
      </c>
      <c r="Z239" s="17">
        <f>R239*EXP(-$B$15*(($B$16+$AI$4)*0.5))+S239*$B$15/($B$15-$AI$12)*(EXP(-$AI$12*(($B$16+$AI$4)*0.5))-EXP(-$B$15*(($B$16+$AI$4)*0.5)))+T239*$B$15/($B$15-$AI$13)*(EXP(-$AI$13*(($B$16+$AI$4)*0.5))-EXP(-$B$15*(($B$16+$AI$4)*0.5)))+U239*$B$15/($B$15-$AI$14)*(EXP(-$AI$14*(($B$16+$AI$4)*0.5))-EXP(-$B$15*(($B$16+$AI$4)*0.5)))</f>
        <v/>
      </c>
      <c r="AA239" s="17">
        <f>R239*EXP(-$B$15*(($B$16+$AI$4)*0.6))+S239*$B$15/($B$15-$AI$12)*(EXP(-$AI$12*(($B$16+$AI$4)*0.6))-EXP(-$B$15*(($B$16+$AI$4)*0.6)))+T239*$B$15/($B$15-$AI$13)*(EXP(-$AI$13*(($B$16+$AI$4)*0.6))-EXP(-$B$15*(($B$16+$AI$4)*0.6)))+U239*$B$15/($B$15-$AI$14)*(EXP(-$AI$14*(($B$16+$AI$4)*0.6))-EXP(-$B$15*(($B$16+$AI$4)*0.6)))</f>
        <v/>
      </c>
      <c r="AB239" s="17">
        <f>R239*EXP(-$B$15*(($B$16+$AI$4)*0.7))+S239*$B$15/($B$15-$AI$12)*(EXP(-$AI$12*(($B$16+$AI$4)*0.7))-EXP(-$B$15*(($B$16+$AI$4)*0.7)))+T239*$B$15/($B$15-$AI$13)*(EXP(-$AI$13*(($B$16+$AI$4)*0.7))-EXP(-$B$15*(($B$16+$AI$4)*0.7)))+U239*$B$15/($B$15-$AI$14)*(EXP(-$AI$14*(($B$16+$AI$4)*0.7))-EXP(-$B$15*(($B$16+$AI$4)*0.7)))</f>
        <v/>
      </c>
      <c r="AC239" s="17">
        <f>R239*EXP(-$B$15*(($B$16+$AI$4)*0.8))+S239*$B$15/($B$15-$AI$12)*(EXP(-$AI$12*(($B$16+$AI$4)*0.8))-EXP(-$B$15*(($B$16+$AI$4)*0.8)))+T239*$B$15/($B$15-$AI$13)*(EXP(-$AI$13*(($B$16+$AI$4)*0.8))-EXP(-$B$15*(($B$16+$AI$4)*0.8)))+U239*$B$15/($B$15-$AI$14)*(EXP(-$AI$14*(($B$16+$AI$4)*0.8))-EXP(-$B$15*(($B$16+$AI$4)*0.8)))</f>
        <v/>
      </c>
      <c r="AD239" s="17">
        <f>R239*EXP(-$B$15*(($B$16+$AI$4)*0.9))+S239*$B$15/($B$15-$AI$12)*(EXP(-$AI$12*(($B$16+$AI$4)*0.9))-EXP(-$B$15*(($B$16+$AI$4)*0.9)))+T239*$B$15/($B$15-$AI$13)*(EXP(-$AI$13*(($B$16+$AI$4)*0.9))-EXP(-$B$15*(($B$16+$AI$4)*0.9)))+U239*$B$15/($B$15-$AI$14)*(EXP(-$AI$14*(($B$16+$AI$4)*0.9))-EXP(-$B$15*(($B$16+$AI$4)*0.9)))</f>
        <v/>
      </c>
      <c r="AE239" s="17">
        <f>R239*EXP(-$B$15*(($B$16+$AI$4)*1.0))+S239*$B$15/($B$15-$AI$12)*(EXP(-$AI$12*(($B$16+$AI$4)*1.0))-EXP(-$B$15*(($B$16+$AI$4)*1.0)))+T239*$B$15/($B$15-$AI$13)*(EXP(-$AI$13*(($B$16+$AI$4)*1.0))-EXP(-$B$15*(($B$16+$AI$4)*1.0)))+U239*$B$15/($B$15-$AI$14)*(EXP(-$AI$14*(($B$16+$AI$4)*1.0))-EXP(-$B$15*(($B$16+$AI$4)*1.0)))</f>
        <v/>
      </c>
      <c r="AF239" s="17">
        <f>MIN((G239-V239)/$AI$48,(G239-W239)/$AI$49,(G239-X239)/$AI$50,(G239-Y239)/$AI$51,(G239-Z239)/$AI$52,(G239-AA239)/$AI$53,(G239-AB239)/$AI$54,(G239-AC239)/$AI$55,(G239-AD239)/$AI$56,(G239-AE239)/$AI$57)</f>
        <v/>
      </c>
    </row>
    <row r="240">
      <c r="E240" s="12">
        <f>E239+$B$11</f>
        <v/>
      </c>
      <c r="F240" s="13">
        <f>E240/60</f>
        <v/>
      </c>
      <c r="G240" s="13">
        <f>IF(F240&gt;=$AI$66,$B$26,IF(F240&gt;=$AI$65,$B$25,IF(F240&gt;=$AI$64,$B$24,IF(F240&gt;=$AI$63,$B$23,IF(F240&gt;=$AI$62,$B$22,IF(F240&gt;=$AI$61,$B$21,$B$20))))))</f>
        <v/>
      </c>
      <c r="H240" s="14">
        <f>MAX(0,MIN($AI$59,IF($B$9="Plasma",(G240-(S240*$AI$18+T240*$AI$19+U240*$AI$20))/$AI$46,AF240)))</f>
        <v/>
      </c>
      <c r="I240" s="15">
        <f>H240/10*3600/$B$11</f>
        <v/>
      </c>
      <c r="J240" s="15">
        <f>J239+H240</f>
        <v/>
      </c>
      <c r="K240" s="14">
        <f>$AI$21*K239+$AI$22*L239+$AI$23*M239+$AI$30*H239</f>
        <v/>
      </c>
      <c r="L240" s="14">
        <f>$AI$24*K239+$AI$25*L239+$AI$26*M239+$AI$31*H239</f>
        <v/>
      </c>
      <c r="M240" s="14">
        <f>$AI$27*K239+$AI$28*L239+$AI$29*M239+$AI$32*H239</f>
        <v/>
      </c>
      <c r="N240" s="16">
        <f>R240*$B$41</f>
        <v/>
      </c>
      <c r="O240" s="14">
        <f>K240/$B$30</f>
        <v/>
      </c>
      <c r="P240" s="14">
        <f>L240/$B$31</f>
        <v/>
      </c>
      <c r="Q240" s="14">
        <f>M240/$B$32</f>
        <v/>
      </c>
      <c r="R240" s="14">
        <f>R239*$AI$42+S239*$AI$43+T239*$AI$44+U239*$AI$45+$AI$47*H239</f>
        <v/>
      </c>
      <c r="S240" s="17">
        <f>$AI$33*K240+$AI$34*L240+$AI$35*M240</f>
        <v/>
      </c>
      <c r="T240" s="17">
        <f>$AI$36*K240+$AI$37*L240+$AI$38*M240</f>
        <v/>
      </c>
      <c r="U240" s="17">
        <f>$AI$39*K240+$AI$40*L240+$AI$41*M240</f>
        <v/>
      </c>
      <c r="V240" s="17">
        <f>R240*EXP(-$B$15*(($B$16+$AI$4)*0.1))+S240*$B$15/($B$15-$AI$12)*(EXP(-$AI$12*(($B$16+$AI$4)*0.1))-EXP(-$B$15*(($B$16+$AI$4)*0.1)))+T240*$B$15/($B$15-$AI$13)*(EXP(-$AI$13*(($B$16+$AI$4)*0.1))-EXP(-$B$15*(($B$16+$AI$4)*0.1)))+U240*$B$15/($B$15-$AI$14)*(EXP(-$AI$14*(($B$16+$AI$4)*0.1))-EXP(-$B$15*(($B$16+$AI$4)*0.1)))</f>
        <v/>
      </c>
      <c r="W240" s="17">
        <f>R240*EXP(-$B$15*(($B$16+$AI$4)*0.2))+S240*$B$15/($B$15-$AI$12)*(EXP(-$AI$12*(($B$16+$AI$4)*0.2))-EXP(-$B$15*(($B$16+$AI$4)*0.2)))+T240*$B$15/($B$15-$AI$13)*(EXP(-$AI$13*(($B$16+$AI$4)*0.2))-EXP(-$B$15*(($B$16+$AI$4)*0.2)))+U240*$B$15/($B$15-$AI$14)*(EXP(-$AI$14*(($B$16+$AI$4)*0.2))-EXP(-$B$15*(($B$16+$AI$4)*0.2)))</f>
        <v/>
      </c>
      <c r="X240" s="17">
        <f>R240*EXP(-$B$15*(($B$16+$AI$4)*0.3))+S240*$B$15/($B$15-$AI$12)*(EXP(-$AI$12*(($B$16+$AI$4)*0.3))-EXP(-$B$15*(($B$16+$AI$4)*0.3)))+T240*$B$15/($B$15-$AI$13)*(EXP(-$AI$13*(($B$16+$AI$4)*0.3))-EXP(-$B$15*(($B$16+$AI$4)*0.3)))+U240*$B$15/($B$15-$AI$14)*(EXP(-$AI$14*(($B$16+$AI$4)*0.3))-EXP(-$B$15*(($B$16+$AI$4)*0.3)))</f>
        <v/>
      </c>
      <c r="Y240" s="17">
        <f>R240*EXP(-$B$15*(($B$16+$AI$4)*0.4))+S240*$B$15/($B$15-$AI$12)*(EXP(-$AI$12*(($B$16+$AI$4)*0.4))-EXP(-$B$15*(($B$16+$AI$4)*0.4)))+T240*$B$15/($B$15-$AI$13)*(EXP(-$AI$13*(($B$16+$AI$4)*0.4))-EXP(-$B$15*(($B$16+$AI$4)*0.4)))+U240*$B$15/($B$15-$AI$14)*(EXP(-$AI$14*(($B$16+$AI$4)*0.4))-EXP(-$B$15*(($B$16+$AI$4)*0.4)))</f>
        <v/>
      </c>
      <c r="Z240" s="17">
        <f>R240*EXP(-$B$15*(($B$16+$AI$4)*0.5))+S240*$B$15/($B$15-$AI$12)*(EXP(-$AI$12*(($B$16+$AI$4)*0.5))-EXP(-$B$15*(($B$16+$AI$4)*0.5)))+T240*$B$15/($B$15-$AI$13)*(EXP(-$AI$13*(($B$16+$AI$4)*0.5))-EXP(-$B$15*(($B$16+$AI$4)*0.5)))+U240*$B$15/($B$15-$AI$14)*(EXP(-$AI$14*(($B$16+$AI$4)*0.5))-EXP(-$B$15*(($B$16+$AI$4)*0.5)))</f>
        <v/>
      </c>
      <c r="AA240" s="17">
        <f>R240*EXP(-$B$15*(($B$16+$AI$4)*0.6))+S240*$B$15/($B$15-$AI$12)*(EXP(-$AI$12*(($B$16+$AI$4)*0.6))-EXP(-$B$15*(($B$16+$AI$4)*0.6)))+T240*$B$15/($B$15-$AI$13)*(EXP(-$AI$13*(($B$16+$AI$4)*0.6))-EXP(-$B$15*(($B$16+$AI$4)*0.6)))+U240*$B$15/($B$15-$AI$14)*(EXP(-$AI$14*(($B$16+$AI$4)*0.6))-EXP(-$B$15*(($B$16+$AI$4)*0.6)))</f>
        <v/>
      </c>
      <c r="AB240" s="17">
        <f>R240*EXP(-$B$15*(($B$16+$AI$4)*0.7))+S240*$B$15/($B$15-$AI$12)*(EXP(-$AI$12*(($B$16+$AI$4)*0.7))-EXP(-$B$15*(($B$16+$AI$4)*0.7)))+T240*$B$15/($B$15-$AI$13)*(EXP(-$AI$13*(($B$16+$AI$4)*0.7))-EXP(-$B$15*(($B$16+$AI$4)*0.7)))+U240*$B$15/($B$15-$AI$14)*(EXP(-$AI$14*(($B$16+$AI$4)*0.7))-EXP(-$B$15*(($B$16+$AI$4)*0.7)))</f>
        <v/>
      </c>
      <c r="AC240" s="17">
        <f>R240*EXP(-$B$15*(($B$16+$AI$4)*0.8))+S240*$B$15/($B$15-$AI$12)*(EXP(-$AI$12*(($B$16+$AI$4)*0.8))-EXP(-$B$15*(($B$16+$AI$4)*0.8)))+T240*$B$15/($B$15-$AI$13)*(EXP(-$AI$13*(($B$16+$AI$4)*0.8))-EXP(-$B$15*(($B$16+$AI$4)*0.8)))+U240*$B$15/($B$15-$AI$14)*(EXP(-$AI$14*(($B$16+$AI$4)*0.8))-EXP(-$B$15*(($B$16+$AI$4)*0.8)))</f>
        <v/>
      </c>
      <c r="AD240" s="17">
        <f>R240*EXP(-$B$15*(($B$16+$AI$4)*0.9))+S240*$B$15/($B$15-$AI$12)*(EXP(-$AI$12*(($B$16+$AI$4)*0.9))-EXP(-$B$15*(($B$16+$AI$4)*0.9)))+T240*$B$15/($B$15-$AI$13)*(EXP(-$AI$13*(($B$16+$AI$4)*0.9))-EXP(-$B$15*(($B$16+$AI$4)*0.9)))+U240*$B$15/($B$15-$AI$14)*(EXP(-$AI$14*(($B$16+$AI$4)*0.9))-EXP(-$B$15*(($B$16+$AI$4)*0.9)))</f>
        <v/>
      </c>
      <c r="AE240" s="17">
        <f>R240*EXP(-$B$15*(($B$16+$AI$4)*1.0))+S240*$B$15/($B$15-$AI$12)*(EXP(-$AI$12*(($B$16+$AI$4)*1.0))-EXP(-$B$15*(($B$16+$AI$4)*1.0)))+T240*$B$15/($B$15-$AI$13)*(EXP(-$AI$13*(($B$16+$AI$4)*1.0))-EXP(-$B$15*(($B$16+$AI$4)*1.0)))+U240*$B$15/($B$15-$AI$14)*(EXP(-$AI$14*(($B$16+$AI$4)*1.0))-EXP(-$B$15*(($B$16+$AI$4)*1.0)))</f>
        <v/>
      </c>
      <c r="AF240" s="17">
        <f>MIN((G240-V240)/$AI$48,(G240-W240)/$AI$49,(G240-X240)/$AI$50,(G240-Y240)/$AI$51,(G240-Z240)/$AI$52,(G240-AA240)/$AI$53,(G240-AB240)/$AI$54,(G240-AC240)/$AI$55,(G240-AD240)/$AI$56,(G240-AE240)/$AI$57)</f>
        <v/>
      </c>
    </row>
    <row r="241">
      <c r="E241" s="12">
        <f>E240+$B$11</f>
        <v/>
      </c>
      <c r="F241" s="13">
        <f>E241/60</f>
        <v/>
      </c>
      <c r="G241" s="13">
        <f>IF(F241&gt;=$AI$66,$B$26,IF(F241&gt;=$AI$65,$B$25,IF(F241&gt;=$AI$64,$B$24,IF(F241&gt;=$AI$63,$B$23,IF(F241&gt;=$AI$62,$B$22,IF(F241&gt;=$AI$61,$B$21,$B$20))))))</f>
        <v/>
      </c>
      <c r="H241" s="14">
        <f>MAX(0,MIN($AI$59,IF($B$9="Plasma",(G241-(S241*$AI$18+T241*$AI$19+U241*$AI$20))/$AI$46,AF241)))</f>
        <v/>
      </c>
      <c r="I241" s="15">
        <f>H241/10*3600/$B$11</f>
        <v/>
      </c>
      <c r="J241" s="15">
        <f>J240+H241</f>
        <v/>
      </c>
      <c r="K241" s="14">
        <f>$AI$21*K240+$AI$22*L240+$AI$23*M240+$AI$30*H240</f>
        <v/>
      </c>
      <c r="L241" s="14">
        <f>$AI$24*K240+$AI$25*L240+$AI$26*M240+$AI$31*H240</f>
        <v/>
      </c>
      <c r="M241" s="14">
        <f>$AI$27*K240+$AI$28*L240+$AI$29*M240+$AI$32*H240</f>
        <v/>
      </c>
      <c r="N241" s="16">
        <f>R241*$B$41</f>
        <v/>
      </c>
      <c r="O241" s="14">
        <f>K241/$B$30</f>
        <v/>
      </c>
      <c r="P241" s="14">
        <f>L241/$B$31</f>
        <v/>
      </c>
      <c r="Q241" s="14">
        <f>M241/$B$32</f>
        <v/>
      </c>
      <c r="R241" s="14">
        <f>R240*$AI$42+S240*$AI$43+T240*$AI$44+U240*$AI$45+$AI$47*H240</f>
        <v/>
      </c>
      <c r="S241" s="17">
        <f>$AI$33*K241+$AI$34*L241+$AI$35*M241</f>
        <v/>
      </c>
      <c r="T241" s="17">
        <f>$AI$36*K241+$AI$37*L241+$AI$38*M241</f>
        <v/>
      </c>
      <c r="U241" s="17">
        <f>$AI$39*K241+$AI$40*L241+$AI$41*M241</f>
        <v/>
      </c>
      <c r="V241" s="17">
        <f>R241*EXP(-$B$15*(($B$16+$AI$4)*0.1))+S241*$B$15/($B$15-$AI$12)*(EXP(-$AI$12*(($B$16+$AI$4)*0.1))-EXP(-$B$15*(($B$16+$AI$4)*0.1)))+T241*$B$15/($B$15-$AI$13)*(EXP(-$AI$13*(($B$16+$AI$4)*0.1))-EXP(-$B$15*(($B$16+$AI$4)*0.1)))+U241*$B$15/($B$15-$AI$14)*(EXP(-$AI$14*(($B$16+$AI$4)*0.1))-EXP(-$B$15*(($B$16+$AI$4)*0.1)))</f>
        <v/>
      </c>
      <c r="W241" s="17">
        <f>R241*EXP(-$B$15*(($B$16+$AI$4)*0.2))+S241*$B$15/($B$15-$AI$12)*(EXP(-$AI$12*(($B$16+$AI$4)*0.2))-EXP(-$B$15*(($B$16+$AI$4)*0.2)))+T241*$B$15/($B$15-$AI$13)*(EXP(-$AI$13*(($B$16+$AI$4)*0.2))-EXP(-$B$15*(($B$16+$AI$4)*0.2)))+U241*$B$15/($B$15-$AI$14)*(EXP(-$AI$14*(($B$16+$AI$4)*0.2))-EXP(-$B$15*(($B$16+$AI$4)*0.2)))</f>
        <v/>
      </c>
      <c r="X241" s="17">
        <f>R241*EXP(-$B$15*(($B$16+$AI$4)*0.3))+S241*$B$15/($B$15-$AI$12)*(EXP(-$AI$12*(($B$16+$AI$4)*0.3))-EXP(-$B$15*(($B$16+$AI$4)*0.3)))+T241*$B$15/($B$15-$AI$13)*(EXP(-$AI$13*(($B$16+$AI$4)*0.3))-EXP(-$B$15*(($B$16+$AI$4)*0.3)))+U241*$B$15/($B$15-$AI$14)*(EXP(-$AI$14*(($B$16+$AI$4)*0.3))-EXP(-$B$15*(($B$16+$AI$4)*0.3)))</f>
        <v/>
      </c>
      <c r="Y241" s="17">
        <f>R241*EXP(-$B$15*(($B$16+$AI$4)*0.4))+S241*$B$15/($B$15-$AI$12)*(EXP(-$AI$12*(($B$16+$AI$4)*0.4))-EXP(-$B$15*(($B$16+$AI$4)*0.4)))+T241*$B$15/($B$15-$AI$13)*(EXP(-$AI$13*(($B$16+$AI$4)*0.4))-EXP(-$B$15*(($B$16+$AI$4)*0.4)))+U241*$B$15/($B$15-$AI$14)*(EXP(-$AI$14*(($B$16+$AI$4)*0.4))-EXP(-$B$15*(($B$16+$AI$4)*0.4)))</f>
        <v/>
      </c>
      <c r="Z241" s="17">
        <f>R241*EXP(-$B$15*(($B$16+$AI$4)*0.5))+S241*$B$15/($B$15-$AI$12)*(EXP(-$AI$12*(($B$16+$AI$4)*0.5))-EXP(-$B$15*(($B$16+$AI$4)*0.5)))+T241*$B$15/($B$15-$AI$13)*(EXP(-$AI$13*(($B$16+$AI$4)*0.5))-EXP(-$B$15*(($B$16+$AI$4)*0.5)))+U241*$B$15/($B$15-$AI$14)*(EXP(-$AI$14*(($B$16+$AI$4)*0.5))-EXP(-$B$15*(($B$16+$AI$4)*0.5)))</f>
        <v/>
      </c>
      <c r="AA241" s="17">
        <f>R241*EXP(-$B$15*(($B$16+$AI$4)*0.6))+S241*$B$15/($B$15-$AI$12)*(EXP(-$AI$12*(($B$16+$AI$4)*0.6))-EXP(-$B$15*(($B$16+$AI$4)*0.6)))+T241*$B$15/($B$15-$AI$13)*(EXP(-$AI$13*(($B$16+$AI$4)*0.6))-EXP(-$B$15*(($B$16+$AI$4)*0.6)))+U241*$B$15/($B$15-$AI$14)*(EXP(-$AI$14*(($B$16+$AI$4)*0.6))-EXP(-$B$15*(($B$16+$AI$4)*0.6)))</f>
        <v/>
      </c>
      <c r="AB241" s="17">
        <f>R241*EXP(-$B$15*(($B$16+$AI$4)*0.7))+S241*$B$15/($B$15-$AI$12)*(EXP(-$AI$12*(($B$16+$AI$4)*0.7))-EXP(-$B$15*(($B$16+$AI$4)*0.7)))+T241*$B$15/($B$15-$AI$13)*(EXP(-$AI$13*(($B$16+$AI$4)*0.7))-EXP(-$B$15*(($B$16+$AI$4)*0.7)))+U241*$B$15/($B$15-$AI$14)*(EXP(-$AI$14*(($B$16+$AI$4)*0.7))-EXP(-$B$15*(($B$16+$AI$4)*0.7)))</f>
        <v/>
      </c>
      <c r="AC241" s="17">
        <f>R241*EXP(-$B$15*(($B$16+$AI$4)*0.8))+S241*$B$15/($B$15-$AI$12)*(EXP(-$AI$12*(($B$16+$AI$4)*0.8))-EXP(-$B$15*(($B$16+$AI$4)*0.8)))+T241*$B$15/($B$15-$AI$13)*(EXP(-$AI$13*(($B$16+$AI$4)*0.8))-EXP(-$B$15*(($B$16+$AI$4)*0.8)))+U241*$B$15/($B$15-$AI$14)*(EXP(-$AI$14*(($B$16+$AI$4)*0.8))-EXP(-$B$15*(($B$16+$AI$4)*0.8)))</f>
        <v/>
      </c>
      <c r="AD241" s="17">
        <f>R241*EXP(-$B$15*(($B$16+$AI$4)*0.9))+S241*$B$15/($B$15-$AI$12)*(EXP(-$AI$12*(($B$16+$AI$4)*0.9))-EXP(-$B$15*(($B$16+$AI$4)*0.9)))+T241*$B$15/($B$15-$AI$13)*(EXP(-$AI$13*(($B$16+$AI$4)*0.9))-EXP(-$B$15*(($B$16+$AI$4)*0.9)))+U241*$B$15/($B$15-$AI$14)*(EXP(-$AI$14*(($B$16+$AI$4)*0.9))-EXP(-$B$15*(($B$16+$AI$4)*0.9)))</f>
        <v/>
      </c>
      <c r="AE241" s="17">
        <f>R241*EXP(-$B$15*(($B$16+$AI$4)*1.0))+S241*$B$15/($B$15-$AI$12)*(EXP(-$AI$12*(($B$16+$AI$4)*1.0))-EXP(-$B$15*(($B$16+$AI$4)*1.0)))+T241*$B$15/($B$15-$AI$13)*(EXP(-$AI$13*(($B$16+$AI$4)*1.0))-EXP(-$B$15*(($B$16+$AI$4)*1.0)))+U241*$B$15/($B$15-$AI$14)*(EXP(-$AI$14*(($B$16+$AI$4)*1.0))-EXP(-$B$15*(($B$16+$AI$4)*1.0)))</f>
        <v/>
      </c>
      <c r="AF241" s="17">
        <f>MIN((G241-V241)/$AI$48,(G241-W241)/$AI$49,(G241-X241)/$AI$50,(G241-Y241)/$AI$51,(G241-Z241)/$AI$52,(G241-AA241)/$AI$53,(G241-AB241)/$AI$54,(G241-AC241)/$AI$55,(G241-AD241)/$AI$56,(G241-AE241)/$AI$57)</f>
        <v/>
      </c>
    </row>
    <row r="242">
      <c r="E242" s="12">
        <f>E241+$B$11</f>
        <v/>
      </c>
      <c r="F242" s="13">
        <f>E242/60</f>
        <v/>
      </c>
      <c r="G242" s="13">
        <f>IF(F242&gt;=$AI$66,$B$26,IF(F242&gt;=$AI$65,$B$25,IF(F242&gt;=$AI$64,$B$24,IF(F242&gt;=$AI$63,$B$23,IF(F242&gt;=$AI$62,$B$22,IF(F242&gt;=$AI$61,$B$21,$B$20))))))</f>
        <v/>
      </c>
      <c r="H242" s="14">
        <f>MAX(0,MIN($AI$59,IF($B$9="Plasma",(G242-(S242*$AI$18+T242*$AI$19+U242*$AI$20))/$AI$46,AF242)))</f>
        <v/>
      </c>
      <c r="I242" s="15">
        <f>H242/10*3600/$B$11</f>
        <v/>
      </c>
      <c r="J242" s="15">
        <f>J241+H242</f>
        <v/>
      </c>
      <c r="K242" s="14">
        <f>$AI$21*K241+$AI$22*L241+$AI$23*M241+$AI$30*H241</f>
        <v/>
      </c>
      <c r="L242" s="14">
        <f>$AI$24*K241+$AI$25*L241+$AI$26*M241+$AI$31*H241</f>
        <v/>
      </c>
      <c r="M242" s="14">
        <f>$AI$27*K241+$AI$28*L241+$AI$29*M241+$AI$32*H241</f>
        <v/>
      </c>
      <c r="N242" s="16">
        <f>R242*$B$41</f>
        <v/>
      </c>
      <c r="O242" s="14">
        <f>K242/$B$30</f>
        <v/>
      </c>
      <c r="P242" s="14">
        <f>L242/$B$31</f>
        <v/>
      </c>
      <c r="Q242" s="14">
        <f>M242/$B$32</f>
        <v/>
      </c>
      <c r="R242" s="14">
        <f>R241*$AI$42+S241*$AI$43+T241*$AI$44+U241*$AI$45+$AI$47*H241</f>
        <v/>
      </c>
      <c r="S242" s="17">
        <f>$AI$33*K242+$AI$34*L242+$AI$35*M242</f>
        <v/>
      </c>
      <c r="T242" s="17">
        <f>$AI$36*K242+$AI$37*L242+$AI$38*M242</f>
        <v/>
      </c>
      <c r="U242" s="17">
        <f>$AI$39*K242+$AI$40*L242+$AI$41*M242</f>
        <v/>
      </c>
      <c r="V242" s="17">
        <f>R242*EXP(-$B$15*(($B$16+$AI$4)*0.1))+S242*$B$15/($B$15-$AI$12)*(EXP(-$AI$12*(($B$16+$AI$4)*0.1))-EXP(-$B$15*(($B$16+$AI$4)*0.1)))+T242*$B$15/($B$15-$AI$13)*(EXP(-$AI$13*(($B$16+$AI$4)*0.1))-EXP(-$B$15*(($B$16+$AI$4)*0.1)))+U242*$B$15/($B$15-$AI$14)*(EXP(-$AI$14*(($B$16+$AI$4)*0.1))-EXP(-$B$15*(($B$16+$AI$4)*0.1)))</f>
        <v/>
      </c>
      <c r="W242" s="17">
        <f>R242*EXP(-$B$15*(($B$16+$AI$4)*0.2))+S242*$B$15/($B$15-$AI$12)*(EXP(-$AI$12*(($B$16+$AI$4)*0.2))-EXP(-$B$15*(($B$16+$AI$4)*0.2)))+T242*$B$15/($B$15-$AI$13)*(EXP(-$AI$13*(($B$16+$AI$4)*0.2))-EXP(-$B$15*(($B$16+$AI$4)*0.2)))+U242*$B$15/($B$15-$AI$14)*(EXP(-$AI$14*(($B$16+$AI$4)*0.2))-EXP(-$B$15*(($B$16+$AI$4)*0.2)))</f>
        <v/>
      </c>
      <c r="X242" s="17">
        <f>R242*EXP(-$B$15*(($B$16+$AI$4)*0.3))+S242*$B$15/($B$15-$AI$12)*(EXP(-$AI$12*(($B$16+$AI$4)*0.3))-EXP(-$B$15*(($B$16+$AI$4)*0.3)))+T242*$B$15/($B$15-$AI$13)*(EXP(-$AI$13*(($B$16+$AI$4)*0.3))-EXP(-$B$15*(($B$16+$AI$4)*0.3)))+U242*$B$15/($B$15-$AI$14)*(EXP(-$AI$14*(($B$16+$AI$4)*0.3))-EXP(-$B$15*(($B$16+$AI$4)*0.3)))</f>
        <v/>
      </c>
      <c r="Y242" s="17">
        <f>R242*EXP(-$B$15*(($B$16+$AI$4)*0.4))+S242*$B$15/($B$15-$AI$12)*(EXP(-$AI$12*(($B$16+$AI$4)*0.4))-EXP(-$B$15*(($B$16+$AI$4)*0.4)))+T242*$B$15/($B$15-$AI$13)*(EXP(-$AI$13*(($B$16+$AI$4)*0.4))-EXP(-$B$15*(($B$16+$AI$4)*0.4)))+U242*$B$15/($B$15-$AI$14)*(EXP(-$AI$14*(($B$16+$AI$4)*0.4))-EXP(-$B$15*(($B$16+$AI$4)*0.4)))</f>
        <v/>
      </c>
      <c r="Z242" s="17">
        <f>R242*EXP(-$B$15*(($B$16+$AI$4)*0.5))+S242*$B$15/($B$15-$AI$12)*(EXP(-$AI$12*(($B$16+$AI$4)*0.5))-EXP(-$B$15*(($B$16+$AI$4)*0.5)))+T242*$B$15/($B$15-$AI$13)*(EXP(-$AI$13*(($B$16+$AI$4)*0.5))-EXP(-$B$15*(($B$16+$AI$4)*0.5)))+U242*$B$15/($B$15-$AI$14)*(EXP(-$AI$14*(($B$16+$AI$4)*0.5))-EXP(-$B$15*(($B$16+$AI$4)*0.5)))</f>
        <v/>
      </c>
      <c r="AA242" s="17">
        <f>R242*EXP(-$B$15*(($B$16+$AI$4)*0.6))+S242*$B$15/($B$15-$AI$12)*(EXP(-$AI$12*(($B$16+$AI$4)*0.6))-EXP(-$B$15*(($B$16+$AI$4)*0.6)))+T242*$B$15/($B$15-$AI$13)*(EXP(-$AI$13*(($B$16+$AI$4)*0.6))-EXP(-$B$15*(($B$16+$AI$4)*0.6)))+U242*$B$15/($B$15-$AI$14)*(EXP(-$AI$14*(($B$16+$AI$4)*0.6))-EXP(-$B$15*(($B$16+$AI$4)*0.6)))</f>
        <v/>
      </c>
      <c r="AB242" s="17">
        <f>R242*EXP(-$B$15*(($B$16+$AI$4)*0.7))+S242*$B$15/($B$15-$AI$12)*(EXP(-$AI$12*(($B$16+$AI$4)*0.7))-EXP(-$B$15*(($B$16+$AI$4)*0.7)))+T242*$B$15/($B$15-$AI$13)*(EXP(-$AI$13*(($B$16+$AI$4)*0.7))-EXP(-$B$15*(($B$16+$AI$4)*0.7)))+U242*$B$15/($B$15-$AI$14)*(EXP(-$AI$14*(($B$16+$AI$4)*0.7))-EXP(-$B$15*(($B$16+$AI$4)*0.7)))</f>
        <v/>
      </c>
      <c r="AC242" s="17">
        <f>R242*EXP(-$B$15*(($B$16+$AI$4)*0.8))+S242*$B$15/($B$15-$AI$12)*(EXP(-$AI$12*(($B$16+$AI$4)*0.8))-EXP(-$B$15*(($B$16+$AI$4)*0.8)))+T242*$B$15/($B$15-$AI$13)*(EXP(-$AI$13*(($B$16+$AI$4)*0.8))-EXP(-$B$15*(($B$16+$AI$4)*0.8)))+U242*$B$15/($B$15-$AI$14)*(EXP(-$AI$14*(($B$16+$AI$4)*0.8))-EXP(-$B$15*(($B$16+$AI$4)*0.8)))</f>
        <v/>
      </c>
      <c r="AD242" s="17">
        <f>R242*EXP(-$B$15*(($B$16+$AI$4)*0.9))+S242*$B$15/($B$15-$AI$12)*(EXP(-$AI$12*(($B$16+$AI$4)*0.9))-EXP(-$B$15*(($B$16+$AI$4)*0.9)))+T242*$B$15/($B$15-$AI$13)*(EXP(-$AI$13*(($B$16+$AI$4)*0.9))-EXP(-$B$15*(($B$16+$AI$4)*0.9)))+U242*$B$15/($B$15-$AI$14)*(EXP(-$AI$14*(($B$16+$AI$4)*0.9))-EXP(-$B$15*(($B$16+$AI$4)*0.9)))</f>
        <v/>
      </c>
      <c r="AE242" s="17">
        <f>R242*EXP(-$B$15*(($B$16+$AI$4)*1.0))+S242*$B$15/($B$15-$AI$12)*(EXP(-$AI$12*(($B$16+$AI$4)*1.0))-EXP(-$B$15*(($B$16+$AI$4)*1.0)))+T242*$B$15/($B$15-$AI$13)*(EXP(-$AI$13*(($B$16+$AI$4)*1.0))-EXP(-$B$15*(($B$16+$AI$4)*1.0)))+U242*$B$15/($B$15-$AI$14)*(EXP(-$AI$14*(($B$16+$AI$4)*1.0))-EXP(-$B$15*(($B$16+$AI$4)*1.0)))</f>
        <v/>
      </c>
      <c r="AF242" s="17">
        <f>MIN((G242-V242)/$AI$48,(G242-W242)/$AI$49,(G242-X242)/$AI$50,(G242-Y242)/$AI$51,(G242-Z242)/$AI$52,(G242-AA242)/$AI$53,(G242-AB242)/$AI$54,(G242-AC242)/$AI$55,(G242-AD242)/$AI$56,(G242-AE242)/$AI$57)</f>
        <v/>
      </c>
    </row>
    <row r="243">
      <c r="E243" s="12">
        <f>E242+$B$11</f>
        <v/>
      </c>
      <c r="F243" s="13">
        <f>E243/60</f>
        <v/>
      </c>
      <c r="G243" s="13">
        <f>IF(F243&gt;=$AI$66,$B$26,IF(F243&gt;=$AI$65,$B$25,IF(F243&gt;=$AI$64,$B$24,IF(F243&gt;=$AI$63,$B$23,IF(F243&gt;=$AI$62,$B$22,IF(F243&gt;=$AI$61,$B$21,$B$20))))))</f>
        <v/>
      </c>
      <c r="H243" s="14">
        <f>MAX(0,MIN($AI$59,IF($B$9="Plasma",(G243-(S243*$AI$18+T243*$AI$19+U243*$AI$20))/$AI$46,AF243)))</f>
        <v/>
      </c>
      <c r="I243" s="15">
        <f>H243/10*3600/$B$11</f>
        <v/>
      </c>
      <c r="J243" s="15">
        <f>J242+H243</f>
        <v/>
      </c>
      <c r="K243" s="14">
        <f>$AI$21*K242+$AI$22*L242+$AI$23*M242+$AI$30*H242</f>
        <v/>
      </c>
      <c r="L243" s="14">
        <f>$AI$24*K242+$AI$25*L242+$AI$26*M242+$AI$31*H242</f>
        <v/>
      </c>
      <c r="M243" s="14">
        <f>$AI$27*K242+$AI$28*L242+$AI$29*M242+$AI$32*H242</f>
        <v/>
      </c>
      <c r="N243" s="16">
        <f>R243*$B$41</f>
        <v/>
      </c>
      <c r="O243" s="14">
        <f>K243/$B$30</f>
        <v/>
      </c>
      <c r="P243" s="14">
        <f>L243/$B$31</f>
        <v/>
      </c>
      <c r="Q243" s="14">
        <f>M243/$B$32</f>
        <v/>
      </c>
      <c r="R243" s="14">
        <f>R242*$AI$42+S242*$AI$43+T242*$AI$44+U242*$AI$45+$AI$47*H242</f>
        <v/>
      </c>
      <c r="S243" s="17">
        <f>$AI$33*K243+$AI$34*L243+$AI$35*M243</f>
        <v/>
      </c>
      <c r="T243" s="17">
        <f>$AI$36*K243+$AI$37*L243+$AI$38*M243</f>
        <v/>
      </c>
      <c r="U243" s="17">
        <f>$AI$39*K243+$AI$40*L243+$AI$41*M243</f>
        <v/>
      </c>
      <c r="V243" s="17">
        <f>R243*EXP(-$B$15*(($B$16+$AI$4)*0.1))+S243*$B$15/($B$15-$AI$12)*(EXP(-$AI$12*(($B$16+$AI$4)*0.1))-EXP(-$B$15*(($B$16+$AI$4)*0.1)))+T243*$B$15/($B$15-$AI$13)*(EXP(-$AI$13*(($B$16+$AI$4)*0.1))-EXP(-$B$15*(($B$16+$AI$4)*0.1)))+U243*$B$15/($B$15-$AI$14)*(EXP(-$AI$14*(($B$16+$AI$4)*0.1))-EXP(-$B$15*(($B$16+$AI$4)*0.1)))</f>
        <v/>
      </c>
      <c r="W243" s="17">
        <f>R243*EXP(-$B$15*(($B$16+$AI$4)*0.2))+S243*$B$15/($B$15-$AI$12)*(EXP(-$AI$12*(($B$16+$AI$4)*0.2))-EXP(-$B$15*(($B$16+$AI$4)*0.2)))+T243*$B$15/($B$15-$AI$13)*(EXP(-$AI$13*(($B$16+$AI$4)*0.2))-EXP(-$B$15*(($B$16+$AI$4)*0.2)))+U243*$B$15/($B$15-$AI$14)*(EXP(-$AI$14*(($B$16+$AI$4)*0.2))-EXP(-$B$15*(($B$16+$AI$4)*0.2)))</f>
        <v/>
      </c>
      <c r="X243" s="17">
        <f>R243*EXP(-$B$15*(($B$16+$AI$4)*0.3))+S243*$B$15/($B$15-$AI$12)*(EXP(-$AI$12*(($B$16+$AI$4)*0.3))-EXP(-$B$15*(($B$16+$AI$4)*0.3)))+T243*$B$15/($B$15-$AI$13)*(EXP(-$AI$13*(($B$16+$AI$4)*0.3))-EXP(-$B$15*(($B$16+$AI$4)*0.3)))+U243*$B$15/($B$15-$AI$14)*(EXP(-$AI$14*(($B$16+$AI$4)*0.3))-EXP(-$B$15*(($B$16+$AI$4)*0.3)))</f>
        <v/>
      </c>
      <c r="Y243" s="17">
        <f>R243*EXP(-$B$15*(($B$16+$AI$4)*0.4))+S243*$B$15/($B$15-$AI$12)*(EXP(-$AI$12*(($B$16+$AI$4)*0.4))-EXP(-$B$15*(($B$16+$AI$4)*0.4)))+T243*$B$15/($B$15-$AI$13)*(EXP(-$AI$13*(($B$16+$AI$4)*0.4))-EXP(-$B$15*(($B$16+$AI$4)*0.4)))+U243*$B$15/($B$15-$AI$14)*(EXP(-$AI$14*(($B$16+$AI$4)*0.4))-EXP(-$B$15*(($B$16+$AI$4)*0.4)))</f>
        <v/>
      </c>
      <c r="Z243" s="17">
        <f>R243*EXP(-$B$15*(($B$16+$AI$4)*0.5))+S243*$B$15/($B$15-$AI$12)*(EXP(-$AI$12*(($B$16+$AI$4)*0.5))-EXP(-$B$15*(($B$16+$AI$4)*0.5)))+T243*$B$15/($B$15-$AI$13)*(EXP(-$AI$13*(($B$16+$AI$4)*0.5))-EXP(-$B$15*(($B$16+$AI$4)*0.5)))+U243*$B$15/($B$15-$AI$14)*(EXP(-$AI$14*(($B$16+$AI$4)*0.5))-EXP(-$B$15*(($B$16+$AI$4)*0.5)))</f>
        <v/>
      </c>
      <c r="AA243" s="17">
        <f>R243*EXP(-$B$15*(($B$16+$AI$4)*0.6))+S243*$B$15/($B$15-$AI$12)*(EXP(-$AI$12*(($B$16+$AI$4)*0.6))-EXP(-$B$15*(($B$16+$AI$4)*0.6)))+T243*$B$15/($B$15-$AI$13)*(EXP(-$AI$13*(($B$16+$AI$4)*0.6))-EXP(-$B$15*(($B$16+$AI$4)*0.6)))+U243*$B$15/($B$15-$AI$14)*(EXP(-$AI$14*(($B$16+$AI$4)*0.6))-EXP(-$B$15*(($B$16+$AI$4)*0.6)))</f>
        <v/>
      </c>
      <c r="AB243" s="17">
        <f>R243*EXP(-$B$15*(($B$16+$AI$4)*0.7))+S243*$B$15/($B$15-$AI$12)*(EXP(-$AI$12*(($B$16+$AI$4)*0.7))-EXP(-$B$15*(($B$16+$AI$4)*0.7)))+T243*$B$15/($B$15-$AI$13)*(EXP(-$AI$13*(($B$16+$AI$4)*0.7))-EXP(-$B$15*(($B$16+$AI$4)*0.7)))+U243*$B$15/($B$15-$AI$14)*(EXP(-$AI$14*(($B$16+$AI$4)*0.7))-EXP(-$B$15*(($B$16+$AI$4)*0.7)))</f>
        <v/>
      </c>
      <c r="AC243" s="17">
        <f>R243*EXP(-$B$15*(($B$16+$AI$4)*0.8))+S243*$B$15/($B$15-$AI$12)*(EXP(-$AI$12*(($B$16+$AI$4)*0.8))-EXP(-$B$15*(($B$16+$AI$4)*0.8)))+T243*$B$15/($B$15-$AI$13)*(EXP(-$AI$13*(($B$16+$AI$4)*0.8))-EXP(-$B$15*(($B$16+$AI$4)*0.8)))+U243*$B$15/($B$15-$AI$14)*(EXP(-$AI$14*(($B$16+$AI$4)*0.8))-EXP(-$B$15*(($B$16+$AI$4)*0.8)))</f>
        <v/>
      </c>
      <c r="AD243" s="17">
        <f>R243*EXP(-$B$15*(($B$16+$AI$4)*0.9))+S243*$B$15/($B$15-$AI$12)*(EXP(-$AI$12*(($B$16+$AI$4)*0.9))-EXP(-$B$15*(($B$16+$AI$4)*0.9)))+T243*$B$15/($B$15-$AI$13)*(EXP(-$AI$13*(($B$16+$AI$4)*0.9))-EXP(-$B$15*(($B$16+$AI$4)*0.9)))+U243*$B$15/($B$15-$AI$14)*(EXP(-$AI$14*(($B$16+$AI$4)*0.9))-EXP(-$B$15*(($B$16+$AI$4)*0.9)))</f>
        <v/>
      </c>
      <c r="AE243" s="17">
        <f>R243*EXP(-$B$15*(($B$16+$AI$4)*1.0))+S243*$B$15/($B$15-$AI$12)*(EXP(-$AI$12*(($B$16+$AI$4)*1.0))-EXP(-$B$15*(($B$16+$AI$4)*1.0)))+T243*$B$15/($B$15-$AI$13)*(EXP(-$AI$13*(($B$16+$AI$4)*1.0))-EXP(-$B$15*(($B$16+$AI$4)*1.0)))+U243*$B$15/($B$15-$AI$14)*(EXP(-$AI$14*(($B$16+$AI$4)*1.0))-EXP(-$B$15*(($B$16+$AI$4)*1.0)))</f>
        <v/>
      </c>
      <c r="AF243" s="17">
        <f>MIN((G243-V243)/$AI$48,(G243-W243)/$AI$49,(G243-X243)/$AI$50,(G243-Y243)/$AI$51,(G243-Z243)/$AI$52,(G243-AA243)/$AI$53,(G243-AB243)/$AI$54,(G243-AC243)/$AI$55,(G243-AD243)/$AI$56,(G243-AE243)/$AI$57)</f>
        <v/>
      </c>
    </row>
    <row r="244">
      <c r="E244" s="12">
        <f>E243+$B$11</f>
        <v/>
      </c>
      <c r="F244" s="13">
        <f>E244/60</f>
        <v/>
      </c>
      <c r="G244" s="13">
        <f>IF(F244&gt;=$AI$66,$B$26,IF(F244&gt;=$AI$65,$B$25,IF(F244&gt;=$AI$64,$B$24,IF(F244&gt;=$AI$63,$B$23,IF(F244&gt;=$AI$62,$B$22,IF(F244&gt;=$AI$61,$B$21,$B$20))))))</f>
        <v/>
      </c>
      <c r="H244" s="14">
        <f>MAX(0,MIN($AI$59,IF($B$9="Plasma",(G244-(S244*$AI$18+T244*$AI$19+U244*$AI$20))/$AI$46,AF244)))</f>
        <v/>
      </c>
      <c r="I244" s="15">
        <f>H244/10*3600/$B$11</f>
        <v/>
      </c>
      <c r="J244" s="15">
        <f>J243+H244</f>
        <v/>
      </c>
      <c r="K244" s="14">
        <f>$AI$21*K243+$AI$22*L243+$AI$23*M243+$AI$30*H243</f>
        <v/>
      </c>
      <c r="L244" s="14">
        <f>$AI$24*K243+$AI$25*L243+$AI$26*M243+$AI$31*H243</f>
        <v/>
      </c>
      <c r="M244" s="14">
        <f>$AI$27*K243+$AI$28*L243+$AI$29*M243+$AI$32*H243</f>
        <v/>
      </c>
      <c r="N244" s="16">
        <f>R244*$B$41</f>
        <v/>
      </c>
      <c r="O244" s="14">
        <f>K244/$B$30</f>
        <v/>
      </c>
      <c r="P244" s="14">
        <f>L244/$B$31</f>
        <v/>
      </c>
      <c r="Q244" s="14">
        <f>M244/$B$32</f>
        <v/>
      </c>
      <c r="R244" s="14">
        <f>R243*$AI$42+S243*$AI$43+T243*$AI$44+U243*$AI$45+$AI$47*H243</f>
        <v/>
      </c>
      <c r="S244" s="17">
        <f>$AI$33*K244+$AI$34*L244+$AI$35*M244</f>
        <v/>
      </c>
      <c r="T244" s="17">
        <f>$AI$36*K244+$AI$37*L244+$AI$38*M244</f>
        <v/>
      </c>
      <c r="U244" s="17">
        <f>$AI$39*K244+$AI$40*L244+$AI$41*M244</f>
        <v/>
      </c>
      <c r="V244" s="17">
        <f>R244*EXP(-$B$15*(($B$16+$AI$4)*0.1))+S244*$B$15/($B$15-$AI$12)*(EXP(-$AI$12*(($B$16+$AI$4)*0.1))-EXP(-$B$15*(($B$16+$AI$4)*0.1)))+T244*$B$15/($B$15-$AI$13)*(EXP(-$AI$13*(($B$16+$AI$4)*0.1))-EXP(-$B$15*(($B$16+$AI$4)*0.1)))+U244*$B$15/($B$15-$AI$14)*(EXP(-$AI$14*(($B$16+$AI$4)*0.1))-EXP(-$B$15*(($B$16+$AI$4)*0.1)))</f>
        <v/>
      </c>
      <c r="W244" s="17">
        <f>R244*EXP(-$B$15*(($B$16+$AI$4)*0.2))+S244*$B$15/($B$15-$AI$12)*(EXP(-$AI$12*(($B$16+$AI$4)*0.2))-EXP(-$B$15*(($B$16+$AI$4)*0.2)))+T244*$B$15/($B$15-$AI$13)*(EXP(-$AI$13*(($B$16+$AI$4)*0.2))-EXP(-$B$15*(($B$16+$AI$4)*0.2)))+U244*$B$15/($B$15-$AI$14)*(EXP(-$AI$14*(($B$16+$AI$4)*0.2))-EXP(-$B$15*(($B$16+$AI$4)*0.2)))</f>
        <v/>
      </c>
      <c r="X244" s="17">
        <f>R244*EXP(-$B$15*(($B$16+$AI$4)*0.3))+S244*$B$15/($B$15-$AI$12)*(EXP(-$AI$12*(($B$16+$AI$4)*0.3))-EXP(-$B$15*(($B$16+$AI$4)*0.3)))+T244*$B$15/($B$15-$AI$13)*(EXP(-$AI$13*(($B$16+$AI$4)*0.3))-EXP(-$B$15*(($B$16+$AI$4)*0.3)))+U244*$B$15/($B$15-$AI$14)*(EXP(-$AI$14*(($B$16+$AI$4)*0.3))-EXP(-$B$15*(($B$16+$AI$4)*0.3)))</f>
        <v/>
      </c>
      <c r="Y244" s="17">
        <f>R244*EXP(-$B$15*(($B$16+$AI$4)*0.4))+S244*$B$15/($B$15-$AI$12)*(EXP(-$AI$12*(($B$16+$AI$4)*0.4))-EXP(-$B$15*(($B$16+$AI$4)*0.4)))+T244*$B$15/($B$15-$AI$13)*(EXP(-$AI$13*(($B$16+$AI$4)*0.4))-EXP(-$B$15*(($B$16+$AI$4)*0.4)))+U244*$B$15/($B$15-$AI$14)*(EXP(-$AI$14*(($B$16+$AI$4)*0.4))-EXP(-$B$15*(($B$16+$AI$4)*0.4)))</f>
        <v/>
      </c>
      <c r="Z244" s="17">
        <f>R244*EXP(-$B$15*(($B$16+$AI$4)*0.5))+S244*$B$15/($B$15-$AI$12)*(EXP(-$AI$12*(($B$16+$AI$4)*0.5))-EXP(-$B$15*(($B$16+$AI$4)*0.5)))+T244*$B$15/($B$15-$AI$13)*(EXP(-$AI$13*(($B$16+$AI$4)*0.5))-EXP(-$B$15*(($B$16+$AI$4)*0.5)))+U244*$B$15/($B$15-$AI$14)*(EXP(-$AI$14*(($B$16+$AI$4)*0.5))-EXP(-$B$15*(($B$16+$AI$4)*0.5)))</f>
        <v/>
      </c>
      <c r="AA244" s="17">
        <f>R244*EXP(-$B$15*(($B$16+$AI$4)*0.6))+S244*$B$15/($B$15-$AI$12)*(EXP(-$AI$12*(($B$16+$AI$4)*0.6))-EXP(-$B$15*(($B$16+$AI$4)*0.6)))+T244*$B$15/($B$15-$AI$13)*(EXP(-$AI$13*(($B$16+$AI$4)*0.6))-EXP(-$B$15*(($B$16+$AI$4)*0.6)))+U244*$B$15/($B$15-$AI$14)*(EXP(-$AI$14*(($B$16+$AI$4)*0.6))-EXP(-$B$15*(($B$16+$AI$4)*0.6)))</f>
        <v/>
      </c>
      <c r="AB244" s="17">
        <f>R244*EXP(-$B$15*(($B$16+$AI$4)*0.7))+S244*$B$15/($B$15-$AI$12)*(EXP(-$AI$12*(($B$16+$AI$4)*0.7))-EXP(-$B$15*(($B$16+$AI$4)*0.7)))+T244*$B$15/($B$15-$AI$13)*(EXP(-$AI$13*(($B$16+$AI$4)*0.7))-EXP(-$B$15*(($B$16+$AI$4)*0.7)))+U244*$B$15/($B$15-$AI$14)*(EXP(-$AI$14*(($B$16+$AI$4)*0.7))-EXP(-$B$15*(($B$16+$AI$4)*0.7)))</f>
        <v/>
      </c>
      <c r="AC244" s="17">
        <f>R244*EXP(-$B$15*(($B$16+$AI$4)*0.8))+S244*$B$15/($B$15-$AI$12)*(EXP(-$AI$12*(($B$16+$AI$4)*0.8))-EXP(-$B$15*(($B$16+$AI$4)*0.8)))+T244*$B$15/($B$15-$AI$13)*(EXP(-$AI$13*(($B$16+$AI$4)*0.8))-EXP(-$B$15*(($B$16+$AI$4)*0.8)))+U244*$B$15/($B$15-$AI$14)*(EXP(-$AI$14*(($B$16+$AI$4)*0.8))-EXP(-$B$15*(($B$16+$AI$4)*0.8)))</f>
        <v/>
      </c>
      <c r="AD244" s="17">
        <f>R244*EXP(-$B$15*(($B$16+$AI$4)*0.9))+S244*$B$15/($B$15-$AI$12)*(EXP(-$AI$12*(($B$16+$AI$4)*0.9))-EXP(-$B$15*(($B$16+$AI$4)*0.9)))+T244*$B$15/($B$15-$AI$13)*(EXP(-$AI$13*(($B$16+$AI$4)*0.9))-EXP(-$B$15*(($B$16+$AI$4)*0.9)))+U244*$B$15/($B$15-$AI$14)*(EXP(-$AI$14*(($B$16+$AI$4)*0.9))-EXP(-$B$15*(($B$16+$AI$4)*0.9)))</f>
        <v/>
      </c>
      <c r="AE244" s="17">
        <f>R244*EXP(-$B$15*(($B$16+$AI$4)*1.0))+S244*$B$15/($B$15-$AI$12)*(EXP(-$AI$12*(($B$16+$AI$4)*1.0))-EXP(-$B$15*(($B$16+$AI$4)*1.0)))+T244*$B$15/($B$15-$AI$13)*(EXP(-$AI$13*(($B$16+$AI$4)*1.0))-EXP(-$B$15*(($B$16+$AI$4)*1.0)))+U244*$B$15/($B$15-$AI$14)*(EXP(-$AI$14*(($B$16+$AI$4)*1.0))-EXP(-$B$15*(($B$16+$AI$4)*1.0)))</f>
        <v/>
      </c>
      <c r="AF244" s="17">
        <f>MIN((G244-V244)/$AI$48,(G244-W244)/$AI$49,(G244-X244)/$AI$50,(G244-Y244)/$AI$51,(G244-Z244)/$AI$52,(G244-AA244)/$AI$53,(G244-AB244)/$AI$54,(G244-AC244)/$AI$55,(G244-AD244)/$AI$56,(G244-AE244)/$AI$57)</f>
        <v/>
      </c>
    </row>
    <row r="245">
      <c r="E245" s="12">
        <f>E244+$B$11</f>
        <v/>
      </c>
      <c r="F245" s="13">
        <f>E245/60</f>
        <v/>
      </c>
      <c r="G245" s="13">
        <f>IF(F245&gt;=$AI$66,$B$26,IF(F245&gt;=$AI$65,$B$25,IF(F245&gt;=$AI$64,$B$24,IF(F245&gt;=$AI$63,$B$23,IF(F245&gt;=$AI$62,$B$22,IF(F245&gt;=$AI$61,$B$21,$B$20))))))</f>
        <v/>
      </c>
      <c r="H245" s="14">
        <f>MAX(0,MIN($AI$59,IF($B$9="Plasma",(G245-(S245*$AI$18+T245*$AI$19+U245*$AI$20))/$AI$46,AF245)))</f>
        <v/>
      </c>
      <c r="I245" s="15">
        <f>H245/10*3600/$B$11</f>
        <v/>
      </c>
      <c r="J245" s="15">
        <f>J244+H245</f>
        <v/>
      </c>
      <c r="K245" s="14">
        <f>$AI$21*K244+$AI$22*L244+$AI$23*M244+$AI$30*H244</f>
        <v/>
      </c>
      <c r="L245" s="14">
        <f>$AI$24*K244+$AI$25*L244+$AI$26*M244+$AI$31*H244</f>
        <v/>
      </c>
      <c r="M245" s="14">
        <f>$AI$27*K244+$AI$28*L244+$AI$29*M244+$AI$32*H244</f>
        <v/>
      </c>
      <c r="N245" s="16">
        <f>R245*$B$41</f>
        <v/>
      </c>
      <c r="O245" s="14">
        <f>K245/$B$30</f>
        <v/>
      </c>
      <c r="P245" s="14">
        <f>L245/$B$31</f>
        <v/>
      </c>
      <c r="Q245" s="14">
        <f>M245/$B$32</f>
        <v/>
      </c>
      <c r="R245" s="14">
        <f>R244*$AI$42+S244*$AI$43+T244*$AI$44+U244*$AI$45+$AI$47*H244</f>
        <v/>
      </c>
      <c r="S245" s="17">
        <f>$AI$33*K245+$AI$34*L245+$AI$35*M245</f>
        <v/>
      </c>
      <c r="T245" s="17">
        <f>$AI$36*K245+$AI$37*L245+$AI$38*M245</f>
        <v/>
      </c>
      <c r="U245" s="17">
        <f>$AI$39*K245+$AI$40*L245+$AI$41*M245</f>
        <v/>
      </c>
      <c r="V245" s="17">
        <f>R245*EXP(-$B$15*(($B$16+$AI$4)*0.1))+S245*$B$15/($B$15-$AI$12)*(EXP(-$AI$12*(($B$16+$AI$4)*0.1))-EXP(-$B$15*(($B$16+$AI$4)*0.1)))+T245*$B$15/($B$15-$AI$13)*(EXP(-$AI$13*(($B$16+$AI$4)*0.1))-EXP(-$B$15*(($B$16+$AI$4)*0.1)))+U245*$B$15/($B$15-$AI$14)*(EXP(-$AI$14*(($B$16+$AI$4)*0.1))-EXP(-$B$15*(($B$16+$AI$4)*0.1)))</f>
        <v/>
      </c>
      <c r="W245" s="17">
        <f>R245*EXP(-$B$15*(($B$16+$AI$4)*0.2))+S245*$B$15/($B$15-$AI$12)*(EXP(-$AI$12*(($B$16+$AI$4)*0.2))-EXP(-$B$15*(($B$16+$AI$4)*0.2)))+T245*$B$15/($B$15-$AI$13)*(EXP(-$AI$13*(($B$16+$AI$4)*0.2))-EXP(-$B$15*(($B$16+$AI$4)*0.2)))+U245*$B$15/($B$15-$AI$14)*(EXP(-$AI$14*(($B$16+$AI$4)*0.2))-EXP(-$B$15*(($B$16+$AI$4)*0.2)))</f>
        <v/>
      </c>
      <c r="X245" s="17">
        <f>R245*EXP(-$B$15*(($B$16+$AI$4)*0.3))+S245*$B$15/($B$15-$AI$12)*(EXP(-$AI$12*(($B$16+$AI$4)*0.3))-EXP(-$B$15*(($B$16+$AI$4)*0.3)))+T245*$B$15/($B$15-$AI$13)*(EXP(-$AI$13*(($B$16+$AI$4)*0.3))-EXP(-$B$15*(($B$16+$AI$4)*0.3)))+U245*$B$15/($B$15-$AI$14)*(EXP(-$AI$14*(($B$16+$AI$4)*0.3))-EXP(-$B$15*(($B$16+$AI$4)*0.3)))</f>
        <v/>
      </c>
      <c r="Y245" s="17">
        <f>R245*EXP(-$B$15*(($B$16+$AI$4)*0.4))+S245*$B$15/($B$15-$AI$12)*(EXP(-$AI$12*(($B$16+$AI$4)*0.4))-EXP(-$B$15*(($B$16+$AI$4)*0.4)))+T245*$B$15/($B$15-$AI$13)*(EXP(-$AI$13*(($B$16+$AI$4)*0.4))-EXP(-$B$15*(($B$16+$AI$4)*0.4)))+U245*$B$15/($B$15-$AI$14)*(EXP(-$AI$14*(($B$16+$AI$4)*0.4))-EXP(-$B$15*(($B$16+$AI$4)*0.4)))</f>
        <v/>
      </c>
      <c r="Z245" s="17">
        <f>R245*EXP(-$B$15*(($B$16+$AI$4)*0.5))+S245*$B$15/($B$15-$AI$12)*(EXP(-$AI$12*(($B$16+$AI$4)*0.5))-EXP(-$B$15*(($B$16+$AI$4)*0.5)))+T245*$B$15/($B$15-$AI$13)*(EXP(-$AI$13*(($B$16+$AI$4)*0.5))-EXP(-$B$15*(($B$16+$AI$4)*0.5)))+U245*$B$15/($B$15-$AI$14)*(EXP(-$AI$14*(($B$16+$AI$4)*0.5))-EXP(-$B$15*(($B$16+$AI$4)*0.5)))</f>
        <v/>
      </c>
      <c r="AA245" s="17">
        <f>R245*EXP(-$B$15*(($B$16+$AI$4)*0.6))+S245*$B$15/($B$15-$AI$12)*(EXP(-$AI$12*(($B$16+$AI$4)*0.6))-EXP(-$B$15*(($B$16+$AI$4)*0.6)))+T245*$B$15/($B$15-$AI$13)*(EXP(-$AI$13*(($B$16+$AI$4)*0.6))-EXP(-$B$15*(($B$16+$AI$4)*0.6)))+U245*$B$15/($B$15-$AI$14)*(EXP(-$AI$14*(($B$16+$AI$4)*0.6))-EXP(-$B$15*(($B$16+$AI$4)*0.6)))</f>
        <v/>
      </c>
      <c r="AB245" s="17">
        <f>R245*EXP(-$B$15*(($B$16+$AI$4)*0.7))+S245*$B$15/($B$15-$AI$12)*(EXP(-$AI$12*(($B$16+$AI$4)*0.7))-EXP(-$B$15*(($B$16+$AI$4)*0.7)))+T245*$B$15/($B$15-$AI$13)*(EXP(-$AI$13*(($B$16+$AI$4)*0.7))-EXP(-$B$15*(($B$16+$AI$4)*0.7)))+U245*$B$15/($B$15-$AI$14)*(EXP(-$AI$14*(($B$16+$AI$4)*0.7))-EXP(-$B$15*(($B$16+$AI$4)*0.7)))</f>
        <v/>
      </c>
      <c r="AC245" s="17">
        <f>R245*EXP(-$B$15*(($B$16+$AI$4)*0.8))+S245*$B$15/($B$15-$AI$12)*(EXP(-$AI$12*(($B$16+$AI$4)*0.8))-EXP(-$B$15*(($B$16+$AI$4)*0.8)))+T245*$B$15/($B$15-$AI$13)*(EXP(-$AI$13*(($B$16+$AI$4)*0.8))-EXP(-$B$15*(($B$16+$AI$4)*0.8)))+U245*$B$15/($B$15-$AI$14)*(EXP(-$AI$14*(($B$16+$AI$4)*0.8))-EXP(-$B$15*(($B$16+$AI$4)*0.8)))</f>
        <v/>
      </c>
      <c r="AD245" s="17">
        <f>R245*EXP(-$B$15*(($B$16+$AI$4)*0.9))+S245*$B$15/($B$15-$AI$12)*(EXP(-$AI$12*(($B$16+$AI$4)*0.9))-EXP(-$B$15*(($B$16+$AI$4)*0.9)))+T245*$B$15/($B$15-$AI$13)*(EXP(-$AI$13*(($B$16+$AI$4)*0.9))-EXP(-$B$15*(($B$16+$AI$4)*0.9)))+U245*$B$15/($B$15-$AI$14)*(EXP(-$AI$14*(($B$16+$AI$4)*0.9))-EXP(-$B$15*(($B$16+$AI$4)*0.9)))</f>
        <v/>
      </c>
      <c r="AE245" s="17">
        <f>R245*EXP(-$B$15*(($B$16+$AI$4)*1.0))+S245*$B$15/($B$15-$AI$12)*(EXP(-$AI$12*(($B$16+$AI$4)*1.0))-EXP(-$B$15*(($B$16+$AI$4)*1.0)))+T245*$B$15/($B$15-$AI$13)*(EXP(-$AI$13*(($B$16+$AI$4)*1.0))-EXP(-$B$15*(($B$16+$AI$4)*1.0)))+U245*$B$15/($B$15-$AI$14)*(EXP(-$AI$14*(($B$16+$AI$4)*1.0))-EXP(-$B$15*(($B$16+$AI$4)*1.0)))</f>
        <v/>
      </c>
      <c r="AF245" s="17">
        <f>MIN((G245-V245)/$AI$48,(G245-W245)/$AI$49,(G245-X245)/$AI$50,(G245-Y245)/$AI$51,(G245-Z245)/$AI$52,(G245-AA245)/$AI$53,(G245-AB245)/$AI$54,(G245-AC245)/$AI$55,(G245-AD245)/$AI$56,(G245-AE245)/$AI$57)</f>
        <v/>
      </c>
    </row>
    <row r="246">
      <c r="E246" s="12">
        <f>E245+$B$11</f>
        <v/>
      </c>
      <c r="F246" s="13">
        <f>E246/60</f>
        <v/>
      </c>
      <c r="G246" s="13">
        <f>IF(F246&gt;=$AI$66,$B$26,IF(F246&gt;=$AI$65,$B$25,IF(F246&gt;=$AI$64,$B$24,IF(F246&gt;=$AI$63,$B$23,IF(F246&gt;=$AI$62,$B$22,IF(F246&gt;=$AI$61,$B$21,$B$20))))))</f>
        <v/>
      </c>
      <c r="H246" s="14">
        <f>MAX(0,MIN($AI$59,IF($B$9="Plasma",(G246-(S246*$AI$18+T246*$AI$19+U246*$AI$20))/$AI$46,AF246)))</f>
        <v/>
      </c>
      <c r="I246" s="15">
        <f>H246/10*3600/$B$11</f>
        <v/>
      </c>
      <c r="J246" s="15">
        <f>J245+H246</f>
        <v/>
      </c>
      <c r="K246" s="14">
        <f>$AI$21*K245+$AI$22*L245+$AI$23*M245+$AI$30*H245</f>
        <v/>
      </c>
      <c r="L246" s="14">
        <f>$AI$24*K245+$AI$25*L245+$AI$26*M245+$AI$31*H245</f>
        <v/>
      </c>
      <c r="M246" s="14">
        <f>$AI$27*K245+$AI$28*L245+$AI$29*M245+$AI$32*H245</f>
        <v/>
      </c>
      <c r="N246" s="16">
        <f>R246*$B$41</f>
        <v/>
      </c>
      <c r="O246" s="14">
        <f>K246/$B$30</f>
        <v/>
      </c>
      <c r="P246" s="14">
        <f>L246/$B$31</f>
        <v/>
      </c>
      <c r="Q246" s="14">
        <f>M246/$B$32</f>
        <v/>
      </c>
      <c r="R246" s="14">
        <f>R245*$AI$42+S245*$AI$43+T245*$AI$44+U245*$AI$45+$AI$47*H245</f>
        <v/>
      </c>
      <c r="S246" s="17">
        <f>$AI$33*K246+$AI$34*L246+$AI$35*M246</f>
        <v/>
      </c>
      <c r="T246" s="17">
        <f>$AI$36*K246+$AI$37*L246+$AI$38*M246</f>
        <v/>
      </c>
      <c r="U246" s="17">
        <f>$AI$39*K246+$AI$40*L246+$AI$41*M246</f>
        <v/>
      </c>
      <c r="V246" s="17">
        <f>R246*EXP(-$B$15*(($B$16+$AI$4)*0.1))+S246*$B$15/($B$15-$AI$12)*(EXP(-$AI$12*(($B$16+$AI$4)*0.1))-EXP(-$B$15*(($B$16+$AI$4)*0.1)))+T246*$B$15/($B$15-$AI$13)*(EXP(-$AI$13*(($B$16+$AI$4)*0.1))-EXP(-$B$15*(($B$16+$AI$4)*0.1)))+U246*$B$15/($B$15-$AI$14)*(EXP(-$AI$14*(($B$16+$AI$4)*0.1))-EXP(-$B$15*(($B$16+$AI$4)*0.1)))</f>
        <v/>
      </c>
      <c r="W246" s="17">
        <f>R246*EXP(-$B$15*(($B$16+$AI$4)*0.2))+S246*$B$15/($B$15-$AI$12)*(EXP(-$AI$12*(($B$16+$AI$4)*0.2))-EXP(-$B$15*(($B$16+$AI$4)*0.2)))+T246*$B$15/($B$15-$AI$13)*(EXP(-$AI$13*(($B$16+$AI$4)*0.2))-EXP(-$B$15*(($B$16+$AI$4)*0.2)))+U246*$B$15/($B$15-$AI$14)*(EXP(-$AI$14*(($B$16+$AI$4)*0.2))-EXP(-$B$15*(($B$16+$AI$4)*0.2)))</f>
        <v/>
      </c>
      <c r="X246" s="17">
        <f>R246*EXP(-$B$15*(($B$16+$AI$4)*0.3))+S246*$B$15/($B$15-$AI$12)*(EXP(-$AI$12*(($B$16+$AI$4)*0.3))-EXP(-$B$15*(($B$16+$AI$4)*0.3)))+T246*$B$15/($B$15-$AI$13)*(EXP(-$AI$13*(($B$16+$AI$4)*0.3))-EXP(-$B$15*(($B$16+$AI$4)*0.3)))+U246*$B$15/($B$15-$AI$14)*(EXP(-$AI$14*(($B$16+$AI$4)*0.3))-EXP(-$B$15*(($B$16+$AI$4)*0.3)))</f>
        <v/>
      </c>
      <c r="Y246" s="17">
        <f>R246*EXP(-$B$15*(($B$16+$AI$4)*0.4))+S246*$B$15/($B$15-$AI$12)*(EXP(-$AI$12*(($B$16+$AI$4)*0.4))-EXP(-$B$15*(($B$16+$AI$4)*0.4)))+T246*$B$15/($B$15-$AI$13)*(EXP(-$AI$13*(($B$16+$AI$4)*0.4))-EXP(-$B$15*(($B$16+$AI$4)*0.4)))+U246*$B$15/($B$15-$AI$14)*(EXP(-$AI$14*(($B$16+$AI$4)*0.4))-EXP(-$B$15*(($B$16+$AI$4)*0.4)))</f>
        <v/>
      </c>
      <c r="Z246" s="17">
        <f>R246*EXP(-$B$15*(($B$16+$AI$4)*0.5))+S246*$B$15/($B$15-$AI$12)*(EXP(-$AI$12*(($B$16+$AI$4)*0.5))-EXP(-$B$15*(($B$16+$AI$4)*0.5)))+T246*$B$15/($B$15-$AI$13)*(EXP(-$AI$13*(($B$16+$AI$4)*0.5))-EXP(-$B$15*(($B$16+$AI$4)*0.5)))+U246*$B$15/($B$15-$AI$14)*(EXP(-$AI$14*(($B$16+$AI$4)*0.5))-EXP(-$B$15*(($B$16+$AI$4)*0.5)))</f>
        <v/>
      </c>
      <c r="AA246" s="17">
        <f>R246*EXP(-$B$15*(($B$16+$AI$4)*0.6))+S246*$B$15/($B$15-$AI$12)*(EXP(-$AI$12*(($B$16+$AI$4)*0.6))-EXP(-$B$15*(($B$16+$AI$4)*0.6)))+T246*$B$15/($B$15-$AI$13)*(EXP(-$AI$13*(($B$16+$AI$4)*0.6))-EXP(-$B$15*(($B$16+$AI$4)*0.6)))+U246*$B$15/($B$15-$AI$14)*(EXP(-$AI$14*(($B$16+$AI$4)*0.6))-EXP(-$B$15*(($B$16+$AI$4)*0.6)))</f>
        <v/>
      </c>
      <c r="AB246" s="17">
        <f>R246*EXP(-$B$15*(($B$16+$AI$4)*0.7))+S246*$B$15/($B$15-$AI$12)*(EXP(-$AI$12*(($B$16+$AI$4)*0.7))-EXP(-$B$15*(($B$16+$AI$4)*0.7)))+T246*$B$15/($B$15-$AI$13)*(EXP(-$AI$13*(($B$16+$AI$4)*0.7))-EXP(-$B$15*(($B$16+$AI$4)*0.7)))+U246*$B$15/($B$15-$AI$14)*(EXP(-$AI$14*(($B$16+$AI$4)*0.7))-EXP(-$B$15*(($B$16+$AI$4)*0.7)))</f>
        <v/>
      </c>
      <c r="AC246" s="17">
        <f>R246*EXP(-$B$15*(($B$16+$AI$4)*0.8))+S246*$B$15/($B$15-$AI$12)*(EXP(-$AI$12*(($B$16+$AI$4)*0.8))-EXP(-$B$15*(($B$16+$AI$4)*0.8)))+T246*$B$15/($B$15-$AI$13)*(EXP(-$AI$13*(($B$16+$AI$4)*0.8))-EXP(-$B$15*(($B$16+$AI$4)*0.8)))+U246*$B$15/($B$15-$AI$14)*(EXP(-$AI$14*(($B$16+$AI$4)*0.8))-EXP(-$B$15*(($B$16+$AI$4)*0.8)))</f>
        <v/>
      </c>
      <c r="AD246" s="17">
        <f>R246*EXP(-$B$15*(($B$16+$AI$4)*0.9))+S246*$B$15/($B$15-$AI$12)*(EXP(-$AI$12*(($B$16+$AI$4)*0.9))-EXP(-$B$15*(($B$16+$AI$4)*0.9)))+T246*$B$15/($B$15-$AI$13)*(EXP(-$AI$13*(($B$16+$AI$4)*0.9))-EXP(-$B$15*(($B$16+$AI$4)*0.9)))+U246*$B$15/($B$15-$AI$14)*(EXP(-$AI$14*(($B$16+$AI$4)*0.9))-EXP(-$B$15*(($B$16+$AI$4)*0.9)))</f>
        <v/>
      </c>
      <c r="AE246" s="17">
        <f>R246*EXP(-$B$15*(($B$16+$AI$4)*1.0))+S246*$B$15/($B$15-$AI$12)*(EXP(-$AI$12*(($B$16+$AI$4)*1.0))-EXP(-$B$15*(($B$16+$AI$4)*1.0)))+T246*$B$15/($B$15-$AI$13)*(EXP(-$AI$13*(($B$16+$AI$4)*1.0))-EXP(-$B$15*(($B$16+$AI$4)*1.0)))+U246*$B$15/($B$15-$AI$14)*(EXP(-$AI$14*(($B$16+$AI$4)*1.0))-EXP(-$B$15*(($B$16+$AI$4)*1.0)))</f>
        <v/>
      </c>
      <c r="AF246" s="17">
        <f>MIN((G246-V246)/$AI$48,(G246-W246)/$AI$49,(G246-X246)/$AI$50,(G246-Y246)/$AI$51,(G246-Z246)/$AI$52,(G246-AA246)/$AI$53,(G246-AB246)/$AI$54,(G246-AC246)/$AI$55,(G246-AD246)/$AI$56,(G246-AE246)/$AI$57)</f>
        <v/>
      </c>
    </row>
    <row r="247">
      <c r="E247" s="12">
        <f>E246+$B$11</f>
        <v/>
      </c>
      <c r="F247" s="13">
        <f>E247/60</f>
        <v/>
      </c>
      <c r="G247" s="13">
        <f>IF(F247&gt;=$AI$66,$B$26,IF(F247&gt;=$AI$65,$B$25,IF(F247&gt;=$AI$64,$B$24,IF(F247&gt;=$AI$63,$B$23,IF(F247&gt;=$AI$62,$B$22,IF(F247&gt;=$AI$61,$B$21,$B$20))))))</f>
        <v/>
      </c>
      <c r="H247" s="14">
        <f>MAX(0,MIN($AI$59,IF($B$9="Plasma",(G247-(S247*$AI$18+T247*$AI$19+U247*$AI$20))/$AI$46,AF247)))</f>
        <v/>
      </c>
      <c r="I247" s="15">
        <f>H247/10*3600/$B$11</f>
        <v/>
      </c>
      <c r="J247" s="15">
        <f>J246+H247</f>
        <v/>
      </c>
      <c r="K247" s="14">
        <f>$AI$21*K246+$AI$22*L246+$AI$23*M246+$AI$30*H246</f>
        <v/>
      </c>
      <c r="L247" s="14">
        <f>$AI$24*K246+$AI$25*L246+$AI$26*M246+$AI$31*H246</f>
        <v/>
      </c>
      <c r="M247" s="14">
        <f>$AI$27*K246+$AI$28*L246+$AI$29*M246+$AI$32*H246</f>
        <v/>
      </c>
      <c r="N247" s="16">
        <f>R247*$B$41</f>
        <v/>
      </c>
      <c r="O247" s="14">
        <f>K247/$B$30</f>
        <v/>
      </c>
      <c r="P247" s="14">
        <f>L247/$B$31</f>
        <v/>
      </c>
      <c r="Q247" s="14">
        <f>M247/$B$32</f>
        <v/>
      </c>
      <c r="R247" s="14">
        <f>R246*$AI$42+S246*$AI$43+T246*$AI$44+U246*$AI$45+$AI$47*H246</f>
        <v/>
      </c>
      <c r="S247" s="17">
        <f>$AI$33*K247+$AI$34*L247+$AI$35*M247</f>
        <v/>
      </c>
      <c r="T247" s="17">
        <f>$AI$36*K247+$AI$37*L247+$AI$38*M247</f>
        <v/>
      </c>
      <c r="U247" s="17">
        <f>$AI$39*K247+$AI$40*L247+$AI$41*M247</f>
        <v/>
      </c>
      <c r="V247" s="17">
        <f>R247*EXP(-$B$15*(($B$16+$AI$4)*0.1))+S247*$B$15/($B$15-$AI$12)*(EXP(-$AI$12*(($B$16+$AI$4)*0.1))-EXP(-$B$15*(($B$16+$AI$4)*0.1)))+T247*$B$15/($B$15-$AI$13)*(EXP(-$AI$13*(($B$16+$AI$4)*0.1))-EXP(-$B$15*(($B$16+$AI$4)*0.1)))+U247*$B$15/($B$15-$AI$14)*(EXP(-$AI$14*(($B$16+$AI$4)*0.1))-EXP(-$B$15*(($B$16+$AI$4)*0.1)))</f>
        <v/>
      </c>
      <c r="W247" s="17">
        <f>R247*EXP(-$B$15*(($B$16+$AI$4)*0.2))+S247*$B$15/($B$15-$AI$12)*(EXP(-$AI$12*(($B$16+$AI$4)*0.2))-EXP(-$B$15*(($B$16+$AI$4)*0.2)))+T247*$B$15/($B$15-$AI$13)*(EXP(-$AI$13*(($B$16+$AI$4)*0.2))-EXP(-$B$15*(($B$16+$AI$4)*0.2)))+U247*$B$15/($B$15-$AI$14)*(EXP(-$AI$14*(($B$16+$AI$4)*0.2))-EXP(-$B$15*(($B$16+$AI$4)*0.2)))</f>
        <v/>
      </c>
      <c r="X247" s="17">
        <f>R247*EXP(-$B$15*(($B$16+$AI$4)*0.3))+S247*$B$15/($B$15-$AI$12)*(EXP(-$AI$12*(($B$16+$AI$4)*0.3))-EXP(-$B$15*(($B$16+$AI$4)*0.3)))+T247*$B$15/($B$15-$AI$13)*(EXP(-$AI$13*(($B$16+$AI$4)*0.3))-EXP(-$B$15*(($B$16+$AI$4)*0.3)))+U247*$B$15/($B$15-$AI$14)*(EXP(-$AI$14*(($B$16+$AI$4)*0.3))-EXP(-$B$15*(($B$16+$AI$4)*0.3)))</f>
        <v/>
      </c>
      <c r="Y247" s="17">
        <f>R247*EXP(-$B$15*(($B$16+$AI$4)*0.4))+S247*$B$15/($B$15-$AI$12)*(EXP(-$AI$12*(($B$16+$AI$4)*0.4))-EXP(-$B$15*(($B$16+$AI$4)*0.4)))+T247*$B$15/($B$15-$AI$13)*(EXP(-$AI$13*(($B$16+$AI$4)*0.4))-EXP(-$B$15*(($B$16+$AI$4)*0.4)))+U247*$B$15/($B$15-$AI$14)*(EXP(-$AI$14*(($B$16+$AI$4)*0.4))-EXP(-$B$15*(($B$16+$AI$4)*0.4)))</f>
        <v/>
      </c>
      <c r="Z247" s="17">
        <f>R247*EXP(-$B$15*(($B$16+$AI$4)*0.5))+S247*$B$15/($B$15-$AI$12)*(EXP(-$AI$12*(($B$16+$AI$4)*0.5))-EXP(-$B$15*(($B$16+$AI$4)*0.5)))+T247*$B$15/($B$15-$AI$13)*(EXP(-$AI$13*(($B$16+$AI$4)*0.5))-EXP(-$B$15*(($B$16+$AI$4)*0.5)))+U247*$B$15/($B$15-$AI$14)*(EXP(-$AI$14*(($B$16+$AI$4)*0.5))-EXP(-$B$15*(($B$16+$AI$4)*0.5)))</f>
        <v/>
      </c>
      <c r="AA247" s="17">
        <f>R247*EXP(-$B$15*(($B$16+$AI$4)*0.6))+S247*$B$15/($B$15-$AI$12)*(EXP(-$AI$12*(($B$16+$AI$4)*0.6))-EXP(-$B$15*(($B$16+$AI$4)*0.6)))+T247*$B$15/($B$15-$AI$13)*(EXP(-$AI$13*(($B$16+$AI$4)*0.6))-EXP(-$B$15*(($B$16+$AI$4)*0.6)))+U247*$B$15/($B$15-$AI$14)*(EXP(-$AI$14*(($B$16+$AI$4)*0.6))-EXP(-$B$15*(($B$16+$AI$4)*0.6)))</f>
        <v/>
      </c>
      <c r="AB247" s="17">
        <f>R247*EXP(-$B$15*(($B$16+$AI$4)*0.7))+S247*$B$15/($B$15-$AI$12)*(EXP(-$AI$12*(($B$16+$AI$4)*0.7))-EXP(-$B$15*(($B$16+$AI$4)*0.7)))+T247*$B$15/($B$15-$AI$13)*(EXP(-$AI$13*(($B$16+$AI$4)*0.7))-EXP(-$B$15*(($B$16+$AI$4)*0.7)))+U247*$B$15/($B$15-$AI$14)*(EXP(-$AI$14*(($B$16+$AI$4)*0.7))-EXP(-$B$15*(($B$16+$AI$4)*0.7)))</f>
        <v/>
      </c>
      <c r="AC247" s="17">
        <f>R247*EXP(-$B$15*(($B$16+$AI$4)*0.8))+S247*$B$15/($B$15-$AI$12)*(EXP(-$AI$12*(($B$16+$AI$4)*0.8))-EXP(-$B$15*(($B$16+$AI$4)*0.8)))+T247*$B$15/($B$15-$AI$13)*(EXP(-$AI$13*(($B$16+$AI$4)*0.8))-EXP(-$B$15*(($B$16+$AI$4)*0.8)))+U247*$B$15/($B$15-$AI$14)*(EXP(-$AI$14*(($B$16+$AI$4)*0.8))-EXP(-$B$15*(($B$16+$AI$4)*0.8)))</f>
        <v/>
      </c>
      <c r="AD247" s="17">
        <f>R247*EXP(-$B$15*(($B$16+$AI$4)*0.9))+S247*$B$15/($B$15-$AI$12)*(EXP(-$AI$12*(($B$16+$AI$4)*0.9))-EXP(-$B$15*(($B$16+$AI$4)*0.9)))+T247*$B$15/($B$15-$AI$13)*(EXP(-$AI$13*(($B$16+$AI$4)*0.9))-EXP(-$B$15*(($B$16+$AI$4)*0.9)))+U247*$B$15/($B$15-$AI$14)*(EXP(-$AI$14*(($B$16+$AI$4)*0.9))-EXP(-$B$15*(($B$16+$AI$4)*0.9)))</f>
        <v/>
      </c>
      <c r="AE247" s="17">
        <f>R247*EXP(-$B$15*(($B$16+$AI$4)*1.0))+S247*$B$15/($B$15-$AI$12)*(EXP(-$AI$12*(($B$16+$AI$4)*1.0))-EXP(-$B$15*(($B$16+$AI$4)*1.0)))+T247*$B$15/($B$15-$AI$13)*(EXP(-$AI$13*(($B$16+$AI$4)*1.0))-EXP(-$B$15*(($B$16+$AI$4)*1.0)))+U247*$B$15/($B$15-$AI$14)*(EXP(-$AI$14*(($B$16+$AI$4)*1.0))-EXP(-$B$15*(($B$16+$AI$4)*1.0)))</f>
        <v/>
      </c>
      <c r="AF247" s="17">
        <f>MIN((G247-V247)/$AI$48,(G247-W247)/$AI$49,(G247-X247)/$AI$50,(G247-Y247)/$AI$51,(G247-Z247)/$AI$52,(G247-AA247)/$AI$53,(G247-AB247)/$AI$54,(G247-AC247)/$AI$55,(G247-AD247)/$AI$56,(G247-AE247)/$AI$57)</f>
        <v/>
      </c>
    </row>
    <row r="248">
      <c r="E248" s="12">
        <f>E247+$B$11</f>
        <v/>
      </c>
      <c r="F248" s="13">
        <f>E248/60</f>
        <v/>
      </c>
      <c r="G248" s="13">
        <f>IF(F248&gt;=$AI$66,$B$26,IF(F248&gt;=$AI$65,$B$25,IF(F248&gt;=$AI$64,$B$24,IF(F248&gt;=$AI$63,$B$23,IF(F248&gt;=$AI$62,$B$22,IF(F248&gt;=$AI$61,$B$21,$B$20))))))</f>
        <v/>
      </c>
      <c r="H248" s="14">
        <f>MAX(0,MIN($AI$59,IF($B$9="Plasma",(G248-(S248*$AI$18+T248*$AI$19+U248*$AI$20))/$AI$46,AF248)))</f>
        <v/>
      </c>
      <c r="I248" s="15">
        <f>H248/10*3600/$B$11</f>
        <v/>
      </c>
      <c r="J248" s="15">
        <f>J247+H248</f>
        <v/>
      </c>
      <c r="K248" s="14">
        <f>$AI$21*K247+$AI$22*L247+$AI$23*M247+$AI$30*H247</f>
        <v/>
      </c>
      <c r="L248" s="14">
        <f>$AI$24*K247+$AI$25*L247+$AI$26*M247+$AI$31*H247</f>
        <v/>
      </c>
      <c r="M248" s="14">
        <f>$AI$27*K247+$AI$28*L247+$AI$29*M247+$AI$32*H247</f>
        <v/>
      </c>
      <c r="N248" s="16">
        <f>R248*$B$41</f>
        <v/>
      </c>
      <c r="O248" s="14">
        <f>K248/$B$30</f>
        <v/>
      </c>
      <c r="P248" s="14">
        <f>L248/$B$31</f>
        <v/>
      </c>
      <c r="Q248" s="14">
        <f>M248/$B$32</f>
        <v/>
      </c>
      <c r="R248" s="14">
        <f>R247*$AI$42+S247*$AI$43+T247*$AI$44+U247*$AI$45+$AI$47*H247</f>
        <v/>
      </c>
      <c r="S248" s="17">
        <f>$AI$33*K248+$AI$34*L248+$AI$35*M248</f>
        <v/>
      </c>
      <c r="T248" s="17">
        <f>$AI$36*K248+$AI$37*L248+$AI$38*M248</f>
        <v/>
      </c>
      <c r="U248" s="17">
        <f>$AI$39*K248+$AI$40*L248+$AI$41*M248</f>
        <v/>
      </c>
      <c r="V248" s="17">
        <f>R248*EXP(-$B$15*(($B$16+$AI$4)*0.1))+S248*$B$15/($B$15-$AI$12)*(EXP(-$AI$12*(($B$16+$AI$4)*0.1))-EXP(-$B$15*(($B$16+$AI$4)*0.1)))+T248*$B$15/($B$15-$AI$13)*(EXP(-$AI$13*(($B$16+$AI$4)*0.1))-EXP(-$B$15*(($B$16+$AI$4)*0.1)))+U248*$B$15/($B$15-$AI$14)*(EXP(-$AI$14*(($B$16+$AI$4)*0.1))-EXP(-$B$15*(($B$16+$AI$4)*0.1)))</f>
        <v/>
      </c>
      <c r="W248" s="17">
        <f>R248*EXP(-$B$15*(($B$16+$AI$4)*0.2))+S248*$B$15/($B$15-$AI$12)*(EXP(-$AI$12*(($B$16+$AI$4)*0.2))-EXP(-$B$15*(($B$16+$AI$4)*0.2)))+T248*$B$15/($B$15-$AI$13)*(EXP(-$AI$13*(($B$16+$AI$4)*0.2))-EXP(-$B$15*(($B$16+$AI$4)*0.2)))+U248*$B$15/($B$15-$AI$14)*(EXP(-$AI$14*(($B$16+$AI$4)*0.2))-EXP(-$B$15*(($B$16+$AI$4)*0.2)))</f>
        <v/>
      </c>
      <c r="X248" s="17">
        <f>R248*EXP(-$B$15*(($B$16+$AI$4)*0.3))+S248*$B$15/($B$15-$AI$12)*(EXP(-$AI$12*(($B$16+$AI$4)*0.3))-EXP(-$B$15*(($B$16+$AI$4)*0.3)))+T248*$B$15/($B$15-$AI$13)*(EXP(-$AI$13*(($B$16+$AI$4)*0.3))-EXP(-$B$15*(($B$16+$AI$4)*0.3)))+U248*$B$15/($B$15-$AI$14)*(EXP(-$AI$14*(($B$16+$AI$4)*0.3))-EXP(-$B$15*(($B$16+$AI$4)*0.3)))</f>
        <v/>
      </c>
      <c r="Y248" s="17">
        <f>R248*EXP(-$B$15*(($B$16+$AI$4)*0.4))+S248*$B$15/($B$15-$AI$12)*(EXP(-$AI$12*(($B$16+$AI$4)*0.4))-EXP(-$B$15*(($B$16+$AI$4)*0.4)))+T248*$B$15/($B$15-$AI$13)*(EXP(-$AI$13*(($B$16+$AI$4)*0.4))-EXP(-$B$15*(($B$16+$AI$4)*0.4)))+U248*$B$15/($B$15-$AI$14)*(EXP(-$AI$14*(($B$16+$AI$4)*0.4))-EXP(-$B$15*(($B$16+$AI$4)*0.4)))</f>
        <v/>
      </c>
      <c r="Z248" s="17">
        <f>R248*EXP(-$B$15*(($B$16+$AI$4)*0.5))+S248*$B$15/($B$15-$AI$12)*(EXP(-$AI$12*(($B$16+$AI$4)*0.5))-EXP(-$B$15*(($B$16+$AI$4)*0.5)))+T248*$B$15/($B$15-$AI$13)*(EXP(-$AI$13*(($B$16+$AI$4)*0.5))-EXP(-$B$15*(($B$16+$AI$4)*0.5)))+U248*$B$15/($B$15-$AI$14)*(EXP(-$AI$14*(($B$16+$AI$4)*0.5))-EXP(-$B$15*(($B$16+$AI$4)*0.5)))</f>
        <v/>
      </c>
      <c r="AA248" s="17">
        <f>R248*EXP(-$B$15*(($B$16+$AI$4)*0.6))+S248*$B$15/($B$15-$AI$12)*(EXP(-$AI$12*(($B$16+$AI$4)*0.6))-EXP(-$B$15*(($B$16+$AI$4)*0.6)))+T248*$B$15/($B$15-$AI$13)*(EXP(-$AI$13*(($B$16+$AI$4)*0.6))-EXP(-$B$15*(($B$16+$AI$4)*0.6)))+U248*$B$15/($B$15-$AI$14)*(EXP(-$AI$14*(($B$16+$AI$4)*0.6))-EXP(-$B$15*(($B$16+$AI$4)*0.6)))</f>
        <v/>
      </c>
      <c r="AB248" s="17">
        <f>R248*EXP(-$B$15*(($B$16+$AI$4)*0.7))+S248*$B$15/($B$15-$AI$12)*(EXP(-$AI$12*(($B$16+$AI$4)*0.7))-EXP(-$B$15*(($B$16+$AI$4)*0.7)))+T248*$B$15/($B$15-$AI$13)*(EXP(-$AI$13*(($B$16+$AI$4)*0.7))-EXP(-$B$15*(($B$16+$AI$4)*0.7)))+U248*$B$15/($B$15-$AI$14)*(EXP(-$AI$14*(($B$16+$AI$4)*0.7))-EXP(-$B$15*(($B$16+$AI$4)*0.7)))</f>
        <v/>
      </c>
      <c r="AC248" s="17">
        <f>R248*EXP(-$B$15*(($B$16+$AI$4)*0.8))+S248*$B$15/($B$15-$AI$12)*(EXP(-$AI$12*(($B$16+$AI$4)*0.8))-EXP(-$B$15*(($B$16+$AI$4)*0.8)))+T248*$B$15/($B$15-$AI$13)*(EXP(-$AI$13*(($B$16+$AI$4)*0.8))-EXP(-$B$15*(($B$16+$AI$4)*0.8)))+U248*$B$15/($B$15-$AI$14)*(EXP(-$AI$14*(($B$16+$AI$4)*0.8))-EXP(-$B$15*(($B$16+$AI$4)*0.8)))</f>
        <v/>
      </c>
      <c r="AD248" s="17">
        <f>R248*EXP(-$B$15*(($B$16+$AI$4)*0.9))+S248*$B$15/($B$15-$AI$12)*(EXP(-$AI$12*(($B$16+$AI$4)*0.9))-EXP(-$B$15*(($B$16+$AI$4)*0.9)))+T248*$B$15/($B$15-$AI$13)*(EXP(-$AI$13*(($B$16+$AI$4)*0.9))-EXP(-$B$15*(($B$16+$AI$4)*0.9)))+U248*$B$15/($B$15-$AI$14)*(EXP(-$AI$14*(($B$16+$AI$4)*0.9))-EXP(-$B$15*(($B$16+$AI$4)*0.9)))</f>
        <v/>
      </c>
      <c r="AE248" s="17">
        <f>R248*EXP(-$B$15*(($B$16+$AI$4)*1.0))+S248*$B$15/($B$15-$AI$12)*(EXP(-$AI$12*(($B$16+$AI$4)*1.0))-EXP(-$B$15*(($B$16+$AI$4)*1.0)))+T248*$B$15/($B$15-$AI$13)*(EXP(-$AI$13*(($B$16+$AI$4)*1.0))-EXP(-$B$15*(($B$16+$AI$4)*1.0)))+U248*$B$15/($B$15-$AI$14)*(EXP(-$AI$14*(($B$16+$AI$4)*1.0))-EXP(-$B$15*(($B$16+$AI$4)*1.0)))</f>
        <v/>
      </c>
      <c r="AF248" s="17">
        <f>MIN((G248-V248)/$AI$48,(G248-W248)/$AI$49,(G248-X248)/$AI$50,(G248-Y248)/$AI$51,(G248-Z248)/$AI$52,(G248-AA248)/$AI$53,(G248-AB248)/$AI$54,(G248-AC248)/$AI$55,(G248-AD248)/$AI$56,(G248-AE248)/$AI$57)</f>
        <v/>
      </c>
    </row>
    <row r="249">
      <c r="E249" s="12">
        <f>E248+$B$11</f>
        <v/>
      </c>
      <c r="F249" s="13">
        <f>E249/60</f>
        <v/>
      </c>
      <c r="G249" s="13">
        <f>IF(F249&gt;=$AI$66,$B$26,IF(F249&gt;=$AI$65,$B$25,IF(F249&gt;=$AI$64,$B$24,IF(F249&gt;=$AI$63,$B$23,IF(F249&gt;=$AI$62,$B$22,IF(F249&gt;=$AI$61,$B$21,$B$20))))))</f>
        <v/>
      </c>
      <c r="H249" s="14">
        <f>MAX(0,MIN($AI$59,IF($B$9="Plasma",(G249-(S249*$AI$18+T249*$AI$19+U249*$AI$20))/$AI$46,AF249)))</f>
        <v/>
      </c>
      <c r="I249" s="15">
        <f>H249/10*3600/$B$11</f>
        <v/>
      </c>
      <c r="J249" s="15">
        <f>J248+H249</f>
        <v/>
      </c>
      <c r="K249" s="14">
        <f>$AI$21*K248+$AI$22*L248+$AI$23*M248+$AI$30*H248</f>
        <v/>
      </c>
      <c r="L249" s="14">
        <f>$AI$24*K248+$AI$25*L248+$AI$26*M248+$AI$31*H248</f>
        <v/>
      </c>
      <c r="M249" s="14">
        <f>$AI$27*K248+$AI$28*L248+$AI$29*M248+$AI$32*H248</f>
        <v/>
      </c>
      <c r="N249" s="16">
        <f>R249*$B$41</f>
        <v/>
      </c>
      <c r="O249" s="14">
        <f>K249/$B$30</f>
        <v/>
      </c>
      <c r="P249" s="14">
        <f>L249/$B$31</f>
        <v/>
      </c>
      <c r="Q249" s="14">
        <f>M249/$B$32</f>
        <v/>
      </c>
      <c r="R249" s="14">
        <f>R248*$AI$42+S248*$AI$43+T248*$AI$44+U248*$AI$45+$AI$47*H248</f>
        <v/>
      </c>
      <c r="S249" s="17">
        <f>$AI$33*K249+$AI$34*L249+$AI$35*M249</f>
        <v/>
      </c>
      <c r="T249" s="17">
        <f>$AI$36*K249+$AI$37*L249+$AI$38*M249</f>
        <v/>
      </c>
      <c r="U249" s="17">
        <f>$AI$39*K249+$AI$40*L249+$AI$41*M249</f>
        <v/>
      </c>
      <c r="V249" s="17">
        <f>R249*EXP(-$B$15*(($B$16+$AI$4)*0.1))+S249*$B$15/($B$15-$AI$12)*(EXP(-$AI$12*(($B$16+$AI$4)*0.1))-EXP(-$B$15*(($B$16+$AI$4)*0.1)))+T249*$B$15/($B$15-$AI$13)*(EXP(-$AI$13*(($B$16+$AI$4)*0.1))-EXP(-$B$15*(($B$16+$AI$4)*0.1)))+U249*$B$15/($B$15-$AI$14)*(EXP(-$AI$14*(($B$16+$AI$4)*0.1))-EXP(-$B$15*(($B$16+$AI$4)*0.1)))</f>
        <v/>
      </c>
      <c r="W249" s="17">
        <f>R249*EXP(-$B$15*(($B$16+$AI$4)*0.2))+S249*$B$15/($B$15-$AI$12)*(EXP(-$AI$12*(($B$16+$AI$4)*0.2))-EXP(-$B$15*(($B$16+$AI$4)*0.2)))+T249*$B$15/($B$15-$AI$13)*(EXP(-$AI$13*(($B$16+$AI$4)*0.2))-EXP(-$B$15*(($B$16+$AI$4)*0.2)))+U249*$B$15/($B$15-$AI$14)*(EXP(-$AI$14*(($B$16+$AI$4)*0.2))-EXP(-$B$15*(($B$16+$AI$4)*0.2)))</f>
        <v/>
      </c>
      <c r="X249" s="17">
        <f>R249*EXP(-$B$15*(($B$16+$AI$4)*0.3))+S249*$B$15/($B$15-$AI$12)*(EXP(-$AI$12*(($B$16+$AI$4)*0.3))-EXP(-$B$15*(($B$16+$AI$4)*0.3)))+T249*$B$15/($B$15-$AI$13)*(EXP(-$AI$13*(($B$16+$AI$4)*0.3))-EXP(-$B$15*(($B$16+$AI$4)*0.3)))+U249*$B$15/($B$15-$AI$14)*(EXP(-$AI$14*(($B$16+$AI$4)*0.3))-EXP(-$B$15*(($B$16+$AI$4)*0.3)))</f>
        <v/>
      </c>
      <c r="Y249" s="17">
        <f>R249*EXP(-$B$15*(($B$16+$AI$4)*0.4))+S249*$B$15/($B$15-$AI$12)*(EXP(-$AI$12*(($B$16+$AI$4)*0.4))-EXP(-$B$15*(($B$16+$AI$4)*0.4)))+T249*$B$15/($B$15-$AI$13)*(EXP(-$AI$13*(($B$16+$AI$4)*0.4))-EXP(-$B$15*(($B$16+$AI$4)*0.4)))+U249*$B$15/($B$15-$AI$14)*(EXP(-$AI$14*(($B$16+$AI$4)*0.4))-EXP(-$B$15*(($B$16+$AI$4)*0.4)))</f>
        <v/>
      </c>
      <c r="Z249" s="17">
        <f>R249*EXP(-$B$15*(($B$16+$AI$4)*0.5))+S249*$B$15/($B$15-$AI$12)*(EXP(-$AI$12*(($B$16+$AI$4)*0.5))-EXP(-$B$15*(($B$16+$AI$4)*0.5)))+T249*$B$15/($B$15-$AI$13)*(EXP(-$AI$13*(($B$16+$AI$4)*0.5))-EXP(-$B$15*(($B$16+$AI$4)*0.5)))+U249*$B$15/($B$15-$AI$14)*(EXP(-$AI$14*(($B$16+$AI$4)*0.5))-EXP(-$B$15*(($B$16+$AI$4)*0.5)))</f>
        <v/>
      </c>
      <c r="AA249" s="17">
        <f>R249*EXP(-$B$15*(($B$16+$AI$4)*0.6))+S249*$B$15/($B$15-$AI$12)*(EXP(-$AI$12*(($B$16+$AI$4)*0.6))-EXP(-$B$15*(($B$16+$AI$4)*0.6)))+T249*$B$15/($B$15-$AI$13)*(EXP(-$AI$13*(($B$16+$AI$4)*0.6))-EXP(-$B$15*(($B$16+$AI$4)*0.6)))+U249*$B$15/($B$15-$AI$14)*(EXP(-$AI$14*(($B$16+$AI$4)*0.6))-EXP(-$B$15*(($B$16+$AI$4)*0.6)))</f>
        <v/>
      </c>
      <c r="AB249" s="17">
        <f>R249*EXP(-$B$15*(($B$16+$AI$4)*0.7))+S249*$B$15/($B$15-$AI$12)*(EXP(-$AI$12*(($B$16+$AI$4)*0.7))-EXP(-$B$15*(($B$16+$AI$4)*0.7)))+T249*$B$15/($B$15-$AI$13)*(EXP(-$AI$13*(($B$16+$AI$4)*0.7))-EXP(-$B$15*(($B$16+$AI$4)*0.7)))+U249*$B$15/($B$15-$AI$14)*(EXP(-$AI$14*(($B$16+$AI$4)*0.7))-EXP(-$B$15*(($B$16+$AI$4)*0.7)))</f>
        <v/>
      </c>
      <c r="AC249" s="17">
        <f>R249*EXP(-$B$15*(($B$16+$AI$4)*0.8))+S249*$B$15/($B$15-$AI$12)*(EXP(-$AI$12*(($B$16+$AI$4)*0.8))-EXP(-$B$15*(($B$16+$AI$4)*0.8)))+T249*$B$15/($B$15-$AI$13)*(EXP(-$AI$13*(($B$16+$AI$4)*0.8))-EXP(-$B$15*(($B$16+$AI$4)*0.8)))+U249*$B$15/($B$15-$AI$14)*(EXP(-$AI$14*(($B$16+$AI$4)*0.8))-EXP(-$B$15*(($B$16+$AI$4)*0.8)))</f>
        <v/>
      </c>
      <c r="AD249" s="17">
        <f>R249*EXP(-$B$15*(($B$16+$AI$4)*0.9))+S249*$B$15/($B$15-$AI$12)*(EXP(-$AI$12*(($B$16+$AI$4)*0.9))-EXP(-$B$15*(($B$16+$AI$4)*0.9)))+T249*$B$15/($B$15-$AI$13)*(EXP(-$AI$13*(($B$16+$AI$4)*0.9))-EXP(-$B$15*(($B$16+$AI$4)*0.9)))+U249*$B$15/($B$15-$AI$14)*(EXP(-$AI$14*(($B$16+$AI$4)*0.9))-EXP(-$B$15*(($B$16+$AI$4)*0.9)))</f>
        <v/>
      </c>
      <c r="AE249" s="17">
        <f>R249*EXP(-$B$15*(($B$16+$AI$4)*1.0))+S249*$B$15/($B$15-$AI$12)*(EXP(-$AI$12*(($B$16+$AI$4)*1.0))-EXP(-$B$15*(($B$16+$AI$4)*1.0)))+T249*$B$15/($B$15-$AI$13)*(EXP(-$AI$13*(($B$16+$AI$4)*1.0))-EXP(-$B$15*(($B$16+$AI$4)*1.0)))+U249*$B$15/($B$15-$AI$14)*(EXP(-$AI$14*(($B$16+$AI$4)*1.0))-EXP(-$B$15*(($B$16+$AI$4)*1.0)))</f>
        <v/>
      </c>
      <c r="AF249" s="17">
        <f>MIN((G249-V249)/$AI$48,(G249-W249)/$AI$49,(G249-X249)/$AI$50,(G249-Y249)/$AI$51,(G249-Z249)/$AI$52,(G249-AA249)/$AI$53,(G249-AB249)/$AI$54,(G249-AC249)/$AI$55,(G249-AD249)/$AI$56,(G249-AE249)/$AI$57)</f>
        <v/>
      </c>
    </row>
    <row r="250">
      <c r="E250" s="12">
        <f>E249+$B$11</f>
        <v/>
      </c>
      <c r="F250" s="13">
        <f>E250/60</f>
        <v/>
      </c>
      <c r="G250" s="13">
        <f>IF(F250&gt;=$AI$66,$B$26,IF(F250&gt;=$AI$65,$B$25,IF(F250&gt;=$AI$64,$B$24,IF(F250&gt;=$AI$63,$B$23,IF(F250&gt;=$AI$62,$B$22,IF(F250&gt;=$AI$61,$B$21,$B$20))))))</f>
        <v/>
      </c>
      <c r="H250" s="14">
        <f>MAX(0,MIN($AI$59,IF($B$9="Plasma",(G250-(S250*$AI$18+T250*$AI$19+U250*$AI$20))/$AI$46,AF250)))</f>
        <v/>
      </c>
      <c r="I250" s="15">
        <f>H250/10*3600/$B$11</f>
        <v/>
      </c>
      <c r="J250" s="15">
        <f>J249+H250</f>
        <v/>
      </c>
      <c r="K250" s="14">
        <f>$AI$21*K249+$AI$22*L249+$AI$23*M249+$AI$30*H249</f>
        <v/>
      </c>
      <c r="L250" s="14">
        <f>$AI$24*K249+$AI$25*L249+$AI$26*M249+$AI$31*H249</f>
        <v/>
      </c>
      <c r="M250" s="14">
        <f>$AI$27*K249+$AI$28*L249+$AI$29*M249+$AI$32*H249</f>
        <v/>
      </c>
      <c r="N250" s="16">
        <f>R250*$B$41</f>
        <v/>
      </c>
      <c r="O250" s="14">
        <f>K250/$B$30</f>
        <v/>
      </c>
      <c r="P250" s="14">
        <f>L250/$B$31</f>
        <v/>
      </c>
      <c r="Q250" s="14">
        <f>M250/$B$32</f>
        <v/>
      </c>
      <c r="R250" s="14">
        <f>R249*$AI$42+S249*$AI$43+T249*$AI$44+U249*$AI$45+$AI$47*H249</f>
        <v/>
      </c>
      <c r="S250" s="17">
        <f>$AI$33*K250+$AI$34*L250+$AI$35*M250</f>
        <v/>
      </c>
      <c r="T250" s="17">
        <f>$AI$36*K250+$AI$37*L250+$AI$38*M250</f>
        <v/>
      </c>
      <c r="U250" s="17">
        <f>$AI$39*K250+$AI$40*L250+$AI$41*M250</f>
        <v/>
      </c>
      <c r="V250" s="17">
        <f>R250*EXP(-$B$15*(($B$16+$AI$4)*0.1))+S250*$B$15/($B$15-$AI$12)*(EXP(-$AI$12*(($B$16+$AI$4)*0.1))-EXP(-$B$15*(($B$16+$AI$4)*0.1)))+T250*$B$15/($B$15-$AI$13)*(EXP(-$AI$13*(($B$16+$AI$4)*0.1))-EXP(-$B$15*(($B$16+$AI$4)*0.1)))+U250*$B$15/($B$15-$AI$14)*(EXP(-$AI$14*(($B$16+$AI$4)*0.1))-EXP(-$B$15*(($B$16+$AI$4)*0.1)))</f>
        <v/>
      </c>
      <c r="W250" s="17">
        <f>R250*EXP(-$B$15*(($B$16+$AI$4)*0.2))+S250*$B$15/($B$15-$AI$12)*(EXP(-$AI$12*(($B$16+$AI$4)*0.2))-EXP(-$B$15*(($B$16+$AI$4)*0.2)))+T250*$B$15/($B$15-$AI$13)*(EXP(-$AI$13*(($B$16+$AI$4)*0.2))-EXP(-$B$15*(($B$16+$AI$4)*0.2)))+U250*$B$15/($B$15-$AI$14)*(EXP(-$AI$14*(($B$16+$AI$4)*0.2))-EXP(-$B$15*(($B$16+$AI$4)*0.2)))</f>
        <v/>
      </c>
      <c r="X250" s="17">
        <f>R250*EXP(-$B$15*(($B$16+$AI$4)*0.3))+S250*$B$15/($B$15-$AI$12)*(EXP(-$AI$12*(($B$16+$AI$4)*0.3))-EXP(-$B$15*(($B$16+$AI$4)*0.3)))+T250*$B$15/($B$15-$AI$13)*(EXP(-$AI$13*(($B$16+$AI$4)*0.3))-EXP(-$B$15*(($B$16+$AI$4)*0.3)))+U250*$B$15/($B$15-$AI$14)*(EXP(-$AI$14*(($B$16+$AI$4)*0.3))-EXP(-$B$15*(($B$16+$AI$4)*0.3)))</f>
        <v/>
      </c>
      <c r="Y250" s="17">
        <f>R250*EXP(-$B$15*(($B$16+$AI$4)*0.4))+S250*$B$15/($B$15-$AI$12)*(EXP(-$AI$12*(($B$16+$AI$4)*0.4))-EXP(-$B$15*(($B$16+$AI$4)*0.4)))+T250*$B$15/($B$15-$AI$13)*(EXP(-$AI$13*(($B$16+$AI$4)*0.4))-EXP(-$B$15*(($B$16+$AI$4)*0.4)))+U250*$B$15/($B$15-$AI$14)*(EXP(-$AI$14*(($B$16+$AI$4)*0.4))-EXP(-$B$15*(($B$16+$AI$4)*0.4)))</f>
        <v/>
      </c>
      <c r="Z250" s="17">
        <f>R250*EXP(-$B$15*(($B$16+$AI$4)*0.5))+S250*$B$15/($B$15-$AI$12)*(EXP(-$AI$12*(($B$16+$AI$4)*0.5))-EXP(-$B$15*(($B$16+$AI$4)*0.5)))+T250*$B$15/($B$15-$AI$13)*(EXP(-$AI$13*(($B$16+$AI$4)*0.5))-EXP(-$B$15*(($B$16+$AI$4)*0.5)))+U250*$B$15/($B$15-$AI$14)*(EXP(-$AI$14*(($B$16+$AI$4)*0.5))-EXP(-$B$15*(($B$16+$AI$4)*0.5)))</f>
        <v/>
      </c>
      <c r="AA250" s="17">
        <f>R250*EXP(-$B$15*(($B$16+$AI$4)*0.6))+S250*$B$15/($B$15-$AI$12)*(EXP(-$AI$12*(($B$16+$AI$4)*0.6))-EXP(-$B$15*(($B$16+$AI$4)*0.6)))+T250*$B$15/($B$15-$AI$13)*(EXP(-$AI$13*(($B$16+$AI$4)*0.6))-EXP(-$B$15*(($B$16+$AI$4)*0.6)))+U250*$B$15/($B$15-$AI$14)*(EXP(-$AI$14*(($B$16+$AI$4)*0.6))-EXP(-$B$15*(($B$16+$AI$4)*0.6)))</f>
        <v/>
      </c>
      <c r="AB250" s="17">
        <f>R250*EXP(-$B$15*(($B$16+$AI$4)*0.7))+S250*$B$15/($B$15-$AI$12)*(EXP(-$AI$12*(($B$16+$AI$4)*0.7))-EXP(-$B$15*(($B$16+$AI$4)*0.7)))+T250*$B$15/($B$15-$AI$13)*(EXP(-$AI$13*(($B$16+$AI$4)*0.7))-EXP(-$B$15*(($B$16+$AI$4)*0.7)))+U250*$B$15/($B$15-$AI$14)*(EXP(-$AI$14*(($B$16+$AI$4)*0.7))-EXP(-$B$15*(($B$16+$AI$4)*0.7)))</f>
        <v/>
      </c>
      <c r="AC250" s="17">
        <f>R250*EXP(-$B$15*(($B$16+$AI$4)*0.8))+S250*$B$15/($B$15-$AI$12)*(EXP(-$AI$12*(($B$16+$AI$4)*0.8))-EXP(-$B$15*(($B$16+$AI$4)*0.8)))+T250*$B$15/($B$15-$AI$13)*(EXP(-$AI$13*(($B$16+$AI$4)*0.8))-EXP(-$B$15*(($B$16+$AI$4)*0.8)))+U250*$B$15/($B$15-$AI$14)*(EXP(-$AI$14*(($B$16+$AI$4)*0.8))-EXP(-$B$15*(($B$16+$AI$4)*0.8)))</f>
        <v/>
      </c>
      <c r="AD250" s="17">
        <f>R250*EXP(-$B$15*(($B$16+$AI$4)*0.9))+S250*$B$15/($B$15-$AI$12)*(EXP(-$AI$12*(($B$16+$AI$4)*0.9))-EXP(-$B$15*(($B$16+$AI$4)*0.9)))+T250*$B$15/($B$15-$AI$13)*(EXP(-$AI$13*(($B$16+$AI$4)*0.9))-EXP(-$B$15*(($B$16+$AI$4)*0.9)))+U250*$B$15/($B$15-$AI$14)*(EXP(-$AI$14*(($B$16+$AI$4)*0.9))-EXP(-$B$15*(($B$16+$AI$4)*0.9)))</f>
        <v/>
      </c>
      <c r="AE250" s="17">
        <f>R250*EXP(-$B$15*(($B$16+$AI$4)*1.0))+S250*$B$15/($B$15-$AI$12)*(EXP(-$AI$12*(($B$16+$AI$4)*1.0))-EXP(-$B$15*(($B$16+$AI$4)*1.0)))+T250*$B$15/($B$15-$AI$13)*(EXP(-$AI$13*(($B$16+$AI$4)*1.0))-EXP(-$B$15*(($B$16+$AI$4)*1.0)))+U250*$B$15/($B$15-$AI$14)*(EXP(-$AI$14*(($B$16+$AI$4)*1.0))-EXP(-$B$15*(($B$16+$AI$4)*1.0)))</f>
        <v/>
      </c>
      <c r="AF250" s="17">
        <f>MIN((G250-V250)/$AI$48,(G250-W250)/$AI$49,(G250-X250)/$AI$50,(G250-Y250)/$AI$51,(G250-Z250)/$AI$52,(G250-AA250)/$AI$53,(G250-AB250)/$AI$54,(G250-AC250)/$AI$55,(G250-AD250)/$AI$56,(G250-AE250)/$AI$57)</f>
        <v/>
      </c>
    </row>
    <row r="251">
      <c r="E251" s="12">
        <f>E250+$B$11</f>
        <v/>
      </c>
      <c r="F251" s="13">
        <f>E251/60</f>
        <v/>
      </c>
      <c r="G251" s="13">
        <f>IF(F251&gt;=$AI$66,$B$26,IF(F251&gt;=$AI$65,$B$25,IF(F251&gt;=$AI$64,$B$24,IF(F251&gt;=$AI$63,$B$23,IF(F251&gt;=$AI$62,$B$22,IF(F251&gt;=$AI$61,$B$21,$B$20))))))</f>
        <v/>
      </c>
      <c r="H251" s="14">
        <f>MAX(0,MIN($AI$59,IF($B$9="Plasma",(G251-(S251*$AI$18+T251*$AI$19+U251*$AI$20))/$AI$46,AF251)))</f>
        <v/>
      </c>
      <c r="I251" s="15">
        <f>H251/10*3600/$B$11</f>
        <v/>
      </c>
      <c r="J251" s="15">
        <f>J250+H251</f>
        <v/>
      </c>
      <c r="K251" s="14">
        <f>$AI$21*K250+$AI$22*L250+$AI$23*M250+$AI$30*H250</f>
        <v/>
      </c>
      <c r="L251" s="14">
        <f>$AI$24*K250+$AI$25*L250+$AI$26*M250+$AI$31*H250</f>
        <v/>
      </c>
      <c r="M251" s="14">
        <f>$AI$27*K250+$AI$28*L250+$AI$29*M250+$AI$32*H250</f>
        <v/>
      </c>
      <c r="N251" s="16">
        <f>R251*$B$41</f>
        <v/>
      </c>
      <c r="O251" s="14">
        <f>K251/$B$30</f>
        <v/>
      </c>
      <c r="P251" s="14">
        <f>L251/$B$31</f>
        <v/>
      </c>
      <c r="Q251" s="14">
        <f>M251/$B$32</f>
        <v/>
      </c>
      <c r="R251" s="14">
        <f>R250*$AI$42+S250*$AI$43+T250*$AI$44+U250*$AI$45+$AI$47*H250</f>
        <v/>
      </c>
      <c r="S251" s="17">
        <f>$AI$33*K251+$AI$34*L251+$AI$35*M251</f>
        <v/>
      </c>
      <c r="T251" s="17">
        <f>$AI$36*K251+$AI$37*L251+$AI$38*M251</f>
        <v/>
      </c>
      <c r="U251" s="17">
        <f>$AI$39*K251+$AI$40*L251+$AI$41*M251</f>
        <v/>
      </c>
      <c r="V251" s="17">
        <f>R251*EXP(-$B$15*(($B$16+$AI$4)*0.1))+S251*$B$15/($B$15-$AI$12)*(EXP(-$AI$12*(($B$16+$AI$4)*0.1))-EXP(-$B$15*(($B$16+$AI$4)*0.1)))+T251*$B$15/($B$15-$AI$13)*(EXP(-$AI$13*(($B$16+$AI$4)*0.1))-EXP(-$B$15*(($B$16+$AI$4)*0.1)))+U251*$B$15/($B$15-$AI$14)*(EXP(-$AI$14*(($B$16+$AI$4)*0.1))-EXP(-$B$15*(($B$16+$AI$4)*0.1)))</f>
        <v/>
      </c>
      <c r="W251" s="17">
        <f>R251*EXP(-$B$15*(($B$16+$AI$4)*0.2))+S251*$B$15/($B$15-$AI$12)*(EXP(-$AI$12*(($B$16+$AI$4)*0.2))-EXP(-$B$15*(($B$16+$AI$4)*0.2)))+T251*$B$15/($B$15-$AI$13)*(EXP(-$AI$13*(($B$16+$AI$4)*0.2))-EXP(-$B$15*(($B$16+$AI$4)*0.2)))+U251*$B$15/($B$15-$AI$14)*(EXP(-$AI$14*(($B$16+$AI$4)*0.2))-EXP(-$B$15*(($B$16+$AI$4)*0.2)))</f>
        <v/>
      </c>
      <c r="X251" s="17">
        <f>R251*EXP(-$B$15*(($B$16+$AI$4)*0.3))+S251*$B$15/($B$15-$AI$12)*(EXP(-$AI$12*(($B$16+$AI$4)*0.3))-EXP(-$B$15*(($B$16+$AI$4)*0.3)))+T251*$B$15/($B$15-$AI$13)*(EXP(-$AI$13*(($B$16+$AI$4)*0.3))-EXP(-$B$15*(($B$16+$AI$4)*0.3)))+U251*$B$15/($B$15-$AI$14)*(EXP(-$AI$14*(($B$16+$AI$4)*0.3))-EXP(-$B$15*(($B$16+$AI$4)*0.3)))</f>
        <v/>
      </c>
      <c r="Y251" s="17">
        <f>R251*EXP(-$B$15*(($B$16+$AI$4)*0.4))+S251*$B$15/($B$15-$AI$12)*(EXP(-$AI$12*(($B$16+$AI$4)*0.4))-EXP(-$B$15*(($B$16+$AI$4)*0.4)))+T251*$B$15/($B$15-$AI$13)*(EXP(-$AI$13*(($B$16+$AI$4)*0.4))-EXP(-$B$15*(($B$16+$AI$4)*0.4)))+U251*$B$15/($B$15-$AI$14)*(EXP(-$AI$14*(($B$16+$AI$4)*0.4))-EXP(-$B$15*(($B$16+$AI$4)*0.4)))</f>
        <v/>
      </c>
      <c r="Z251" s="17">
        <f>R251*EXP(-$B$15*(($B$16+$AI$4)*0.5))+S251*$B$15/($B$15-$AI$12)*(EXP(-$AI$12*(($B$16+$AI$4)*0.5))-EXP(-$B$15*(($B$16+$AI$4)*0.5)))+T251*$B$15/($B$15-$AI$13)*(EXP(-$AI$13*(($B$16+$AI$4)*0.5))-EXP(-$B$15*(($B$16+$AI$4)*0.5)))+U251*$B$15/($B$15-$AI$14)*(EXP(-$AI$14*(($B$16+$AI$4)*0.5))-EXP(-$B$15*(($B$16+$AI$4)*0.5)))</f>
        <v/>
      </c>
      <c r="AA251" s="17">
        <f>R251*EXP(-$B$15*(($B$16+$AI$4)*0.6))+S251*$B$15/($B$15-$AI$12)*(EXP(-$AI$12*(($B$16+$AI$4)*0.6))-EXP(-$B$15*(($B$16+$AI$4)*0.6)))+T251*$B$15/($B$15-$AI$13)*(EXP(-$AI$13*(($B$16+$AI$4)*0.6))-EXP(-$B$15*(($B$16+$AI$4)*0.6)))+U251*$B$15/($B$15-$AI$14)*(EXP(-$AI$14*(($B$16+$AI$4)*0.6))-EXP(-$B$15*(($B$16+$AI$4)*0.6)))</f>
        <v/>
      </c>
      <c r="AB251" s="17">
        <f>R251*EXP(-$B$15*(($B$16+$AI$4)*0.7))+S251*$B$15/($B$15-$AI$12)*(EXP(-$AI$12*(($B$16+$AI$4)*0.7))-EXP(-$B$15*(($B$16+$AI$4)*0.7)))+T251*$B$15/($B$15-$AI$13)*(EXP(-$AI$13*(($B$16+$AI$4)*0.7))-EXP(-$B$15*(($B$16+$AI$4)*0.7)))+U251*$B$15/($B$15-$AI$14)*(EXP(-$AI$14*(($B$16+$AI$4)*0.7))-EXP(-$B$15*(($B$16+$AI$4)*0.7)))</f>
        <v/>
      </c>
      <c r="AC251" s="17">
        <f>R251*EXP(-$B$15*(($B$16+$AI$4)*0.8))+S251*$B$15/($B$15-$AI$12)*(EXP(-$AI$12*(($B$16+$AI$4)*0.8))-EXP(-$B$15*(($B$16+$AI$4)*0.8)))+T251*$B$15/($B$15-$AI$13)*(EXP(-$AI$13*(($B$16+$AI$4)*0.8))-EXP(-$B$15*(($B$16+$AI$4)*0.8)))+U251*$B$15/($B$15-$AI$14)*(EXP(-$AI$14*(($B$16+$AI$4)*0.8))-EXP(-$B$15*(($B$16+$AI$4)*0.8)))</f>
        <v/>
      </c>
      <c r="AD251" s="17">
        <f>R251*EXP(-$B$15*(($B$16+$AI$4)*0.9))+S251*$B$15/($B$15-$AI$12)*(EXP(-$AI$12*(($B$16+$AI$4)*0.9))-EXP(-$B$15*(($B$16+$AI$4)*0.9)))+T251*$B$15/($B$15-$AI$13)*(EXP(-$AI$13*(($B$16+$AI$4)*0.9))-EXP(-$B$15*(($B$16+$AI$4)*0.9)))+U251*$B$15/($B$15-$AI$14)*(EXP(-$AI$14*(($B$16+$AI$4)*0.9))-EXP(-$B$15*(($B$16+$AI$4)*0.9)))</f>
        <v/>
      </c>
      <c r="AE251" s="17">
        <f>R251*EXP(-$B$15*(($B$16+$AI$4)*1.0))+S251*$B$15/($B$15-$AI$12)*(EXP(-$AI$12*(($B$16+$AI$4)*1.0))-EXP(-$B$15*(($B$16+$AI$4)*1.0)))+T251*$B$15/($B$15-$AI$13)*(EXP(-$AI$13*(($B$16+$AI$4)*1.0))-EXP(-$B$15*(($B$16+$AI$4)*1.0)))+U251*$B$15/($B$15-$AI$14)*(EXP(-$AI$14*(($B$16+$AI$4)*1.0))-EXP(-$B$15*(($B$16+$AI$4)*1.0)))</f>
        <v/>
      </c>
      <c r="AF251" s="17">
        <f>MIN((G251-V251)/$AI$48,(G251-W251)/$AI$49,(G251-X251)/$AI$50,(G251-Y251)/$AI$51,(G251-Z251)/$AI$52,(G251-AA251)/$AI$53,(G251-AB251)/$AI$54,(G251-AC251)/$AI$55,(G251-AD251)/$AI$56,(G251-AE251)/$AI$57)</f>
        <v/>
      </c>
    </row>
    <row r="252">
      <c r="E252" s="12">
        <f>E251+$B$11</f>
        <v/>
      </c>
      <c r="F252" s="13">
        <f>E252/60</f>
        <v/>
      </c>
      <c r="G252" s="13">
        <f>IF(F252&gt;=$AI$66,$B$26,IF(F252&gt;=$AI$65,$B$25,IF(F252&gt;=$AI$64,$B$24,IF(F252&gt;=$AI$63,$B$23,IF(F252&gt;=$AI$62,$B$22,IF(F252&gt;=$AI$61,$B$21,$B$20))))))</f>
        <v/>
      </c>
      <c r="H252" s="14">
        <f>MAX(0,MIN($AI$59,IF($B$9="Plasma",(G252-(S252*$AI$18+T252*$AI$19+U252*$AI$20))/$AI$46,AF252)))</f>
        <v/>
      </c>
      <c r="I252" s="15">
        <f>H252/10*3600/$B$11</f>
        <v/>
      </c>
      <c r="J252" s="15">
        <f>J251+H252</f>
        <v/>
      </c>
      <c r="K252" s="14">
        <f>$AI$21*K251+$AI$22*L251+$AI$23*M251+$AI$30*H251</f>
        <v/>
      </c>
      <c r="L252" s="14">
        <f>$AI$24*K251+$AI$25*L251+$AI$26*M251+$AI$31*H251</f>
        <v/>
      </c>
      <c r="M252" s="14">
        <f>$AI$27*K251+$AI$28*L251+$AI$29*M251+$AI$32*H251</f>
        <v/>
      </c>
      <c r="N252" s="16">
        <f>R252*$B$41</f>
        <v/>
      </c>
      <c r="O252" s="14">
        <f>K252/$B$30</f>
        <v/>
      </c>
      <c r="P252" s="14">
        <f>L252/$B$31</f>
        <v/>
      </c>
      <c r="Q252" s="14">
        <f>M252/$B$32</f>
        <v/>
      </c>
      <c r="R252" s="14">
        <f>R251*$AI$42+S251*$AI$43+T251*$AI$44+U251*$AI$45+$AI$47*H251</f>
        <v/>
      </c>
      <c r="S252" s="17">
        <f>$AI$33*K252+$AI$34*L252+$AI$35*M252</f>
        <v/>
      </c>
      <c r="T252" s="17">
        <f>$AI$36*K252+$AI$37*L252+$AI$38*M252</f>
        <v/>
      </c>
      <c r="U252" s="17">
        <f>$AI$39*K252+$AI$40*L252+$AI$41*M252</f>
        <v/>
      </c>
      <c r="V252" s="17">
        <f>R252*EXP(-$B$15*(($B$16+$AI$4)*0.1))+S252*$B$15/($B$15-$AI$12)*(EXP(-$AI$12*(($B$16+$AI$4)*0.1))-EXP(-$B$15*(($B$16+$AI$4)*0.1)))+T252*$B$15/($B$15-$AI$13)*(EXP(-$AI$13*(($B$16+$AI$4)*0.1))-EXP(-$B$15*(($B$16+$AI$4)*0.1)))+U252*$B$15/($B$15-$AI$14)*(EXP(-$AI$14*(($B$16+$AI$4)*0.1))-EXP(-$B$15*(($B$16+$AI$4)*0.1)))</f>
        <v/>
      </c>
      <c r="W252" s="17">
        <f>R252*EXP(-$B$15*(($B$16+$AI$4)*0.2))+S252*$B$15/($B$15-$AI$12)*(EXP(-$AI$12*(($B$16+$AI$4)*0.2))-EXP(-$B$15*(($B$16+$AI$4)*0.2)))+T252*$B$15/($B$15-$AI$13)*(EXP(-$AI$13*(($B$16+$AI$4)*0.2))-EXP(-$B$15*(($B$16+$AI$4)*0.2)))+U252*$B$15/($B$15-$AI$14)*(EXP(-$AI$14*(($B$16+$AI$4)*0.2))-EXP(-$B$15*(($B$16+$AI$4)*0.2)))</f>
        <v/>
      </c>
      <c r="X252" s="17">
        <f>R252*EXP(-$B$15*(($B$16+$AI$4)*0.3))+S252*$B$15/($B$15-$AI$12)*(EXP(-$AI$12*(($B$16+$AI$4)*0.3))-EXP(-$B$15*(($B$16+$AI$4)*0.3)))+T252*$B$15/($B$15-$AI$13)*(EXP(-$AI$13*(($B$16+$AI$4)*0.3))-EXP(-$B$15*(($B$16+$AI$4)*0.3)))+U252*$B$15/($B$15-$AI$14)*(EXP(-$AI$14*(($B$16+$AI$4)*0.3))-EXP(-$B$15*(($B$16+$AI$4)*0.3)))</f>
        <v/>
      </c>
      <c r="Y252" s="17">
        <f>R252*EXP(-$B$15*(($B$16+$AI$4)*0.4))+S252*$B$15/($B$15-$AI$12)*(EXP(-$AI$12*(($B$16+$AI$4)*0.4))-EXP(-$B$15*(($B$16+$AI$4)*0.4)))+T252*$B$15/($B$15-$AI$13)*(EXP(-$AI$13*(($B$16+$AI$4)*0.4))-EXP(-$B$15*(($B$16+$AI$4)*0.4)))+U252*$B$15/($B$15-$AI$14)*(EXP(-$AI$14*(($B$16+$AI$4)*0.4))-EXP(-$B$15*(($B$16+$AI$4)*0.4)))</f>
        <v/>
      </c>
      <c r="Z252" s="17">
        <f>R252*EXP(-$B$15*(($B$16+$AI$4)*0.5))+S252*$B$15/($B$15-$AI$12)*(EXP(-$AI$12*(($B$16+$AI$4)*0.5))-EXP(-$B$15*(($B$16+$AI$4)*0.5)))+T252*$B$15/($B$15-$AI$13)*(EXP(-$AI$13*(($B$16+$AI$4)*0.5))-EXP(-$B$15*(($B$16+$AI$4)*0.5)))+U252*$B$15/($B$15-$AI$14)*(EXP(-$AI$14*(($B$16+$AI$4)*0.5))-EXP(-$B$15*(($B$16+$AI$4)*0.5)))</f>
        <v/>
      </c>
      <c r="AA252" s="17">
        <f>R252*EXP(-$B$15*(($B$16+$AI$4)*0.6))+S252*$B$15/($B$15-$AI$12)*(EXP(-$AI$12*(($B$16+$AI$4)*0.6))-EXP(-$B$15*(($B$16+$AI$4)*0.6)))+T252*$B$15/($B$15-$AI$13)*(EXP(-$AI$13*(($B$16+$AI$4)*0.6))-EXP(-$B$15*(($B$16+$AI$4)*0.6)))+U252*$B$15/($B$15-$AI$14)*(EXP(-$AI$14*(($B$16+$AI$4)*0.6))-EXP(-$B$15*(($B$16+$AI$4)*0.6)))</f>
        <v/>
      </c>
      <c r="AB252" s="17">
        <f>R252*EXP(-$B$15*(($B$16+$AI$4)*0.7))+S252*$B$15/($B$15-$AI$12)*(EXP(-$AI$12*(($B$16+$AI$4)*0.7))-EXP(-$B$15*(($B$16+$AI$4)*0.7)))+T252*$B$15/($B$15-$AI$13)*(EXP(-$AI$13*(($B$16+$AI$4)*0.7))-EXP(-$B$15*(($B$16+$AI$4)*0.7)))+U252*$B$15/($B$15-$AI$14)*(EXP(-$AI$14*(($B$16+$AI$4)*0.7))-EXP(-$B$15*(($B$16+$AI$4)*0.7)))</f>
        <v/>
      </c>
      <c r="AC252" s="17">
        <f>R252*EXP(-$B$15*(($B$16+$AI$4)*0.8))+S252*$B$15/($B$15-$AI$12)*(EXP(-$AI$12*(($B$16+$AI$4)*0.8))-EXP(-$B$15*(($B$16+$AI$4)*0.8)))+T252*$B$15/($B$15-$AI$13)*(EXP(-$AI$13*(($B$16+$AI$4)*0.8))-EXP(-$B$15*(($B$16+$AI$4)*0.8)))+U252*$B$15/($B$15-$AI$14)*(EXP(-$AI$14*(($B$16+$AI$4)*0.8))-EXP(-$B$15*(($B$16+$AI$4)*0.8)))</f>
        <v/>
      </c>
      <c r="AD252" s="17">
        <f>R252*EXP(-$B$15*(($B$16+$AI$4)*0.9))+S252*$B$15/($B$15-$AI$12)*(EXP(-$AI$12*(($B$16+$AI$4)*0.9))-EXP(-$B$15*(($B$16+$AI$4)*0.9)))+T252*$B$15/($B$15-$AI$13)*(EXP(-$AI$13*(($B$16+$AI$4)*0.9))-EXP(-$B$15*(($B$16+$AI$4)*0.9)))+U252*$B$15/($B$15-$AI$14)*(EXP(-$AI$14*(($B$16+$AI$4)*0.9))-EXP(-$B$15*(($B$16+$AI$4)*0.9)))</f>
        <v/>
      </c>
      <c r="AE252" s="17">
        <f>R252*EXP(-$B$15*(($B$16+$AI$4)*1.0))+S252*$B$15/($B$15-$AI$12)*(EXP(-$AI$12*(($B$16+$AI$4)*1.0))-EXP(-$B$15*(($B$16+$AI$4)*1.0)))+T252*$B$15/($B$15-$AI$13)*(EXP(-$AI$13*(($B$16+$AI$4)*1.0))-EXP(-$B$15*(($B$16+$AI$4)*1.0)))+U252*$B$15/($B$15-$AI$14)*(EXP(-$AI$14*(($B$16+$AI$4)*1.0))-EXP(-$B$15*(($B$16+$AI$4)*1.0)))</f>
        <v/>
      </c>
      <c r="AF252" s="17">
        <f>MIN((G252-V252)/$AI$48,(G252-W252)/$AI$49,(G252-X252)/$AI$50,(G252-Y252)/$AI$51,(G252-Z252)/$AI$52,(G252-AA252)/$AI$53,(G252-AB252)/$AI$54,(G252-AC252)/$AI$55,(G252-AD252)/$AI$56,(G252-AE252)/$AI$57)</f>
        <v/>
      </c>
    </row>
    <row r="253">
      <c r="E253" s="12">
        <f>E252+$B$11</f>
        <v/>
      </c>
      <c r="F253" s="13">
        <f>E253/60</f>
        <v/>
      </c>
      <c r="G253" s="13">
        <f>IF(F253&gt;=$AI$66,$B$26,IF(F253&gt;=$AI$65,$B$25,IF(F253&gt;=$AI$64,$B$24,IF(F253&gt;=$AI$63,$B$23,IF(F253&gt;=$AI$62,$B$22,IF(F253&gt;=$AI$61,$B$21,$B$20))))))</f>
        <v/>
      </c>
      <c r="H253" s="14">
        <f>MAX(0,MIN($AI$59,IF($B$9="Plasma",(G253-(S253*$AI$18+T253*$AI$19+U253*$AI$20))/$AI$46,AF253)))</f>
        <v/>
      </c>
      <c r="I253" s="15">
        <f>H253/10*3600/$B$11</f>
        <v/>
      </c>
      <c r="J253" s="15">
        <f>J252+H253</f>
        <v/>
      </c>
      <c r="K253" s="14">
        <f>$AI$21*K252+$AI$22*L252+$AI$23*M252+$AI$30*H252</f>
        <v/>
      </c>
      <c r="L253" s="14">
        <f>$AI$24*K252+$AI$25*L252+$AI$26*M252+$AI$31*H252</f>
        <v/>
      </c>
      <c r="M253" s="14">
        <f>$AI$27*K252+$AI$28*L252+$AI$29*M252+$AI$32*H252</f>
        <v/>
      </c>
      <c r="N253" s="16">
        <f>R253*$B$41</f>
        <v/>
      </c>
      <c r="O253" s="14">
        <f>K253/$B$30</f>
        <v/>
      </c>
      <c r="P253" s="14">
        <f>L253/$B$31</f>
        <v/>
      </c>
      <c r="Q253" s="14">
        <f>M253/$B$32</f>
        <v/>
      </c>
      <c r="R253" s="14">
        <f>R252*$AI$42+S252*$AI$43+T252*$AI$44+U252*$AI$45+$AI$47*H252</f>
        <v/>
      </c>
      <c r="S253" s="17">
        <f>$AI$33*K253+$AI$34*L253+$AI$35*M253</f>
        <v/>
      </c>
      <c r="T253" s="17">
        <f>$AI$36*K253+$AI$37*L253+$AI$38*M253</f>
        <v/>
      </c>
      <c r="U253" s="17">
        <f>$AI$39*K253+$AI$40*L253+$AI$41*M253</f>
        <v/>
      </c>
      <c r="V253" s="17">
        <f>R253*EXP(-$B$15*(($B$16+$AI$4)*0.1))+S253*$B$15/($B$15-$AI$12)*(EXP(-$AI$12*(($B$16+$AI$4)*0.1))-EXP(-$B$15*(($B$16+$AI$4)*0.1)))+T253*$B$15/($B$15-$AI$13)*(EXP(-$AI$13*(($B$16+$AI$4)*0.1))-EXP(-$B$15*(($B$16+$AI$4)*0.1)))+U253*$B$15/($B$15-$AI$14)*(EXP(-$AI$14*(($B$16+$AI$4)*0.1))-EXP(-$B$15*(($B$16+$AI$4)*0.1)))</f>
        <v/>
      </c>
      <c r="W253" s="17">
        <f>R253*EXP(-$B$15*(($B$16+$AI$4)*0.2))+S253*$B$15/($B$15-$AI$12)*(EXP(-$AI$12*(($B$16+$AI$4)*0.2))-EXP(-$B$15*(($B$16+$AI$4)*0.2)))+T253*$B$15/($B$15-$AI$13)*(EXP(-$AI$13*(($B$16+$AI$4)*0.2))-EXP(-$B$15*(($B$16+$AI$4)*0.2)))+U253*$B$15/($B$15-$AI$14)*(EXP(-$AI$14*(($B$16+$AI$4)*0.2))-EXP(-$B$15*(($B$16+$AI$4)*0.2)))</f>
        <v/>
      </c>
      <c r="X253" s="17">
        <f>R253*EXP(-$B$15*(($B$16+$AI$4)*0.3))+S253*$B$15/($B$15-$AI$12)*(EXP(-$AI$12*(($B$16+$AI$4)*0.3))-EXP(-$B$15*(($B$16+$AI$4)*0.3)))+T253*$B$15/($B$15-$AI$13)*(EXP(-$AI$13*(($B$16+$AI$4)*0.3))-EXP(-$B$15*(($B$16+$AI$4)*0.3)))+U253*$B$15/($B$15-$AI$14)*(EXP(-$AI$14*(($B$16+$AI$4)*0.3))-EXP(-$B$15*(($B$16+$AI$4)*0.3)))</f>
        <v/>
      </c>
      <c r="Y253" s="17">
        <f>R253*EXP(-$B$15*(($B$16+$AI$4)*0.4))+S253*$B$15/($B$15-$AI$12)*(EXP(-$AI$12*(($B$16+$AI$4)*0.4))-EXP(-$B$15*(($B$16+$AI$4)*0.4)))+T253*$B$15/($B$15-$AI$13)*(EXP(-$AI$13*(($B$16+$AI$4)*0.4))-EXP(-$B$15*(($B$16+$AI$4)*0.4)))+U253*$B$15/($B$15-$AI$14)*(EXP(-$AI$14*(($B$16+$AI$4)*0.4))-EXP(-$B$15*(($B$16+$AI$4)*0.4)))</f>
        <v/>
      </c>
      <c r="Z253" s="17">
        <f>R253*EXP(-$B$15*(($B$16+$AI$4)*0.5))+S253*$B$15/($B$15-$AI$12)*(EXP(-$AI$12*(($B$16+$AI$4)*0.5))-EXP(-$B$15*(($B$16+$AI$4)*0.5)))+T253*$B$15/($B$15-$AI$13)*(EXP(-$AI$13*(($B$16+$AI$4)*0.5))-EXP(-$B$15*(($B$16+$AI$4)*0.5)))+U253*$B$15/($B$15-$AI$14)*(EXP(-$AI$14*(($B$16+$AI$4)*0.5))-EXP(-$B$15*(($B$16+$AI$4)*0.5)))</f>
        <v/>
      </c>
      <c r="AA253" s="17">
        <f>R253*EXP(-$B$15*(($B$16+$AI$4)*0.6))+S253*$B$15/($B$15-$AI$12)*(EXP(-$AI$12*(($B$16+$AI$4)*0.6))-EXP(-$B$15*(($B$16+$AI$4)*0.6)))+T253*$B$15/($B$15-$AI$13)*(EXP(-$AI$13*(($B$16+$AI$4)*0.6))-EXP(-$B$15*(($B$16+$AI$4)*0.6)))+U253*$B$15/($B$15-$AI$14)*(EXP(-$AI$14*(($B$16+$AI$4)*0.6))-EXP(-$B$15*(($B$16+$AI$4)*0.6)))</f>
        <v/>
      </c>
      <c r="AB253" s="17">
        <f>R253*EXP(-$B$15*(($B$16+$AI$4)*0.7))+S253*$B$15/($B$15-$AI$12)*(EXP(-$AI$12*(($B$16+$AI$4)*0.7))-EXP(-$B$15*(($B$16+$AI$4)*0.7)))+T253*$B$15/($B$15-$AI$13)*(EXP(-$AI$13*(($B$16+$AI$4)*0.7))-EXP(-$B$15*(($B$16+$AI$4)*0.7)))+U253*$B$15/($B$15-$AI$14)*(EXP(-$AI$14*(($B$16+$AI$4)*0.7))-EXP(-$B$15*(($B$16+$AI$4)*0.7)))</f>
        <v/>
      </c>
      <c r="AC253" s="17">
        <f>R253*EXP(-$B$15*(($B$16+$AI$4)*0.8))+S253*$B$15/($B$15-$AI$12)*(EXP(-$AI$12*(($B$16+$AI$4)*0.8))-EXP(-$B$15*(($B$16+$AI$4)*0.8)))+T253*$B$15/($B$15-$AI$13)*(EXP(-$AI$13*(($B$16+$AI$4)*0.8))-EXP(-$B$15*(($B$16+$AI$4)*0.8)))+U253*$B$15/($B$15-$AI$14)*(EXP(-$AI$14*(($B$16+$AI$4)*0.8))-EXP(-$B$15*(($B$16+$AI$4)*0.8)))</f>
        <v/>
      </c>
      <c r="AD253" s="17">
        <f>R253*EXP(-$B$15*(($B$16+$AI$4)*0.9))+S253*$B$15/($B$15-$AI$12)*(EXP(-$AI$12*(($B$16+$AI$4)*0.9))-EXP(-$B$15*(($B$16+$AI$4)*0.9)))+T253*$B$15/($B$15-$AI$13)*(EXP(-$AI$13*(($B$16+$AI$4)*0.9))-EXP(-$B$15*(($B$16+$AI$4)*0.9)))+U253*$B$15/($B$15-$AI$14)*(EXP(-$AI$14*(($B$16+$AI$4)*0.9))-EXP(-$B$15*(($B$16+$AI$4)*0.9)))</f>
        <v/>
      </c>
      <c r="AE253" s="17">
        <f>R253*EXP(-$B$15*(($B$16+$AI$4)*1.0))+S253*$B$15/($B$15-$AI$12)*(EXP(-$AI$12*(($B$16+$AI$4)*1.0))-EXP(-$B$15*(($B$16+$AI$4)*1.0)))+T253*$B$15/($B$15-$AI$13)*(EXP(-$AI$13*(($B$16+$AI$4)*1.0))-EXP(-$B$15*(($B$16+$AI$4)*1.0)))+U253*$B$15/($B$15-$AI$14)*(EXP(-$AI$14*(($B$16+$AI$4)*1.0))-EXP(-$B$15*(($B$16+$AI$4)*1.0)))</f>
        <v/>
      </c>
      <c r="AF253" s="17">
        <f>MIN((G253-V253)/$AI$48,(G253-W253)/$AI$49,(G253-X253)/$AI$50,(G253-Y253)/$AI$51,(G253-Z253)/$AI$52,(G253-AA253)/$AI$53,(G253-AB253)/$AI$54,(G253-AC253)/$AI$55,(G253-AD253)/$AI$56,(G253-AE253)/$AI$57)</f>
        <v/>
      </c>
    </row>
    <row r="254">
      <c r="E254" s="12">
        <f>E253+$B$11</f>
        <v/>
      </c>
      <c r="F254" s="13">
        <f>E254/60</f>
        <v/>
      </c>
      <c r="G254" s="13">
        <f>IF(F254&gt;=$AI$66,$B$26,IF(F254&gt;=$AI$65,$B$25,IF(F254&gt;=$AI$64,$B$24,IF(F254&gt;=$AI$63,$B$23,IF(F254&gt;=$AI$62,$B$22,IF(F254&gt;=$AI$61,$B$21,$B$20))))))</f>
        <v/>
      </c>
      <c r="H254" s="14">
        <f>MAX(0,MIN($AI$59,IF($B$9="Plasma",(G254-(S254*$AI$18+T254*$AI$19+U254*$AI$20))/$AI$46,AF254)))</f>
        <v/>
      </c>
      <c r="I254" s="15">
        <f>H254/10*3600/$B$11</f>
        <v/>
      </c>
      <c r="J254" s="15">
        <f>J253+H254</f>
        <v/>
      </c>
      <c r="K254" s="14">
        <f>$AI$21*K253+$AI$22*L253+$AI$23*M253+$AI$30*H253</f>
        <v/>
      </c>
      <c r="L254" s="14">
        <f>$AI$24*K253+$AI$25*L253+$AI$26*M253+$AI$31*H253</f>
        <v/>
      </c>
      <c r="M254" s="14">
        <f>$AI$27*K253+$AI$28*L253+$AI$29*M253+$AI$32*H253</f>
        <v/>
      </c>
      <c r="N254" s="16">
        <f>R254*$B$41</f>
        <v/>
      </c>
      <c r="O254" s="14">
        <f>K254/$B$30</f>
        <v/>
      </c>
      <c r="P254" s="14">
        <f>L254/$B$31</f>
        <v/>
      </c>
      <c r="Q254" s="14">
        <f>M254/$B$32</f>
        <v/>
      </c>
      <c r="R254" s="14">
        <f>R253*$AI$42+S253*$AI$43+T253*$AI$44+U253*$AI$45+$AI$47*H253</f>
        <v/>
      </c>
      <c r="S254" s="17">
        <f>$AI$33*K254+$AI$34*L254+$AI$35*M254</f>
        <v/>
      </c>
      <c r="T254" s="17">
        <f>$AI$36*K254+$AI$37*L254+$AI$38*M254</f>
        <v/>
      </c>
      <c r="U254" s="17">
        <f>$AI$39*K254+$AI$40*L254+$AI$41*M254</f>
        <v/>
      </c>
      <c r="V254" s="17">
        <f>R254*EXP(-$B$15*(($B$16+$AI$4)*0.1))+S254*$B$15/($B$15-$AI$12)*(EXP(-$AI$12*(($B$16+$AI$4)*0.1))-EXP(-$B$15*(($B$16+$AI$4)*0.1)))+T254*$B$15/($B$15-$AI$13)*(EXP(-$AI$13*(($B$16+$AI$4)*0.1))-EXP(-$B$15*(($B$16+$AI$4)*0.1)))+U254*$B$15/($B$15-$AI$14)*(EXP(-$AI$14*(($B$16+$AI$4)*0.1))-EXP(-$B$15*(($B$16+$AI$4)*0.1)))</f>
        <v/>
      </c>
      <c r="W254" s="17">
        <f>R254*EXP(-$B$15*(($B$16+$AI$4)*0.2))+S254*$B$15/($B$15-$AI$12)*(EXP(-$AI$12*(($B$16+$AI$4)*0.2))-EXP(-$B$15*(($B$16+$AI$4)*0.2)))+T254*$B$15/($B$15-$AI$13)*(EXP(-$AI$13*(($B$16+$AI$4)*0.2))-EXP(-$B$15*(($B$16+$AI$4)*0.2)))+U254*$B$15/($B$15-$AI$14)*(EXP(-$AI$14*(($B$16+$AI$4)*0.2))-EXP(-$B$15*(($B$16+$AI$4)*0.2)))</f>
        <v/>
      </c>
      <c r="X254" s="17">
        <f>R254*EXP(-$B$15*(($B$16+$AI$4)*0.3))+S254*$B$15/($B$15-$AI$12)*(EXP(-$AI$12*(($B$16+$AI$4)*0.3))-EXP(-$B$15*(($B$16+$AI$4)*0.3)))+T254*$B$15/($B$15-$AI$13)*(EXP(-$AI$13*(($B$16+$AI$4)*0.3))-EXP(-$B$15*(($B$16+$AI$4)*0.3)))+U254*$B$15/($B$15-$AI$14)*(EXP(-$AI$14*(($B$16+$AI$4)*0.3))-EXP(-$B$15*(($B$16+$AI$4)*0.3)))</f>
        <v/>
      </c>
      <c r="Y254" s="17">
        <f>R254*EXP(-$B$15*(($B$16+$AI$4)*0.4))+S254*$B$15/($B$15-$AI$12)*(EXP(-$AI$12*(($B$16+$AI$4)*0.4))-EXP(-$B$15*(($B$16+$AI$4)*0.4)))+T254*$B$15/($B$15-$AI$13)*(EXP(-$AI$13*(($B$16+$AI$4)*0.4))-EXP(-$B$15*(($B$16+$AI$4)*0.4)))+U254*$B$15/($B$15-$AI$14)*(EXP(-$AI$14*(($B$16+$AI$4)*0.4))-EXP(-$B$15*(($B$16+$AI$4)*0.4)))</f>
        <v/>
      </c>
      <c r="Z254" s="17">
        <f>R254*EXP(-$B$15*(($B$16+$AI$4)*0.5))+S254*$B$15/($B$15-$AI$12)*(EXP(-$AI$12*(($B$16+$AI$4)*0.5))-EXP(-$B$15*(($B$16+$AI$4)*0.5)))+T254*$B$15/($B$15-$AI$13)*(EXP(-$AI$13*(($B$16+$AI$4)*0.5))-EXP(-$B$15*(($B$16+$AI$4)*0.5)))+U254*$B$15/($B$15-$AI$14)*(EXP(-$AI$14*(($B$16+$AI$4)*0.5))-EXP(-$B$15*(($B$16+$AI$4)*0.5)))</f>
        <v/>
      </c>
      <c r="AA254" s="17">
        <f>R254*EXP(-$B$15*(($B$16+$AI$4)*0.6))+S254*$B$15/($B$15-$AI$12)*(EXP(-$AI$12*(($B$16+$AI$4)*0.6))-EXP(-$B$15*(($B$16+$AI$4)*0.6)))+T254*$B$15/($B$15-$AI$13)*(EXP(-$AI$13*(($B$16+$AI$4)*0.6))-EXP(-$B$15*(($B$16+$AI$4)*0.6)))+U254*$B$15/($B$15-$AI$14)*(EXP(-$AI$14*(($B$16+$AI$4)*0.6))-EXP(-$B$15*(($B$16+$AI$4)*0.6)))</f>
        <v/>
      </c>
      <c r="AB254" s="17">
        <f>R254*EXP(-$B$15*(($B$16+$AI$4)*0.7))+S254*$B$15/($B$15-$AI$12)*(EXP(-$AI$12*(($B$16+$AI$4)*0.7))-EXP(-$B$15*(($B$16+$AI$4)*0.7)))+T254*$B$15/($B$15-$AI$13)*(EXP(-$AI$13*(($B$16+$AI$4)*0.7))-EXP(-$B$15*(($B$16+$AI$4)*0.7)))+U254*$B$15/($B$15-$AI$14)*(EXP(-$AI$14*(($B$16+$AI$4)*0.7))-EXP(-$B$15*(($B$16+$AI$4)*0.7)))</f>
        <v/>
      </c>
      <c r="AC254" s="17">
        <f>R254*EXP(-$B$15*(($B$16+$AI$4)*0.8))+S254*$B$15/($B$15-$AI$12)*(EXP(-$AI$12*(($B$16+$AI$4)*0.8))-EXP(-$B$15*(($B$16+$AI$4)*0.8)))+T254*$B$15/($B$15-$AI$13)*(EXP(-$AI$13*(($B$16+$AI$4)*0.8))-EXP(-$B$15*(($B$16+$AI$4)*0.8)))+U254*$B$15/($B$15-$AI$14)*(EXP(-$AI$14*(($B$16+$AI$4)*0.8))-EXP(-$B$15*(($B$16+$AI$4)*0.8)))</f>
        <v/>
      </c>
      <c r="AD254" s="17">
        <f>R254*EXP(-$B$15*(($B$16+$AI$4)*0.9))+S254*$B$15/($B$15-$AI$12)*(EXP(-$AI$12*(($B$16+$AI$4)*0.9))-EXP(-$B$15*(($B$16+$AI$4)*0.9)))+T254*$B$15/($B$15-$AI$13)*(EXP(-$AI$13*(($B$16+$AI$4)*0.9))-EXP(-$B$15*(($B$16+$AI$4)*0.9)))+U254*$B$15/($B$15-$AI$14)*(EXP(-$AI$14*(($B$16+$AI$4)*0.9))-EXP(-$B$15*(($B$16+$AI$4)*0.9)))</f>
        <v/>
      </c>
      <c r="AE254" s="17">
        <f>R254*EXP(-$B$15*(($B$16+$AI$4)*1.0))+S254*$B$15/($B$15-$AI$12)*(EXP(-$AI$12*(($B$16+$AI$4)*1.0))-EXP(-$B$15*(($B$16+$AI$4)*1.0)))+T254*$B$15/($B$15-$AI$13)*(EXP(-$AI$13*(($B$16+$AI$4)*1.0))-EXP(-$B$15*(($B$16+$AI$4)*1.0)))+U254*$B$15/($B$15-$AI$14)*(EXP(-$AI$14*(($B$16+$AI$4)*1.0))-EXP(-$B$15*(($B$16+$AI$4)*1.0)))</f>
        <v/>
      </c>
      <c r="AF254" s="17">
        <f>MIN((G254-V254)/$AI$48,(G254-W254)/$AI$49,(G254-X254)/$AI$50,(G254-Y254)/$AI$51,(G254-Z254)/$AI$52,(G254-AA254)/$AI$53,(G254-AB254)/$AI$54,(G254-AC254)/$AI$55,(G254-AD254)/$AI$56,(G254-AE254)/$AI$57)</f>
        <v/>
      </c>
    </row>
    <row r="255">
      <c r="E255" s="12">
        <f>E254+$B$11</f>
        <v/>
      </c>
      <c r="F255" s="13">
        <f>E255/60</f>
        <v/>
      </c>
      <c r="G255" s="13">
        <f>IF(F255&gt;=$AI$66,$B$26,IF(F255&gt;=$AI$65,$B$25,IF(F255&gt;=$AI$64,$B$24,IF(F255&gt;=$AI$63,$B$23,IF(F255&gt;=$AI$62,$B$22,IF(F255&gt;=$AI$61,$B$21,$B$20))))))</f>
        <v/>
      </c>
      <c r="H255" s="14">
        <f>MAX(0,MIN($AI$59,IF($B$9="Plasma",(G255-(S255*$AI$18+T255*$AI$19+U255*$AI$20))/$AI$46,AF255)))</f>
        <v/>
      </c>
      <c r="I255" s="15">
        <f>H255/10*3600/$B$11</f>
        <v/>
      </c>
      <c r="J255" s="15">
        <f>J254+H255</f>
        <v/>
      </c>
      <c r="K255" s="14">
        <f>$AI$21*K254+$AI$22*L254+$AI$23*M254+$AI$30*H254</f>
        <v/>
      </c>
      <c r="L255" s="14">
        <f>$AI$24*K254+$AI$25*L254+$AI$26*M254+$AI$31*H254</f>
        <v/>
      </c>
      <c r="M255" s="14">
        <f>$AI$27*K254+$AI$28*L254+$AI$29*M254+$AI$32*H254</f>
        <v/>
      </c>
      <c r="N255" s="16">
        <f>R255*$B$41</f>
        <v/>
      </c>
      <c r="O255" s="14">
        <f>K255/$B$30</f>
        <v/>
      </c>
      <c r="P255" s="14">
        <f>L255/$B$31</f>
        <v/>
      </c>
      <c r="Q255" s="14">
        <f>M255/$B$32</f>
        <v/>
      </c>
      <c r="R255" s="14">
        <f>R254*$AI$42+S254*$AI$43+T254*$AI$44+U254*$AI$45+$AI$47*H254</f>
        <v/>
      </c>
      <c r="S255" s="17">
        <f>$AI$33*K255+$AI$34*L255+$AI$35*M255</f>
        <v/>
      </c>
      <c r="T255" s="17">
        <f>$AI$36*K255+$AI$37*L255+$AI$38*M255</f>
        <v/>
      </c>
      <c r="U255" s="17">
        <f>$AI$39*K255+$AI$40*L255+$AI$41*M255</f>
        <v/>
      </c>
      <c r="V255" s="17">
        <f>R255*EXP(-$B$15*(($B$16+$AI$4)*0.1))+S255*$B$15/($B$15-$AI$12)*(EXP(-$AI$12*(($B$16+$AI$4)*0.1))-EXP(-$B$15*(($B$16+$AI$4)*0.1)))+T255*$B$15/($B$15-$AI$13)*(EXP(-$AI$13*(($B$16+$AI$4)*0.1))-EXP(-$B$15*(($B$16+$AI$4)*0.1)))+U255*$B$15/($B$15-$AI$14)*(EXP(-$AI$14*(($B$16+$AI$4)*0.1))-EXP(-$B$15*(($B$16+$AI$4)*0.1)))</f>
        <v/>
      </c>
      <c r="W255" s="17">
        <f>R255*EXP(-$B$15*(($B$16+$AI$4)*0.2))+S255*$B$15/($B$15-$AI$12)*(EXP(-$AI$12*(($B$16+$AI$4)*0.2))-EXP(-$B$15*(($B$16+$AI$4)*0.2)))+T255*$B$15/($B$15-$AI$13)*(EXP(-$AI$13*(($B$16+$AI$4)*0.2))-EXP(-$B$15*(($B$16+$AI$4)*0.2)))+U255*$B$15/($B$15-$AI$14)*(EXP(-$AI$14*(($B$16+$AI$4)*0.2))-EXP(-$B$15*(($B$16+$AI$4)*0.2)))</f>
        <v/>
      </c>
      <c r="X255" s="17">
        <f>R255*EXP(-$B$15*(($B$16+$AI$4)*0.3))+S255*$B$15/($B$15-$AI$12)*(EXP(-$AI$12*(($B$16+$AI$4)*0.3))-EXP(-$B$15*(($B$16+$AI$4)*0.3)))+T255*$B$15/($B$15-$AI$13)*(EXP(-$AI$13*(($B$16+$AI$4)*0.3))-EXP(-$B$15*(($B$16+$AI$4)*0.3)))+U255*$B$15/($B$15-$AI$14)*(EXP(-$AI$14*(($B$16+$AI$4)*0.3))-EXP(-$B$15*(($B$16+$AI$4)*0.3)))</f>
        <v/>
      </c>
      <c r="Y255" s="17">
        <f>R255*EXP(-$B$15*(($B$16+$AI$4)*0.4))+S255*$B$15/($B$15-$AI$12)*(EXP(-$AI$12*(($B$16+$AI$4)*0.4))-EXP(-$B$15*(($B$16+$AI$4)*0.4)))+T255*$B$15/($B$15-$AI$13)*(EXP(-$AI$13*(($B$16+$AI$4)*0.4))-EXP(-$B$15*(($B$16+$AI$4)*0.4)))+U255*$B$15/($B$15-$AI$14)*(EXP(-$AI$14*(($B$16+$AI$4)*0.4))-EXP(-$B$15*(($B$16+$AI$4)*0.4)))</f>
        <v/>
      </c>
      <c r="Z255" s="17">
        <f>R255*EXP(-$B$15*(($B$16+$AI$4)*0.5))+S255*$B$15/($B$15-$AI$12)*(EXP(-$AI$12*(($B$16+$AI$4)*0.5))-EXP(-$B$15*(($B$16+$AI$4)*0.5)))+T255*$B$15/($B$15-$AI$13)*(EXP(-$AI$13*(($B$16+$AI$4)*0.5))-EXP(-$B$15*(($B$16+$AI$4)*0.5)))+U255*$B$15/($B$15-$AI$14)*(EXP(-$AI$14*(($B$16+$AI$4)*0.5))-EXP(-$B$15*(($B$16+$AI$4)*0.5)))</f>
        <v/>
      </c>
      <c r="AA255" s="17">
        <f>R255*EXP(-$B$15*(($B$16+$AI$4)*0.6))+S255*$B$15/($B$15-$AI$12)*(EXP(-$AI$12*(($B$16+$AI$4)*0.6))-EXP(-$B$15*(($B$16+$AI$4)*0.6)))+T255*$B$15/($B$15-$AI$13)*(EXP(-$AI$13*(($B$16+$AI$4)*0.6))-EXP(-$B$15*(($B$16+$AI$4)*0.6)))+U255*$B$15/($B$15-$AI$14)*(EXP(-$AI$14*(($B$16+$AI$4)*0.6))-EXP(-$B$15*(($B$16+$AI$4)*0.6)))</f>
        <v/>
      </c>
      <c r="AB255" s="17">
        <f>R255*EXP(-$B$15*(($B$16+$AI$4)*0.7))+S255*$B$15/($B$15-$AI$12)*(EXP(-$AI$12*(($B$16+$AI$4)*0.7))-EXP(-$B$15*(($B$16+$AI$4)*0.7)))+T255*$B$15/($B$15-$AI$13)*(EXP(-$AI$13*(($B$16+$AI$4)*0.7))-EXP(-$B$15*(($B$16+$AI$4)*0.7)))+U255*$B$15/($B$15-$AI$14)*(EXP(-$AI$14*(($B$16+$AI$4)*0.7))-EXP(-$B$15*(($B$16+$AI$4)*0.7)))</f>
        <v/>
      </c>
      <c r="AC255" s="17">
        <f>R255*EXP(-$B$15*(($B$16+$AI$4)*0.8))+S255*$B$15/($B$15-$AI$12)*(EXP(-$AI$12*(($B$16+$AI$4)*0.8))-EXP(-$B$15*(($B$16+$AI$4)*0.8)))+T255*$B$15/($B$15-$AI$13)*(EXP(-$AI$13*(($B$16+$AI$4)*0.8))-EXP(-$B$15*(($B$16+$AI$4)*0.8)))+U255*$B$15/($B$15-$AI$14)*(EXP(-$AI$14*(($B$16+$AI$4)*0.8))-EXP(-$B$15*(($B$16+$AI$4)*0.8)))</f>
        <v/>
      </c>
      <c r="AD255" s="17">
        <f>R255*EXP(-$B$15*(($B$16+$AI$4)*0.9))+S255*$B$15/($B$15-$AI$12)*(EXP(-$AI$12*(($B$16+$AI$4)*0.9))-EXP(-$B$15*(($B$16+$AI$4)*0.9)))+T255*$B$15/($B$15-$AI$13)*(EXP(-$AI$13*(($B$16+$AI$4)*0.9))-EXP(-$B$15*(($B$16+$AI$4)*0.9)))+U255*$B$15/($B$15-$AI$14)*(EXP(-$AI$14*(($B$16+$AI$4)*0.9))-EXP(-$B$15*(($B$16+$AI$4)*0.9)))</f>
        <v/>
      </c>
      <c r="AE255" s="17">
        <f>R255*EXP(-$B$15*(($B$16+$AI$4)*1.0))+S255*$B$15/($B$15-$AI$12)*(EXP(-$AI$12*(($B$16+$AI$4)*1.0))-EXP(-$B$15*(($B$16+$AI$4)*1.0)))+T255*$B$15/($B$15-$AI$13)*(EXP(-$AI$13*(($B$16+$AI$4)*1.0))-EXP(-$B$15*(($B$16+$AI$4)*1.0)))+U255*$B$15/($B$15-$AI$14)*(EXP(-$AI$14*(($B$16+$AI$4)*1.0))-EXP(-$B$15*(($B$16+$AI$4)*1.0)))</f>
        <v/>
      </c>
      <c r="AF255" s="17">
        <f>MIN((G255-V255)/$AI$48,(G255-W255)/$AI$49,(G255-X255)/$AI$50,(G255-Y255)/$AI$51,(G255-Z255)/$AI$52,(G255-AA255)/$AI$53,(G255-AB255)/$AI$54,(G255-AC255)/$AI$55,(G255-AD255)/$AI$56,(G255-AE255)/$AI$57)</f>
        <v/>
      </c>
    </row>
    <row r="256">
      <c r="E256" s="12">
        <f>E255+$B$11</f>
        <v/>
      </c>
      <c r="F256" s="13">
        <f>E256/60</f>
        <v/>
      </c>
      <c r="G256" s="13">
        <f>IF(F256&gt;=$AI$66,$B$26,IF(F256&gt;=$AI$65,$B$25,IF(F256&gt;=$AI$64,$B$24,IF(F256&gt;=$AI$63,$B$23,IF(F256&gt;=$AI$62,$B$22,IF(F256&gt;=$AI$61,$B$21,$B$20))))))</f>
        <v/>
      </c>
      <c r="H256" s="14">
        <f>MAX(0,MIN($AI$59,IF($B$9="Plasma",(G256-(S256*$AI$18+T256*$AI$19+U256*$AI$20))/$AI$46,AF256)))</f>
        <v/>
      </c>
      <c r="I256" s="15">
        <f>H256/10*3600/$B$11</f>
        <v/>
      </c>
      <c r="J256" s="15">
        <f>J255+H256</f>
        <v/>
      </c>
      <c r="K256" s="14">
        <f>$AI$21*K255+$AI$22*L255+$AI$23*M255+$AI$30*H255</f>
        <v/>
      </c>
      <c r="L256" s="14">
        <f>$AI$24*K255+$AI$25*L255+$AI$26*M255+$AI$31*H255</f>
        <v/>
      </c>
      <c r="M256" s="14">
        <f>$AI$27*K255+$AI$28*L255+$AI$29*M255+$AI$32*H255</f>
        <v/>
      </c>
      <c r="N256" s="16">
        <f>R256*$B$41</f>
        <v/>
      </c>
      <c r="O256" s="14">
        <f>K256/$B$30</f>
        <v/>
      </c>
      <c r="P256" s="14">
        <f>L256/$B$31</f>
        <v/>
      </c>
      <c r="Q256" s="14">
        <f>M256/$B$32</f>
        <v/>
      </c>
      <c r="R256" s="14">
        <f>R255*$AI$42+S255*$AI$43+T255*$AI$44+U255*$AI$45+$AI$47*H255</f>
        <v/>
      </c>
      <c r="S256" s="17">
        <f>$AI$33*K256+$AI$34*L256+$AI$35*M256</f>
        <v/>
      </c>
      <c r="T256" s="17">
        <f>$AI$36*K256+$AI$37*L256+$AI$38*M256</f>
        <v/>
      </c>
      <c r="U256" s="17">
        <f>$AI$39*K256+$AI$40*L256+$AI$41*M256</f>
        <v/>
      </c>
      <c r="V256" s="17">
        <f>R256*EXP(-$B$15*(($B$16+$AI$4)*0.1))+S256*$B$15/($B$15-$AI$12)*(EXP(-$AI$12*(($B$16+$AI$4)*0.1))-EXP(-$B$15*(($B$16+$AI$4)*0.1)))+T256*$B$15/($B$15-$AI$13)*(EXP(-$AI$13*(($B$16+$AI$4)*0.1))-EXP(-$B$15*(($B$16+$AI$4)*0.1)))+U256*$B$15/($B$15-$AI$14)*(EXP(-$AI$14*(($B$16+$AI$4)*0.1))-EXP(-$B$15*(($B$16+$AI$4)*0.1)))</f>
        <v/>
      </c>
      <c r="W256" s="17">
        <f>R256*EXP(-$B$15*(($B$16+$AI$4)*0.2))+S256*$B$15/($B$15-$AI$12)*(EXP(-$AI$12*(($B$16+$AI$4)*0.2))-EXP(-$B$15*(($B$16+$AI$4)*0.2)))+T256*$B$15/($B$15-$AI$13)*(EXP(-$AI$13*(($B$16+$AI$4)*0.2))-EXP(-$B$15*(($B$16+$AI$4)*0.2)))+U256*$B$15/($B$15-$AI$14)*(EXP(-$AI$14*(($B$16+$AI$4)*0.2))-EXP(-$B$15*(($B$16+$AI$4)*0.2)))</f>
        <v/>
      </c>
      <c r="X256" s="17">
        <f>R256*EXP(-$B$15*(($B$16+$AI$4)*0.3))+S256*$B$15/($B$15-$AI$12)*(EXP(-$AI$12*(($B$16+$AI$4)*0.3))-EXP(-$B$15*(($B$16+$AI$4)*0.3)))+T256*$B$15/($B$15-$AI$13)*(EXP(-$AI$13*(($B$16+$AI$4)*0.3))-EXP(-$B$15*(($B$16+$AI$4)*0.3)))+U256*$B$15/($B$15-$AI$14)*(EXP(-$AI$14*(($B$16+$AI$4)*0.3))-EXP(-$B$15*(($B$16+$AI$4)*0.3)))</f>
        <v/>
      </c>
      <c r="Y256" s="17">
        <f>R256*EXP(-$B$15*(($B$16+$AI$4)*0.4))+S256*$B$15/($B$15-$AI$12)*(EXP(-$AI$12*(($B$16+$AI$4)*0.4))-EXP(-$B$15*(($B$16+$AI$4)*0.4)))+T256*$B$15/($B$15-$AI$13)*(EXP(-$AI$13*(($B$16+$AI$4)*0.4))-EXP(-$B$15*(($B$16+$AI$4)*0.4)))+U256*$B$15/($B$15-$AI$14)*(EXP(-$AI$14*(($B$16+$AI$4)*0.4))-EXP(-$B$15*(($B$16+$AI$4)*0.4)))</f>
        <v/>
      </c>
      <c r="Z256" s="17">
        <f>R256*EXP(-$B$15*(($B$16+$AI$4)*0.5))+S256*$B$15/($B$15-$AI$12)*(EXP(-$AI$12*(($B$16+$AI$4)*0.5))-EXP(-$B$15*(($B$16+$AI$4)*0.5)))+T256*$B$15/($B$15-$AI$13)*(EXP(-$AI$13*(($B$16+$AI$4)*0.5))-EXP(-$B$15*(($B$16+$AI$4)*0.5)))+U256*$B$15/($B$15-$AI$14)*(EXP(-$AI$14*(($B$16+$AI$4)*0.5))-EXP(-$B$15*(($B$16+$AI$4)*0.5)))</f>
        <v/>
      </c>
      <c r="AA256" s="17">
        <f>R256*EXP(-$B$15*(($B$16+$AI$4)*0.6))+S256*$B$15/($B$15-$AI$12)*(EXP(-$AI$12*(($B$16+$AI$4)*0.6))-EXP(-$B$15*(($B$16+$AI$4)*0.6)))+T256*$B$15/($B$15-$AI$13)*(EXP(-$AI$13*(($B$16+$AI$4)*0.6))-EXP(-$B$15*(($B$16+$AI$4)*0.6)))+U256*$B$15/($B$15-$AI$14)*(EXP(-$AI$14*(($B$16+$AI$4)*0.6))-EXP(-$B$15*(($B$16+$AI$4)*0.6)))</f>
        <v/>
      </c>
      <c r="AB256" s="17">
        <f>R256*EXP(-$B$15*(($B$16+$AI$4)*0.7))+S256*$B$15/($B$15-$AI$12)*(EXP(-$AI$12*(($B$16+$AI$4)*0.7))-EXP(-$B$15*(($B$16+$AI$4)*0.7)))+T256*$B$15/($B$15-$AI$13)*(EXP(-$AI$13*(($B$16+$AI$4)*0.7))-EXP(-$B$15*(($B$16+$AI$4)*0.7)))+U256*$B$15/($B$15-$AI$14)*(EXP(-$AI$14*(($B$16+$AI$4)*0.7))-EXP(-$B$15*(($B$16+$AI$4)*0.7)))</f>
        <v/>
      </c>
      <c r="AC256" s="17">
        <f>R256*EXP(-$B$15*(($B$16+$AI$4)*0.8))+S256*$B$15/($B$15-$AI$12)*(EXP(-$AI$12*(($B$16+$AI$4)*0.8))-EXP(-$B$15*(($B$16+$AI$4)*0.8)))+T256*$B$15/($B$15-$AI$13)*(EXP(-$AI$13*(($B$16+$AI$4)*0.8))-EXP(-$B$15*(($B$16+$AI$4)*0.8)))+U256*$B$15/($B$15-$AI$14)*(EXP(-$AI$14*(($B$16+$AI$4)*0.8))-EXP(-$B$15*(($B$16+$AI$4)*0.8)))</f>
        <v/>
      </c>
      <c r="AD256" s="17">
        <f>R256*EXP(-$B$15*(($B$16+$AI$4)*0.9))+S256*$B$15/($B$15-$AI$12)*(EXP(-$AI$12*(($B$16+$AI$4)*0.9))-EXP(-$B$15*(($B$16+$AI$4)*0.9)))+T256*$B$15/($B$15-$AI$13)*(EXP(-$AI$13*(($B$16+$AI$4)*0.9))-EXP(-$B$15*(($B$16+$AI$4)*0.9)))+U256*$B$15/($B$15-$AI$14)*(EXP(-$AI$14*(($B$16+$AI$4)*0.9))-EXP(-$B$15*(($B$16+$AI$4)*0.9)))</f>
        <v/>
      </c>
      <c r="AE256" s="17">
        <f>R256*EXP(-$B$15*(($B$16+$AI$4)*1.0))+S256*$B$15/($B$15-$AI$12)*(EXP(-$AI$12*(($B$16+$AI$4)*1.0))-EXP(-$B$15*(($B$16+$AI$4)*1.0)))+T256*$B$15/($B$15-$AI$13)*(EXP(-$AI$13*(($B$16+$AI$4)*1.0))-EXP(-$B$15*(($B$16+$AI$4)*1.0)))+U256*$B$15/($B$15-$AI$14)*(EXP(-$AI$14*(($B$16+$AI$4)*1.0))-EXP(-$B$15*(($B$16+$AI$4)*1.0)))</f>
        <v/>
      </c>
      <c r="AF256" s="17">
        <f>MIN((G256-V256)/$AI$48,(G256-W256)/$AI$49,(G256-X256)/$AI$50,(G256-Y256)/$AI$51,(G256-Z256)/$AI$52,(G256-AA256)/$AI$53,(G256-AB256)/$AI$54,(G256-AC256)/$AI$55,(G256-AD256)/$AI$56,(G256-AE256)/$AI$57)</f>
        <v/>
      </c>
    </row>
    <row r="257">
      <c r="E257" s="12">
        <f>E256+$B$11</f>
        <v/>
      </c>
      <c r="F257" s="13">
        <f>E257/60</f>
        <v/>
      </c>
      <c r="G257" s="13">
        <f>IF(F257&gt;=$AI$66,$B$26,IF(F257&gt;=$AI$65,$B$25,IF(F257&gt;=$AI$64,$B$24,IF(F257&gt;=$AI$63,$B$23,IF(F257&gt;=$AI$62,$B$22,IF(F257&gt;=$AI$61,$B$21,$B$20))))))</f>
        <v/>
      </c>
      <c r="H257" s="14">
        <f>MAX(0,MIN($AI$59,IF($B$9="Plasma",(G257-(S257*$AI$18+T257*$AI$19+U257*$AI$20))/$AI$46,AF257)))</f>
        <v/>
      </c>
      <c r="I257" s="15">
        <f>H257/10*3600/$B$11</f>
        <v/>
      </c>
      <c r="J257" s="15">
        <f>J256+H257</f>
        <v/>
      </c>
      <c r="K257" s="14">
        <f>$AI$21*K256+$AI$22*L256+$AI$23*M256+$AI$30*H256</f>
        <v/>
      </c>
      <c r="L257" s="14">
        <f>$AI$24*K256+$AI$25*L256+$AI$26*M256+$AI$31*H256</f>
        <v/>
      </c>
      <c r="M257" s="14">
        <f>$AI$27*K256+$AI$28*L256+$AI$29*M256+$AI$32*H256</f>
        <v/>
      </c>
      <c r="N257" s="16">
        <f>R257*$B$41</f>
        <v/>
      </c>
      <c r="O257" s="14">
        <f>K257/$B$30</f>
        <v/>
      </c>
      <c r="P257" s="14">
        <f>L257/$B$31</f>
        <v/>
      </c>
      <c r="Q257" s="14">
        <f>M257/$B$32</f>
        <v/>
      </c>
      <c r="R257" s="14">
        <f>R256*$AI$42+S256*$AI$43+T256*$AI$44+U256*$AI$45+$AI$47*H256</f>
        <v/>
      </c>
      <c r="S257" s="17">
        <f>$AI$33*K257+$AI$34*L257+$AI$35*M257</f>
        <v/>
      </c>
      <c r="T257" s="17">
        <f>$AI$36*K257+$AI$37*L257+$AI$38*M257</f>
        <v/>
      </c>
      <c r="U257" s="17">
        <f>$AI$39*K257+$AI$40*L257+$AI$41*M257</f>
        <v/>
      </c>
      <c r="V257" s="17">
        <f>R257*EXP(-$B$15*(($B$16+$AI$4)*0.1))+S257*$B$15/($B$15-$AI$12)*(EXP(-$AI$12*(($B$16+$AI$4)*0.1))-EXP(-$B$15*(($B$16+$AI$4)*0.1)))+T257*$B$15/($B$15-$AI$13)*(EXP(-$AI$13*(($B$16+$AI$4)*0.1))-EXP(-$B$15*(($B$16+$AI$4)*0.1)))+U257*$B$15/($B$15-$AI$14)*(EXP(-$AI$14*(($B$16+$AI$4)*0.1))-EXP(-$B$15*(($B$16+$AI$4)*0.1)))</f>
        <v/>
      </c>
      <c r="W257" s="17">
        <f>R257*EXP(-$B$15*(($B$16+$AI$4)*0.2))+S257*$B$15/($B$15-$AI$12)*(EXP(-$AI$12*(($B$16+$AI$4)*0.2))-EXP(-$B$15*(($B$16+$AI$4)*0.2)))+T257*$B$15/($B$15-$AI$13)*(EXP(-$AI$13*(($B$16+$AI$4)*0.2))-EXP(-$B$15*(($B$16+$AI$4)*0.2)))+U257*$B$15/($B$15-$AI$14)*(EXP(-$AI$14*(($B$16+$AI$4)*0.2))-EXP(-$B$15*(($B$16+$AI$4)*0.2)))</f>
        <v/>
      </c>
      <c r="X257" s="17">
        <f>R257*EXP(-$B$15*(($B$16+$AI$4)*0.3))+S257*$B$15/($B$15-$AI$12)*(EXP(-$AI$12*(($B$16+$AI$4)*0.3))-EXP(-$B$15*(($B$16+$AI$4)*0.3)))+T257*$B$15/($B$15-$AI$13)*(EXP(-$AI$13*(($B$16+$AI$4)*0.3))-EXP(-$B$15*(($B$16+$AI$4)*0.3)))+U257*$B$15/($B$15-$AI$14)*(EXP(-$AI$14*(($B$16+$AI$4)*0.3))-EXP(-$B$15*(($B$16+$AI$4)*0.3)))</f>
        <v/>
      </c>
      <c r="Y257" s="17">
        <f>R257*EXP(-$B$15*(($B$16+$AI$4)*0.4))+S257*$B$15/($B$15-$AI$12)*(EXP(-$AI$12*(($B$16+$AI$4)*0.4))-EXP(-$B$15*(($B$16+$AI$4)*0.4)))+T257*$B$15/($B$15-$AI$13)*(EXP(-$AI$13*(($B$16+$AI$4)*0.4))-EXP(-$B$15*(($B$16+$AI$4)*0.4)))+U257*$B$15/($B$15-$AI$14)*(EXP(-$AI$14*(($B$16+$AI$4)*0.4))-EXP(-$B$15*(($B$16+$AI$4)*0.4)))</f>
        <v/>
      </c>
      <c r="Z257" s="17">
        <f>R257*EXP(-$B$15*(($B$16+$AI$4)*0.5))+S257*$B$15/($B$15-$AI$12)*(EXP(-$AI$12*(($B$16+$AI$4)*0.5))-EXP(-$B$15*(($B$16+$AI$4)*0.5)))+T257*$B$15/($B$15-$AI$13)*(EXP(-$AI$13*(($B$16+$AI$4)*0.5))-EXP(-$B$15*(($B$16+$AI$4)*0.5)))+U257*$B$15/($B$15-$AI$14)*(EXP(-$AI$14*(($B$16+$AI$4)*0.5))-EXP(-$B$15*(($B$16+$AI$4)*0.5)))</f>
        <v/>
      </c>
      <c r="AA257" s="17">
        <f>R257*EXP(-$B$15*(($B$16+$AI$4)*0.6))+S257*$B$15/($B$15-$AI$12)*(EXP(-$AI$12*(($B$16+$AI$4)*0.6))-EXP(-$B$15*(($B$16+$AI$4)*0.6)))+T257*$B$15/($B$15-$AI$13)*(EXP(-$AI$13*(($B$16+$AI$4)*0.6))-EXP(-$B$15*(($B$16+$AI$4)*0.6)))+U257*$B$15/($B$15-$AI$14)*(EXP(-$AI$14*(($B$16+$AI$4)*0.6))-EXP(-$B$15*(($B$16+$AI$4)*0.6)))</f>
        <v/>
      </c>
      <c r="AB257" s="17">
        <f>R257*EXP(-$B$15*(($B$16+$AI$4)*0.7))+S257*$B$15/($B$15-$AI$12)*(EXP(-$AI$12*(($B$16+$AI$4)*0.7))-EXP(-$B$15*(($B$16+$AI$4)*0.7)))+T257*$B$15/($B$15-$AI$13)*(EXP(-$AI$13*(($B$16+$AI$4)*0.7))-EXP(-$B$15*(($B$16+$AI$4)*0.7)))+U257*$B$15/($B$15-$AI$14)*(EXP(-$AI$14*(($B$16+$AI$4)*0.7))-EXP(-$B$15*(($B$16+$AI$4)*0.7)))</f>
        <v/>
      </c>
      <c r="AC257" s="17">
        <f>R257*EXP(-$B$15*(($B$16+$AI$4)*0.8))+S257*$B$15/($B$15-$AI$12)*(EXP(-$AI$12*(($B$16+$AI$4)*0.8))-EXP(-$B$15*(($B$16+$AI$4)*0.8)))+T257*$B$15/($B$15-$AI$13)*(EXP(-$AI$13*(($B$16+$AI$4)*0.8))-EXP(-$B$15*(($B$16+$AI$4)*0.8)))+U257*$B$15/($B$15-$AI$14)*(EXP(-$AI$14*(($B$16+$AI$4)*0.8))-EXP(-$B$15*(($B$16+$AI$4)*0.8)))</f>
        <v/>
      </c>
      <c r="AD257" s="17">
        <f>R257*EXP(-$B$15*(($B$16+$AI$4)*0.9))+S257*$B$15/($B$15-$AI$12)*(EXP(-$AI$12*(($B$16+$AI$4)*0.9))-EXP(-$B$15*(($B$16+$AI$4)*0.9)))+T257*$B$15/($B$15-$AI$13)*(EXP(-$AI$13*(($B$16+$AI$4)*0.9))-EXP(-$B$15*(($B$16+$AI$4)*0.9)))+U257*$B$15/($B$15-$AI$14)*(EXP(-$AI$14*(($B$16+$AI$4)*0.9))-EXP(-$B$15*(($B$16+$AI$4)*0.9)))</f>
        <v/>
      </c>
      <c r="AE257" s="17">
        <f>R257*EXP(-$B$15*(($B$16+$AI$4)*1.0))+S257*$B$15/($B$15-$AI$12)*(EXP(-$AI$12*(($B$16+$AI$4)*1.0))-EXP(-$B$15*(($B$16+$AI$4)*1.0)))+T257*$B$15/($B$15-$AI$13)*(EXP(-$AI$13*(($B$16+$AI$4)*1.0))-EXP(-$B$15*(($B$16+$AI$4)*1.0)))+U257*$B$15/($B$15-$AI$14)*(EXP(-$AI$14*(($B$16+$AI$4)*1.0))-EXP(-$B$15*(($B$16+$AI$4)*1.0)))</f>
        <v/>
      </c>
      <c r="AF257" s="17">
        <f>MIN((G257-V257)/$AI$48,(G257-W257)/$AI$49,(G257-X257)/$AI$50,(G257-Y257)/$AI$51,(G257-Z257)/$AI$52,(G257-AA257)/$AI$53,(G257-AB257)/$AI$54,(G257-AC257)/$AI$55,(G257-AD257)/$AI$56,(G257-AE257)/$AI$57)</f>
        <v/>
      </c>
    </row>
    <row r="258">
      <c r="E258" s="12">
        <f>E257+$B$11</f>
        <v/>
      </c>
      <c r="F258" s="13">
        <f>E258/60</f>
        <v/>
      </c>
      <c r="G258" s="13">
        <f>IF(F258&gt;=$AI$66,$B$26,IF(F258&gt;=$AI$65,$B$25,IF(F258&gt;=$AI$64,$B$24,IF(F258&gt;=$AI$63,$B$23,IF(F258&gt;=$AI$62,$B$22,IF(F258&gt;=$AI$61,$B$21,$B$20))))))</f>
        <v/>
      </c>
      <c r="H258" s="14">
        <f>MAX(0,MIN($AI$59,IF($B$9="Plasma",(G258-(S258*$AI$18+T258*$AI$19+U258*$AI$20))/$AI$46,AF258)))</f>
        <v/>
      </c>
      <c r="I258" s="15">
        <f>H258/10*3600/$B$11</f>
        <v/>
      </c>
      <c r="J258" s="15">
        <f>J257+H258</f>
        <v/>
      </c>
      <c r="K258" s="14">
        <f>$AI$21*K257+$AI$22*L257+$AI$23*M257+$AI$30*H257</f>
        <v/>
      </c>
      <c r="L258" s="14">
        <f>$AI$24*K257+$AI$25*L257+$AI$26*M257+$AI$31*H257</f>
        <v/>
      </c>
      <c r="M258" s="14">
        <f>$AI$27*K257+$AI$28*L257+$AI$29*M257+$AI$32*H257</f>
        <v/>
      </c>
      <c r="N258" s="16">
        <f>R258*$B$41</f>
        <v/>
      </c>
      <c r="O258" s="14">
        <f>K258/$B$30</f>
        <v/>
      </c>
      <c r="P258" s="14">
        <f>L258/$B$31</f>
        <v/>
      </c>
      <c r="Q258" s="14">
        <f>M258/$B$32</f>
        <v/>
      </c>
      <c r="R258" s="14">
        <f>R257*$AI$42+S257*$AI$43+T257*$AI$44+U257*$AI$45+$AI$47*H257</f>
        <v/>
      </c>
      <c r="S258" s="17">
        <f>$AI$33*K258+$AI$34*L258+$AI$35*M258</f>
        <v/>
      </c>
      <c r="T258" s="17">
        <f>$AI$36*K258+$AI$37*L258+$AI$38*M258</f>
        <v/>
      </c>
      <c r="U258" s="17">
        <f>$AI$39*K258+$AI$40*L258+$AI$41*M258</f>
        <v/>
      </c>
      <c r="V258" s="17">
        <f>R258*EXP(-$B$15*(($B$16+$AI$4)*0.1))+S258*$B$15/($B$15-$AI$12)*(EXP(-$AI$12*(($B$16+$AI$4)*0.1))-EXP(-$B$15*(($B$16+$AI$4)*0.1)))+T258*$B$15/($B$15-$AI$13)*(EXP(-$AI$13*(($B$16+$AI$4)*0.1))-EXP(-$B$15*(($B$16+$AI$4)*0.1)))+U258*$B$15/($B$15-$AI$14)*(EXP(-$AI$14*(($B$16+$AI$4)*0.1))-EXP(-$B$15*(($B$16+$AI$4)*0.1)))</f>
        <v/>
      </c>
      <c r="W258" s="17">
        <f>R258*EXP(-$B$15*(($B$16+$AI$4)*0.2))+S258*$B$15/($B$15-$AI$12)*(EXP(-$AI$12*(($B$16+$AI$4)*0.2))-EXP(-$B$15*(($B$16+$AI$4)*0.2)))+T258*$B$15/($B$15-$AI$13)*(EXP(-$AI$13*(($B$16+$AI$4)*0.2))-EXP(-$B$15*(($B$16+$AI$4)*0.2)))+U258*$B$15/($B$15-$AI$14)*(EXP(-$AI$14*(($B$16+$AI$4)*0.2))-EXP(-$B$15*(($B$16+$AI$4)*0.2)))</f>
        <v/>
      </c>
      <c r="X258" s="17">
        <f>R258*EXP(-$B$15*(($B$16+$AI$4)*0.3))+S258*$B$15/($B$15-$AI$12)*(EXP(-$AI$12*(($B$16+$AI$4)*0.3))-EXP(-$B$15*(($B$16+$AI$4)*0.3)))+T258*$B$15/($B$15-$AI$13)*(EXP(-$AI$13*(($B$16+$AI$4)*0.3))-EXP(-$B$15*(($B$16+$AI$4)*0.3)))+U258*$B$15/($B$15-$AI$14)*(EXP(-$AI$14*(($B$16+$AI$4)*0.3))-EXP(-$B$15*(($B$16+$AI$4)*0.3)))</f>
        <v/>
      </c>
      <c r="Y258" s="17">
        <f>R258*EXP(-$B$15*(($B$16+$AI$4)*0.4))+S258*$B$15/($B$15-$AI$12)*(EXP(-$AI$12*(($B$16+$AI$4)*0.4))-EXP(-$B$15*(($B$16+$AI$4)*0.4)))+T258*$B$15/($B$15-$AI$13)*(EXP(-$AI$13*(($B$16+$AI$4)*0.4))-EXP(-$B$15*(($B$16+$AI$4)*0.4)))+U258*$B$15/($B$15-$AI$14)*(EXP(-$AI$14*(($B$16+$AI$4)*0.4))-EXP(-$B$15*(($B$16+$AI$4)*0.4)))</f>
        <v/>
      </c>
      <c r="Z258" s="17">
        <f>R258*EXP(-$B$15*(($B$16+$AI$4)*0.5))+S258*$B$15/($B$15-$AI$12)*(EXP(-$AI$12*(($B$16+$AI$4)*0.5))-EXP(-$B$15*(($B$16+$AI$4)*0.5)))+T258*$B$15/($B$15-$AI$13)*(EXP(-$AI$13*(($B$16+$AI$4)*0.5))-EXP(-$B$15*(($B$16+$AI$4)*0.5)))+U258*$B$15/($B$15-$AI$14)*(EXP(-$AI$14*(($B$16+$AI$4)*0.5))-EXP(-$B$15*(($B$16+$AI$4)*0.5)))</f>
        <v/>
      </c>
      <c r="AA258" s="17">
        <f>R258*EXP(-$B$15*(($B$16+$AI$4)*0.6))+S258*$B$15/($B$15-$AI$12)*(EXP(-$AI$12*(($B$16+$AI$4)*0.6))-EXP(-$B$15*(($B$16+$AI$4)*0.6)))+T258*$B$15/($B$15-$AI$13)*(EXP(-$AI$13*(($B$16+$AI$4)*0.6))-EXP(-$B$15*(($B$16+$AI$4)*0.6)))+U258*$B$15/($B$15-$AI$14)*(EXP(-$AI$14*(($B$16+$AI$4)*0.6))-EXP(-$B$15*(($B$16+$AI$4)*0.6)))</f>
        <v/>
      </c>
      <c r="AB258" s="17">
        <f>R258*EXP(-$B$15*(($B$16+$AI$4)*0.7))+S258*$B$15/($B$15-$AI$12)*(EXP(-$AI$12*(($B$16+$AI$4)*0.7))-EXP(-$B$15*(($B$16+$AI$4)*0.7)))+T258*$B$15/($B$15-$AI$13)*(EXP(-$AI$13*(($B$16+$AI$4)*0.7))-EXP(-$B$15*(($B$16+$AI$4)*0.7)))+U258*$B$15/($B$15-$AI$14)*(EXP(-$AI$14*(($B$16+$AI$4)*0.7))-EXP(-$B$15*(($B$16+$AI$4)*0.7)))</f>
        <v/>
      </c>
      <c r="AC258" s="17">
        <f>R258*EXP(-$B$15*(($B$16+$AI$4)*0.8))+S258*$B$15/($B$15-$AI$12)*(EXP(-$AI$12*(($B$16+$AI$4)*0.8))-EXP(-$B$15*(($B$16+$AI$4)*0.8)))+T258*$B$15/($B$15-$AI$13)*(EXP(-$AI$13*(($B$16+$AI$4)*0.8))-EXP(-$B$15*(($B$16+$AI$4)*0.8)))+U258*$B$15/($B$15-$AI$14)*(EXP(-$AI$14*(($B$16+$AI$4)*0.8))-EXP(-$B$15*(($B$16+$AI$4)*0.8)))</f>
        <v/>
      </c>
      <c r="AD258" s="17">
        <f>R258*EXP(-$B$15*(($B$16+$AI$4)*0.9))+S258*$B$15/($B$15-$AI$12)*(EXP(-$AI$12*(($B$16+$AI$4)*0.9))-EXP(-$B$15*(($B$16+$AI$4)*0.9)))+T258*$B$15/($B$15-$AI$13)*(EXP(-$AI$13*(($B$16+$AI$4)*0.9))-EXP(-$B$15*(($B$16+$AI$4)*0.9)))+U258*$B$15/($B$15-$AI$14)*(EXP(-$AI$14*(($B$16+$AI$4)*0.9))-EXP(-$B$15*(($B$16+$AI$4)*0.9)))</f>
        <v/>
      </c>
      <c r="AE258" s="17">
        <f>R258*EXP(-$B$15*(($B$16+$AI$4)*1.0))+S258*$B$15/($B$15-$AI$12)*(EXP(-$AI$12*(($B$16+$AI$4)*1.0))-EXP(-$B$15*(($B$16+$AI$4)*1.0)))+T258*$B$15/($B$15-$AI$13)*(EXP(-$AI$13*(($B$16+$AI$4)*1.0))-EXP(-$B$15*(($B$16+$AI$4)*1.0)))+U258*$B$15/($B$15-$AI$14)*(EXP(-$AI$14*(($B$16+$AI$4)*1.0))-EXP(-$B$15*(($B$16+$AI$4)*1.0)))</f>
        <v/>
      </c>
      <c r="AF258" s="17">
        <f>MIN((G258-V258)/$AI$48,(G258-W258)/$AI$49,(G258-X258)/$AI$50,(G258-Y258)/$AI$51,(G258-Z258)/$AI$52,(G258-AA258)/$AI$53,(G258-AB258)/$AI$54,(G258-AC258)/$AI$55,(G258-AD258)/$AI$56,(G258-AE258)/$AI$57)</f>
        <v/>
      </c>
    </row>
    <row r="259">
      <c r="E259" s="12">
        <f>E258+$B$11</f>
        <v/>
      </c>
      <c r="F259" s="13">
        <f>E259/60</f>
        <v/>
      </c>
      <c r="G259" s="13">
        <f>IF(F259&gt;=$AI$66,$B$26,IF(F259&gt;=$AI$65,$B$25,IF(F259&gt;=$AI$64,$B$24,IF(F259&gt;=$AI$63,$B$23,IF(F259&gt;=$AI$62,$B$22,IF(F259&gt;=$AI$61,$B$21,$B$20))))))</f>
        <v/>
      </c>
      <c r="H259" s="14">
        <f>MAX(0,MIN($AI$59,IF($B$9="Plasma",(G259-(S259*$AI$18+T259*$AI$19+U259*$AI$20))/$AI$46,AF259)))</f>
        <v/>
      </c>
      <c r="I259" s="15">
        <f>H259/10*3600/$B$11</f>
        <v/>
      </c>
      <c r="J259" s="15">
        <f>J258+H259</f>
        <v/>
      </c>
      <c r="K259" s="14">
        <f>$AI$21*K258+$AI$22*L258+$AI$23*M258+$AI$30*H258</f>
        <v/>
      </c>
      <c r="L259" s="14">
        <f>$AI$24*K258+$AI$25*L258+$AI$26*M258+$AI$31*H258</f>
        <v/>
      </c>
      <c r="M259" s="14">
        <f>$AI$27*K258+$AI$28*L258+$AI$29*M258+$AI$32*H258</f>
        <v/>
      </c>
      <c r="N259" s="16">
        <f>R259*$B$41</f>
        <v/>
      </c>
      <c r="O259" s="14">
        <f>K259/$B$30</f>
        <v/>
      </c>
      <c r="P259" s="14">
        <f>L259/$B$31</f>
        <v/>
      </c>
      <c r="Q259" s="14">
        <f>M259/$B$32</f>
        <v/>
      </c>
      <c r="R259" s="14">
        <f>R258*$AI$42+S258*$AI$43+T258*$AI$44+U258*$AI$45+$AI$47*H258</f>
        <v/>
      </c>
      <c r="S259" s="17">
        <f>$AI$33*K259+$AI$34*L259+$AI$35*M259</f>
        <v/>
      </c>
      <c r="T259" s="17">
        <f>$AI$36*K259+$AI$37*L259+$AI$38*M259</f>
        <v/>
      </c>
      <c r="U259" s="17">
        <f>$AI$39*K259+$AI$40*L259+$AI$41*M259</f>
        <v/>
      </c>
      <c r="V259" s="17">
        <f>R259*EXP(-$B$15*(($B$16+$AI$4)*0.1))+S259*$B$15/($B$15-$AI$12)*(EXP(-$AI$12*(($B$16+$AI$4)*0.1))-EXP(-$B$15*(($B$16+$AI$4)*0.1)))+T259*$B$15/($B$15-$AI$13)*(EXP(-$AI$13*(($B$16+$AI$4)*0.1))-EXP(-$B$15*(($B$16+$AI$4)*0.1)))+U259*$B$15/($B$15-$AI$14)*(EXP(-$AI$14*(($B$16+$AI$4)*0.1))-EXP(-$B$15*(($B$16+$AI$4)*0.1)))</f>
        <v/>
      </c>
      <c r="W259" s="17">
        <f>R259*EXP(-$B$15*(($B$16+$AI$4)*0.2))+S259*$B$15/($B$15-$AI$12)*(EXP(-$AI$12*(($B$16+$AI$4)*0.2))-EXP(-$B$15*(($B$16+$AI$4)*0.2)))+T259*$B$15/($B$15-$AI$13)*(EXP(-$AI$13*(($B$16+$AI$4)*0.2))-EXP(-$B$15*(($B$16+$AI$4)*0.2)))+U259*$B$15/($B$15-$AI$14)*(EXP(-$AI$14*(($B$16+$AI$4)*0.2))-EXP(-$B$15*(($B$16+$AI$4)*0.2)))</f>
        <v/>
      </c>
      <c r="X259" s="17">
        <f>R259*EXP(-$B$15*(($B$16+$AI$4)*0.3))+S259*$B$15/($B$15-$AI$12)*(EXP(-$AI$12*(($B$16+$AI$4)*0.3))-EXP(-$B$15*(($B$16+$AI$4)*0.3)))+T259*$B$15/($B$15-$AI$13)*(EXP(-$AI$13*(($B$16+$AI$4)*0.3))-EXP(-$B$15*(($B$16+$AI$4)*0.3)))+U259*$B$15/($B$15-$AI$14)*(EXP(-$AI$14*(($B$16+$AI$4)*0.3))-EXP(-$B$15*(($B$16+$AI$4)*0.3)))</f>
        <v/>
      </c>
      <c r="Y259" s="17">
        <f>R259*EXP(-$B$15*(($B$16+$AI$4)*0.4))+S259*$B$15/($B$15-$AI$12)*(EXP(-$AI$12*(($B$16+$AI$4)*0.4))-EXP(-$B$15*(($B$16+$AI$4)*0.4)))+T259*$B$15/($B$15-$AI$13)*(EXP(-$AI$13*(($B$16+$AI$4)*0.4))-EXP(-$B$15*(($B$16+$AI$4)*0.4)))+U259*$B$15/($B$15-$AI$14)*(EXP(-$AI$14*(($B$16+$AI$4)*0.4))-EXP(-$B$15*(($B$16+$AI$4)*0.4)))</f>
        <v/>
      </c>
      <c r="Z259" s="17">
        <f>R259*EXP(-$B$15*(($B$16+$AI$4)*0.5))+S259*$B$15/($B$15-$AI$12)*(EXP(-$AI$12*(($B$16+$AI$4)*0.5))-EXP(-$B$15*(($B$16+$AI$4)*0.5)))+T259*$B$15/($B$15-$AI$13)*(EXP(-$AI$13*(($B$16+$AI$4)*0.5))-EXP(-$B$15*(($B$16+$AI$4)*0.5)))+U259*$B$15/($B$15-$AI$14)*(EXP(-$AI$14*(($B$16+$AI$4)*0.5))-EXP(-$B$15*(($B$16+$AI$4)*0.5)))</f>
        <v/>
      </c>
      <c r="AA259" s="17">
        <f>R259*EXP(-$B$15*(($B$16+$AI$4)*0.6))+S259*$B$15/($B$15-$AI$12)*(EXP(-$AI$12*(($B$16+$AI$4)*0.6))-EXP(-$B$15*(($B$16+$AI$4)*0.6)))+T259*$B$15/($B$15-$AI$13)*(EXP(-$AI$13*(($B$16+$AI$4)*0.6))-EXP(-$B$15*(($B$16+$AI$4)*0.6)))+U259*$B$15/($B$15-$AI$14)*(EXP(-$AI$14*(($B$16+$AI$4)*0.6))-EXP(-$B$15*(($B$16+$AI$4)*0.6)))</f>
        <v/>
      </c>
      <c r="AB259" s="17">
        <f>R259*EXP(-$B$15*(($B$16+$AI$4)*0.7))+S259*$B$15/($B$15-$AI$12)*(EXP(-$AI$12*(($B$16+$AI$4)*0.7))-EXP(-$B$15*(($B$16+$AI$4)*0.7)))+T259*$B$15/($B$15-$AI$13)*(EXP(-$AI$13*(($B$16+$AI$4)*0.7))-EXP(-$B$15*(($B$16+$AI$4)*0.7)))+U259*$B$15/($B$15-$AI$14)*(EXP(-$AI$14*(($B$16+$AI$4)*0.7))-EXP(-$B$15*(($B$16+$AI$4)*0.7)))</f>
        <v/>
      </c>
      <c r="AC259" s="17">
        <f>R259*EXP(-$B$15*(($B$16+$AI$4)*0.8))+S259*$B$15/($B$15-$AI$12)*(EXP(-$AI$12*(($B$16+$AI$4)*0.8))-EXP(-$B$15*(($B$16+$AI$4)*0.8)))+T259*$B$15/($B$15-$AI$13)*(EXP(-$AI$13*(($B$16+$AI$4)*0.8))-EXP(-$B$15*(($B$16+$AI$4)*0.8)))+U259*$B$15/($B$15-$AI$14)*(EXP(-$AI$14*(($B$16+$AI$4)*0.8))-EXP(-$B$15*(($B$16+$AI$4)*0.8)))</f>
        <v/>
      </c>
      <c r="AD259" s="17">
        <f>R259*EXP(-$B$15*(($B$16+$AI$4)*0.9))+S259*$B$15/($B$15-$AI$12)*(EXP(-$AI$12*(($B$16+$AI$4)*0.9))-EXP(-$B$15*(($B$16+$AI$4)*0.9)))+T259*$B$15/($B$15-$AI$13)*(EXP(-$AI$13*(($B$16+$AI$4)*0.9))-EXP(-$B$15*(($B$16+$AI$4)*0.9)))+U259*$B$15/($B$15-$AI$14)*(EXP(-$AI$14*(($B$16+$AI$4)*0.9))-EXP(-$B$15*(($B$16+$AI$4)*0.9)))</f>
        <v/>
      </c>
      <c r="AE259" s="17">
        <f>R259*EXP(-$B$15*(($B$16+$AI$4)*1.0))+S259*$B$15/($B$15-$AI$12)*(EXP(-$AI$12*(($B$16+$AI$4)*1.0))-EXP(-$B$15*(($B$16+$AI$4)*1.0)))+T259*$B$15/($B$15-$AI$13)*(EXP(-$AI$13*(($B$16+$AI$4)*1.0))-EXP(-$B$15*(($B$16+$AI$4)*1.0)))+U259*$B$15/($B$15-$AI$14)*(EXP(-$AI$14*(($B$16+$AI$4)*1.0))-EXP(-$B$15*(($B$16+$AI$4)*1.0)))</f>
        <v/>
      </c>
      <c r="AF259" s="17">
        <f>MIN((G259-V259)/$AI$48,(G259-W259)/$AI$49,(G259-X259)/$AI$50,(G259-Y259)/$AI$51,(G259-Z259)/$AI$52,(G259-AA259)/$AI$53,(G259-AB259)/$AI$54,(G259-AC259)/$AI$55,(G259-AD259)/$AI$56,(G259-AE259)/$AI$57)</f>
        <v/>
      </c>
    </row>
    <row r="260">
      <c r="E260" s="12">
        <f>E259+$B$11</f>
        <v/>
      </c>
      <c r="F260" s="13">
        <f>E260/60</f>
        <v/>
      </c>
      <c r="G260" s="13">
        <f>IF(F260&gt;=$AI$66,$B$26,IF(F260&gt;=$AI$65,$B$25,IF(F260&gt;=$AI$64,$B$24,IF(F260&gt;=$AI$63,$B$23,IF(F260&gt;=$AI$62,$B$22,IF(F260&gt;=$AI$61,$B$21,$B$20))))))</f>
        <v/>
      </c>
      <c r="H260" s="14">
        <f>MAX(0,MIN($AI$59,IF($B$9="Plasma",(G260-(S260*$AI$18+T260*$AI$19+U260*$AI$20))/$AI$46,AF260)))</f>
        <v/>
      </c>
      <c r="I260" s="15">
        <f>H260/10*3600/$B$11</f>
        <v/>
      </c>
      <c r="J260" s="15">
        <f>J259+H260</f>
        <v/>
      </c>
      <c r="K260" s="14">
        <f>$AI$21*K259+$AI$22*L259+$AI$23*M259+$AI$30*H259</f>
        <v/>
      </c>
      <c r="L260" s="14">
        <f>$AI$24*K259+$AI$25*L259+$AI$26*M259+$AI$31*H259</f>
        <v/>
      </c>
      <c r="M260" s="14">
        <f>$AI$27*K259+$AI$28*L259+$AI$29*M259+$AI$32*H259</f>
        <v/>
      </c>
      <c r="N260" s="16">
        <f>R260*$B$41</f>
        <v/>
      </c>
      <c r="O260" s="14">
        <f>K260/$B$30</f>
        <v/>
      </c>
      <c r="P260" s="14">
        <f>L260/$B$31</f>
        <v/>
      </c>
      <c r="Q260" s="14">
        <f>M260/$B$32</f>
        <v/>
      </c>
      <c r="R260" s="14">
        <f>R259*$AI$42+S259*$AI$43+T259*$AI$44+U259*$AI$45+$AI$47*H259</f>
        <v/>
      </c>
      <c r="S260" s="17">
        <f>$AI$33*K260+$AI$34*L260+$AI$35*M260</f>
        <v/>
      </c>
      <c r="T260" s="17">
        <f>$AI$36*K260+$AI$37*L260+$AI$38*M260</f>
        <v/>
      </c>
      <c r="U260" s="17">
        <f>$AI$39*K260+$AI$40*L260+$AI$41*M260</f>
        <v/>
      </c>
      <c r="V260" s="17">
        <f>R260*EXP(-$B$15*(($B$16+$AI$4)*0.1))+S260*$B$15/($B$15-$AI$12)*(EXP(-$AI$12*(($B$16+$AI$4)*0.1))-EXP(-$B$15*(($B$16+$AI$4)*0.1)))+T260*$B$15/($B$15-$AI$13)*(EXP(-$AI$13*(($B$16+$AI$4)*0.1))-EXP(-$B$15*(($B$16+$AI$4)*0.1)))+U260*$B$15/($B$15-$AI$14)*(EXP(-$AI$14*(($B$16+$AI$4)*0.1))-EXP(-$B$15*(($B$16+$AI$4)*0.1)))</f>
        <v/>
      </c>
      <c r="W260" s="17">
        <f>R260*EXP(-$B$15*(($B$16+$AI$4)*0.2))+S260*$B$15/($B$15-$AI$12)*(EXP(-$AI$12*(($B$16+$AI$4)*0.2))-EXP(-$B$15*(($B$16+$AI$4)*0.2)))+T260*$B$15/($B$15-$AI$13)*(EXP(-$AI$13*(($B$16+$AI$4)*0.2))-EXP(-$B$15*(($B$16+$AI$4)*0.2)))+U260*$B$15/($B$15-$AI$14)*(EXP(-$AI$14*(($B$16+$AI$4)*0.2))-EXP(-$B$15*(($B$16+$AI$4)*0.2)))</f>
        <v/>
      </c>
      <c r="X260" s="17">
        <f>R260*EXP(-$B$15*(($B$16+$AI$4)*0.3))+S260*$B$15/($B$15-$AI$12)*(EXP(-$AI$12*(($B$16+$AI$4)*0.3))-EXP(-$B$15*(($B$16+$AI$4)*0.3)))+T260*$B$15/($B$15-$AI$13)*(EXP(-$AI$13*(($B$16+$AI$4)*0.3))-EXP(-$B$15*(($B$16+$AI$4)*0.3)))+U260*$B$15/($B$15-$AI$14)*(EXP(-$AI$14*(($B$16+$AI$4)*0.3))-EXP(-$B$15*(($B$16+$AI$4)*0.3)))</f>
        <v/>
      </c>
      <c r="Y260" s="17">
        <f>R260*EXP(-$B$15*(($B$16+$AI$4)*0.4))+S260*$B$15/($B$15-$AI$12)*(EXP(-$AI$12*(($B$16+$AI$4)*0.4))-EXP(-$B$15*(($B$16+$AI$4)*0.4)))+T260*$B$15/($B$15-$AI$13)*(EXP(-$AI$13*(($B$16+$AI$4)*0.4))-EXP(-$B$15*(($B$16+$AI$4)*0.4)))+U260*$B$15/($B$15-$AI$14)*(EXP(-$AI$14*(($B$16+$AI$4)*0.4))-EXP(-$B$15*(($B$16+$AI$4)*0.4)))</f>
        <v/>
      </c>
      <c r="Z260" s="17">
        <f>R260*EXP(-$B$15*(($B$16+$AI$4)*0.5))+S260*$B$15/($B$15-$AI$12)*(EXP(-$AI$12*(($B$16+$AI$4)*0.5))-EXP(-$B$15*(($B$16+$AI$4)*0.5)))+T260*$B$15/($B$15-$AI$13)*(EXP(-$AI$13*(($B$16+$AI$4)*0.5))-EXP(-$B$15*(($B$16+$AI$4)*0.5)))+U260*$B$15/($B$15-$AI$14)*(EXP(-$AI$14*(($B$16+$AI$4)*0.5))-EXP(-$B$15*(($B$16+$AI$4)*0.5)))</f>
        <v/>
      </c>
      <c r="AA260" s="17">
        <f>R260*EXP(-$B$15*(($B$16+$AI$4)*0.6))+S260*$B$15/($B$15-$AI$12)*(EXP(-$AI$12*(($B$16+$AI$4)*0.6))-EXP(-$B$15*(($B$16+$AI$4)*0.6)))+T260*$B$15/($B$15-$AI$13)*(EXP(-$AI$13*(($B$16+$AI$4)*0.6))-EXP(-$B$15*(($B$16+$AI$4)*0.6)))+U260*$B$15/($B$15-$AI$14)*(EXP(-$AI$14*(($B$16+$AI$4)*0.6))-EXP(-$B$15*(($B$16+$AI$4)*0.6)))</f>
        <v/>
      </c>
      <c r="AB260" s="17">
        <f>R260*EXP(-$B$15*(($B$16+$AI$4)*0.7))+S260*$B$15/($B$15-$AI$12)*(EXP(-$AI$12*(($B$16+$AI$4)*0.7))-EXP(-$B$15*(($B$16+$AI$4)*0.7)))+T260*$B$15/($B$15-$AI$13)*(EXP(-$AI$13*(($B$16+$AI$4)*0.7))-EXP(-$B$15*(($B$16+$AI$4)*0.7)))+U260*$B$15/($B$15-$AI$14)*(EXP(-$AI$14*(($B$16+$AI$4)*0.7))-EXP(-$B$15*(($B$16+$AI$4)*0.7)))</f>
        <v/>
      </c>
      <c r="AC260" s="17">
        <f>R260*EXP(-$B$15*(($B$16+$AI$4)*0.8))+S260*$B$15/($B$15-$AI$12)*(EXP(-$AI$12*(($B$16+$AI$4)*0.8))-EXP(-$B$15*(($B$16+$AI$4)*0.8)))+T260*$B$15/($B$15-$AI$13)*(EXP(-$AI$13*(($B$16+$AI$4)*0.8))-EXP(-$B$15*(($B$16+$AI$4)*0.8)))+U260*$B$15/($B$15-$AI$14)*(EXP(-$AI$14*(($B$16+$AI$4)*0.8))-EXP(-$B$15*(($B$16+$AI$4)*0.8)))</f>
        <v/>
      </c>
      <c r="AD260" s="17">
        <f>R260*EXP(-$B$15*(($B$16+$AI$4)*0.9))+S260*$B$15/($B$15-$AI$12)*(EXP(-$AI$12*(($B$16+$AI$4)*0.9))-EXP(-$B$15*(($B$16+$AI$4)*0.9)))+T260*$B$15/($B$15-$AI$13)*(EXP(-$AI$13*(($B$16+$AI$4)*0.9))-EXP(-$B$15*(($B$16+$AI$4)*0.9)))+U260*$B$15/($B$15-$AI$14)*(EXP(-$AI$14*(($B$16+$AI$4)*0.9))-EXP(-$B$15*(($B$16+$AI$4)*0.9)))</f>
        <v/>
      </c>
      <c r="AE260" s="17">
        <f>R260*EXP(-$B$15*(($B$16+$AI$4)*1.0))+S260*$B$15/($B$15-$AI$12)*(EXP(-$AI$12*(($B$16+$AI$4)*1.0))-EXP(-$B$15*(($B$16+$AI$4)*1.0)))+T260*$B$15/($B$15-$AI$13)*(EXP(-$AI$13*(($B$16+$AI$4)*1.0))-EXP(-$B$15*(($B$16+$AI$4)*1.0)))+U260*$B$15/($B$15-$AI$14)*(EXP(-$AI$14*(($B$16+$AI$4)*1.0))-EXP(-$B$15*(($B$16+$AI$4)*1.0)))</f>
        <v/>
      </c>
      <c r="AF260" s="17">
        <f>MIN((G260-V260)/$AI$48,(G260-W260)/$AI$49,(G260-X260)/$AI$50,(G260-Y260)/$AI$51,(G260-Z260)/$AI$52,(G260-AA260)/$AI$53,(G260-AB260)/$AI$54,(G260-AC260)/$AI$55,(G260-AD260)/$AI$56,(G260-AE260)/$AI$57)</f>
        <v/>
      </c>
    </row>
    <row r="261">
      <c r="E261" s="12">
        <f>E260+$B$11</f>
        <v/>
      </c>
      <c r="F261" s="13">
        <f>E261/60</f>
        <v/>
      </c>
      <c r="G261" s="13">
        <f>IF(F261&gt;=$AI$66,$B$26,IF(F261&gt;=$AI$65,$B$25,IF(F261&gt;=$AI$64,$B$24,IF(F261&gt;=$AI$63,$B$23,IF(F261&gt;=$AI$62,$B$22,IF(F261&gt;=$AI$61,$B$21,$B$20))))))</f>
        <v/>
      </c>
      <c r="H261" s="14">
        <f>MAX(0,MIN($AI$59,IF($B$9="Plasma",(G261-(S261*$AI$18+T261*$AI$19+U261*$AI$20))/$AI$46,AF261)))</f>
        <v/>
      </c>
      <c r="I261" s="15">
        <f>H261/10*3600/$B$11</f>
        <v/>
      </c>
      <c r="J261" s="15">
        <f>J260+H261</f>
        <v/>
      </c>
      <c r="K261" s="14">
        <f>$AI$21*K260+$AI$22*L260+$AI$23*M260+$AI$30*H260</f>
        <v/>
      </c>
      <c r="L261" s="14">
        <f>$AI$24*K260+$AI$25*L260+$AI$26*M260+$AI$31*H260</f>
        <v/>
      </c>
      <c r="M261" s="14">
        <f>$AI$27*K260+$AI$28*L260+$AI$29*M260+$AI$32*H260</f>
        <v/>
      </c>
      <c r="N261" s="16">
        <f>R261*$B$41</f>
        <v/>
      </c>
      <c r="O261" s="14">
        <f>K261/$B$30</f>
        <v/>
      </c>
      <c r="P261" s="14">
        <f>L261/$B$31</f>
        <v/>
      </c>
      <c r="Q261" s="14">
        <f>M261/$B$32</f>
        <v/>
      </c>
      <c r="R261" s="14">
        <f>R260*$AI$42+S260*$AI$43+T260*$AI$44+U260*$AI$45+$AI$47*H260</f>
        <v/>
      </c>
      <c r="S261" s="17">
        <f>$AI$33*K261+$AI$34*L261+$AI$35*M261</f>
        <v/>
      </c>
      <c r="T261" s="17">
        <f>$AI$36*K261+$AI$37*L261+$AI$38*M261</f>
        <v/>
      </c>
      <c r="U261" s="17">
        <f>$AI$39*K261+$AI$40*L261+$AI$41*M261</f>
        <v/>
      </c>
      <c r="V261" s="17">
        <f>R261*EXP(-$B$15*(($B$16+$AI$4)*0.1))+S261*$B$15/($B$15-$AI$12)*(EXP(-$AI$12*(($B$16+$AI$4)*0.1))-EXP(-$B$15*(($B$16+$AI$4)*0.1)))+T261*$B$15/($B$15-$AI$13)*(EXP(-$AI$13*(($B$16+$AI$4)*0.1))-EXP(-$B$15*(($B$16+$AI$4)*0.1)))+U261*$B$15/($B$15-$AI$14)*(EXP(-$AI$14*(($B$16+$AI$4)*0.1))-EXP(-$B$15*(($B$16+$AI$4)*0.1)))</f>
        <v/>
      </c>
      <c r="W261" s="17">
        <f>R261*EXP(-$B$15*(($B$16+$AI$4)*0.2))+S261*$B$15/($B$15-$AI$12)*(EXP(-$AI$12*(($B$16+$AI$4)*0.2))-EXP(-$B$15*(($B$16+$AI$4)*0.2)))+T261*$B$15/($B$15-$AI$13)*(EXP(-$AI$13*(($B$16+$AI$4)*0.2))-EXP(-$B$15*(($B$16+$AI$4)*0.2)))+U261*$B$15/($B$15-$AI$14)*(EXP(-$AI$14*(($B$16+$AI$4)*0.2))-EXP(-$B$15*(($B$16+$AI$4)*0.2)))</f>
        <v/>
      </c>
      <c r="X261" s="17">
        <f>R261*EXP(-$B$15*(($B$16+$AI$4)*0.3))+S261*$B$15/($B$15-$AI$12)*(EXP(-$AI$12*(($B$16+$AI$4)*0.3))-EXP(-$B$15*(($B$16+$AI$4)*0.3)))+T261*$B$15/($B$15-$AI$13)*(EXP(-$AI$13*(($B$16+$AI$4)*0.3))-EXP(-$B$15*(($B$16+$AI$4)*0.3)))+U261*$B$15/($B$15-$AI$14)*(EXP(-$AI$14*(($B$16+$AI$4)*0.3))-EXP(-$B$15*(($B$16+$AI$4)*0.3)))</f>
        <v/>
      </c>
      <c r="Y261" s="17">
        <f>R261*EXP(-$B$15*(($B$16+$AI$4)*0.4))+S261*$B$15/($B$15-$AI$12)*(EXP(-$AI$12*(($B$16+$AI$4)*0.4))-EXP(-$B$15*(($B$16+$AI$4)*0.4)))+T261*$B$15/($B$15-$AI$13)*(EXP(-$AI$13*(($B$16+$AI$4)*0.4))-EXP(-$B$15*(($B$16+$AI$4)*0.4)))+U261*$B$15/($B$15-$AI$14)*(EXP(-$AI$14*(($B$16+$AI$4)*0.4))-EXP(-$B$15*(($B$16+$AI$4)*0.4)))</f>
        <v/>
      </c>
      <c r="Z261" s="17">
        <f>R261*EXP(-$B$15*(($B$16+$AI$4)*0.5))+S261*$B$15/($B$15-$AI$12)*(EXP(-$AI$12*(($B$16+$AI$4)*0.5))-EXP(-$B$15*(($B$16+$AI$4)*0.5)))+T261*$B$15/($B$15-$AI$13)*(EXP(-$AI$13*(($B$16+$AI$4)*0.5))-EXP(-$B$15*(($B$16+$AI$4)*0.5)))+U261*$B$15/($B$15-$AI$14)*(EXP(-$AI$14*(($B$16+$AI$4)*0.5))-EXP(-$B$15*(($B$16+$AI$4)*0.5)))</f>
        <v/>
      </c>
      <c r="AA261" s="17">
        <f>R261*EXP(-$B$15*(($B$16+$AI$4)*0.6))+S261*$B$15/($B$15-$AI$12)*(EXP(-$AI$12*(($B$16+$AI$4)*0.6))-EXP(-$B$15*(($B$16+$AI$4)*0.6)))+T261*$B$15/($B$15-$AI$13)*(EXP(-$AI$13*(($B$16+$AI$4)*0.6))-EXP(-$B$15*(($B$16+$AI$4)*0.6)))+U261*$B$15/($B$15-$AI$14)*(EXP(-$AI$14*(($B$16+$AI$4)*0.6))-EXP(-$B$15*(($B$16+$AI$4)*0.6)))</f>
        <v/>
      </c>
      <c r="AB261" s="17">
        <f>R261*EXP(-$B$15*(($B$16+$AI$4)*0.7))+S261*$B$15/($B$15-$AI$12)*(EXP(-$AI$12*(($B$16+$AI$4)*0.7))-EXP(-$B$15*(($B$16+$AI$4)*0.7)))+T261*$B$15/($B$15-$AI$13)*(EXP(-$AI$13*(($B$16+$AI$4)*0.7))-EXP(-$B$15*(($B$16+$AI$4)*0.7)))+U261*$B$15/($B$15-$AI$14)*(EXP(-$AI$14*(($B$16+$AI$4)*0.7))-EXP(-$B$15*(($B$16+$AI$4)*0.7)))</f>
        <v/>
      </c>
      <c r="AC261" s="17">
        <f>R261*EXP(-$B$15*(($B$16+$AI$4)*0.8))+S261*$B$15/($B$15-$AI$12)*(EXP(-$AI$12*(($B$16+$AI$4)*0.8))-EXP(-$B$15*(($B$16+$AI$4)*0.8)))+T261*$B$15/($B$15-$AI$13)*(EXP(-$AI$13*(($B$16+$AI$4)*0.8))-EXP(-$B$15*(($B$16+$AI$4)*0.8)))+U261*$B$15/($B$15-$AI$14)*(EXP(-$AI$14*(($B$16+$AI$4)*0.8))-EXP(-$B$15*(($B$16+$AI$4)*0.8)))</f>
        <v/>
      </c>
      <c r="AD261" s="17">
        <f>R261*EXP(-$B$15*(($B$16+$AI$4)*0.9))+S261*$B$15/($B$15-$AI$12)*(EXP(-$AI$12*(($B$16+$AI$4)*0.9))-EXP(-$B$15*(($B$16+$AI$4)*0.9)))+T261*$B$15/($B$15-$AI$13)*(EXP(-$AI$13*(($B$16+$AI$4)*0.9))-EXP(-$B$15*(($B$16+$AI$4)*0.9)))+U261*$B$15/($B$15-$AI$14)*(EXP(-$AI$14*(($B$16+$AI$4)*0.9))-EXP(-$B$15*(($B$16+$AI$4)*0.9)))</f>
        <v/>
      </c>
      <c r="AE261" s="17">
        <f>R261*EXP(-$B$15*(($B$16+$AI$4)*1.0))+S261*$B$15/($B$15-$AI$12)*(EXP(-$AI$12*(($B$16+$AI$4)*1.0))-EXP(-$B$15*(($B$16+$AI$4)*1.0)))+T261*$B$15/($B$15-$AI$13)*(EXP(-$AI$13*(($B$16+$AI$4)*1.0))-EXP(-$B$15*(($B$16+$AI$4)*1.0)))+U261*$B$15/($B$15-$AI$14)*(EXP(-$AI$14*(($B$16+$AI$4)*1.0))-EXP(-$B$15*(($B$16+$AI$4)*1.0)))</f>
        <v/>
      </c>
      <c r="AF261" s="17">
        <f>MIN((G261-V261)/$AI$48,(G261-W261)/$AI$49,(G261-X261)/$AI$50,(G261-Y261)/$AI$51,(G261-Z261)/$AI$52,(G261-AA261)/$AI$53,(G261-AB261)/$AI$54,(G261-AC261)/$AI$55,(G261-AD261)/$AI$56,(G261-AE261)/$AI$57)</f>
        <v/>
      </c>
    </row>
    <row r="262">
      <c r="E262" s="12">
        <f>E261+$B$11</f>
        <v/>
      </c>
      <c r="F262" s="13">
        <f>E262/60</f>
        <v/>
      </c>
      <c r="G262" s="13">
        <f>IF(F262&gt;=$AI$66,$B$26,IF(F262&gt;=$AI$65,$B$25,IF(F262&gt;=$AI$64,$B$24,IF(F262&gt;=$AI$63,$B$23,IF(F262&gt;=$AI$62,$B$22,IF(F262&gt;=$AI$61,$B$21,$B$20))))))</f>
        <v/>
      </c>
      <c r="H262" s="14">
        <f>MAX(0,MIN($AI$59,IF($B$9="Plasma",(G262-(S262*$AI$18+T262*$AI$19+U262*$AI$20))/$AI$46,AF262)))</f>
        <v/>
      </c>
      <c r="I262" s="15">
        <f>H262/10*3600/$B$11</f>
        <v/>
      </c>
      <c r="J262" s="15">
        <f>J261+H262</f>
        <v/>
      </c>
      <c r="K262" s="14">
        <f>$AI$21*K261+$AI$22*L261+$AI$23*M261+$AI$30*H261</f>
        <v/>
      </c>
      <c r="L262" s="14">
        <f>$AI$24*K261+$AI$25*L261+$AI$26*M261+$AI$31*H261</f>
        <v/>
      </c>
      <c r="M262" s="14">
        <f>$AI$27*K261+$AI$28*L261+$AI$29*M261+$AI$32*H261</f>
        <v/>
      </c>
      <c r="N262" s="16">
        <f>R262*$B$41</f>
        <v/>
      </c>
      <c r="O262" s="14">
        <f>K262/$B$30</f>
        <v/>
      </c>
      <c r="P262" s="14">
        <f>L262/$B$31</f>
        <v/>
      </c>
      <c r="Q262" s="14">
        <f>M262/$B$32</f>
        <v/>
      </c>
      <c r="R262" s="14">
        <f>R261*$AI$42+S261*$AI$43+T261*$AI$44+U261*$AI$45+$AI$47*H261</f>
        <v/>
      </c>
      <c r="S262" s="17">
        <f>$AI$33*K262+$AI$34*L262+$AI$35*M262</f>
        <v/>
      </c>
      <c r="T262" s="17">
        <f>$AI$36*K262+$AI$37*L262+$AI$38*M262</f>
        <v/>
      </c>
      <c r="U262" s="17">
        <f>$AI$39*K262+$AI$40*L262+$AI$41*M262</f>
        <v/>
      </c>
      <c r="V262" s="17">
        <f>R262*EXP(-$B$15*(($B$16+$AI$4)*0.1))+S262*$B$15/($B$15-$AI$12)*(EXP(-$AI$12*(($B$16+$AI$4)*0.1))-EXP(-$B$15*(($B$16+$AI$4)*0.1)))+T262*$B$15/($B$15-$AI$13)*(EXP(-$AI$13*(($B$16+$AI$4)*0.1))-EXP(-$B$15*(($B$16+$AI$4)*0.1)))+U262*$B$15/($B$15-$AI$14)*(EXP(-$AI$14*(($B$16+$AI$4)*0.1))-EXP(-$B$15*(($B$16+$AI$4)*0.1)))</f>
        <v/>
      </c>
      <c r="W262" s="17">
        <f>R262*EXP(-$B$15*(($B$16+$AI$4)*0.2))+S262*$B$15/($B$15-$AI$12)*(EXP(-$AI$12*(($B$16+$AI$4)*0.2))-EXP(-$B$15*(($B$16+$AI$4)*0.2)))+T262*$B$15/($B$15-$AI$13)*(EXP(-$AI$13*(($B$16+$AI$4)*0.2))-EXP(-$B$15*(($B$16+$AI$4)*0.2)))+U262*$B$15/($B$15-$AI$14)*(EXP(-$AI$14*(($B$16+$AI$4)*0.2))-EXP(-$B$15*(($B$16+$AI$4)*0.2)))</f>
        <v/>
      </c>
      <c r="X262" s="17">
        <f>R262*EXP(-$B$15*(($B$16+$AI$4)*0.3))+S262*$B$15/($B$15-$AI$12)*(EXP(-$AI$12*(($B$16+$AI$4)*0.3))-EXP(-$B$15*(($B$16+$AI$4)*0.3)))+T262*$B$15/($B$15-$AI$13)*(EXP(-$AI$13*(($B$16+$AI$4)*0.3))-EXP(-$B$15*(($B$16+$AI$4)*0.3)))+U262*$B$15/($B$15-$AI$14)*(EXP(-$AI$14*(($B$16+$AI$4)*0.3))-EXP(-$B$15*(($B$16+$AI$4)*0.3)))</f>
        <v/>
      </c>
      <c r="Y262" s="17">
        <f>R262*EXP(-$B$15*(($B$16+$AI$4)*0.4))+S262*$B$15/($B$15-$AI$12)*(EXP(-$AI$12*(($B$16+$AI$4)*0.4))-EXP(-$B$15*(($B$16+$AI$4)*0.4)))+T262*$B$15/($B$15-$AI$13)*(EXP(-$AI$13*(($B$16+$AI$4)*0.4))-EXP(-$B$15*(($B$16+$AI$4)*0.4)))+U262*$B$15/($B$15-$AI$14)*(EXP(-$AI$14*(($B$16+$AI$4)*0.4))-EXP(-$B$15*(($B$16+$AI$4)*0.4)))</f>
        <v/>
      </c>
      <c r="Z262" s="17">
        <f>R262*EXP(-$B$15*(($B$16+$AI$4)*0.5))+S262*$B$15/($B$15-$AI$12)*(EXP(-$AI$12*(($B$16+$AI$4)*0.5))-EXP(-$B$15*(($B$16+$AI$4)*0.5)))+T262*$B$15/($B$15-$AI$13)*(EXP(-$AI$13*(($B$16+$AI$4)*0.5))-EXP(-$B$15*(($B$16+$AI$4)*0.5)))+U262*$B$15/($B$15-$AI$14)*(EXP(-$AI$14*(($B$16+$AI$4)*0.5))-EXP(-$B$15*(($B$16+$AI$4)*0.5)))</f>
        <v/>
      </c>
      <c r="AA262" s="17">
        <f>R262*EXP(-$B$15*(($B$16+$AI$4)*0.6))+S262*$B$15/($B$15-$AI$12)*(EXP(-$AI$12*(($B$16+$AI$4)*0.6))-EXP(-$B$15*(($B$16+$AI$4)*0.6)))+T262*$B$15/($B$15-$AI$13)*(EXP(-$AI$13*(($B$16+$AI$4)*0.6))-EXP(-$B$15*(($B$16+$AI$4)*0.6)))+U262*$B$15/($B$15-$AI$14)*(EXP(-$AI$14*(($B$16+$AI$4)*0.6))-EXP(-$B$15*(($B$16+$AI$4)*0.6)))</f>
        <v/>
      </c>
      <c r="AB262" s="17">
        <f>R262*EXP(-$B$15*(($B$16+$AI$4)*0.7))+S262*$B$15/($B$15-$AI$12)*(EXP(-$AI$12*(($B$16+$AI$4)*0.7))-EXP(-$B$15*(($B$16+$AI$4)*0.7)))+T262*$B$15/($B$15-$AI$13)*(EXP(-$AI$13*(($B$16+$AI$4)*0.7))-EXP(-$B$15*(($B$16+$AI$4)*0.7)))+U262*$B$15/($B$15-$AI$14)*(EXP(-$AI$14*(($B$16+$AI$4)*0.7))-EXP(-$B$15*(($B$16+$AI$4)*0.7)))</f>
        <v/>
      </c>
      <c r="AC262" s="17">
        <f>R262*EXP(-$B$15*(($B$16+$AI$4)*0.8))+S262*$B$15/($B$15-$AI$12)*(EXP(-$AI$12*(($B$16+$AI$4)*0.8))-EXP(-$B$15*(($B$16+$AI$4)*0.8)))+T262*$B$15/($B$15-$AI$13)*(EXP(-$AI$13*(($B$16+$AI$4)*0.8))-EXP(-$B$15*(($B$16+$AI$4)*0.8)))+U262*$B$15/($B$15-$AI$14)*(EXP(-$AI$14*(($B$16+$AI$4)*0.8))-EXP(-$B$15*(($B$16+$AI$4)*0.8)))</f>
        <v/>
      </c>
      <c r="AD262" s="17">
        <f>R262*EXP(-$B$15*(($B$16+$AI$4)*0.9))+S262*$B$15/($B$15-$AI$12)*(EXP(-$AI$12*(($B$16+$AI$4)*0.9))-EXP(-$B$15*(($B$16+$AI$4)*0.9)))+T262*$B$15/($B$15-$AI$13)*(EXP(-$AI$13*(($B$16+$AI$4)*0.9))-EXP(-$B$15*(($B$16+$AI$4)*0.9)))+U262*$B$15/($B$15-$AI$14)*(EXP(-$AI$14*(($B$16+$AI$4)*0.9))-EXP(-$B$15*(($B$16+$AI$4)*0.9)))</f>
        <v/>
      </c>
      <c r="AE262" s="17">
        <f>R262*EXP(-$B$15*(($B$16+$AI$4)*1.0))+S262*$B$15/($B$15-$AI$12)*(EXP(-$AI$12*(($B$16+$AI$4)*1.0))-EXP(-$B$15*(($B$16+$AI$4)*1.0)))+T262*$B$15/($B$15-$AI$13)*(EXP(-$AI$13*(($B$16+$AI$4)*1.0))-EXP(-$B$15*(($B$16+$AI$4)*1.0)))+U262*$B$15/($B$15-$AI$14)*(EXP(-$AI$14*(($B$16+$AI$4)*1.0))-EXP(-$B$15*(($B$16+$AI$4)*1.0)))</f>
        <v/>
      </c>
      <c r="AF262" s="17">
        <f>MIN((G262-V262)/$AI$48,(G262-W262)/$AI$49,(G262-X262)/$AI$50,(G262-Y262)/$AI$51,(G262-Z262)/$AI$52,(G262-AA262)/$AI$53,(G262-AB262)/$AI$54,(G262-AC262)/$AI$55,(G262-AD262)/$AI$56,(G262-AE262)/$AI$57)</f>
        <v/>
      </c>
    </row>
    <row r="263">
      <c r="E263" s="12">
        <f>E262+$B$11</f>
        <v/>
      </c>
      <c r="F263" s="13">
        <f>E263/60</f>
        <v/>
      </c>
      <c r="G263" s="13">
        <f>IF(F263&gt;=$AI$66,$B$26,IF(F263&gt;=$AI$65,$B$25,IF(F263&gt;=$AI$64,$B$24,IF(F263&gt;=$AI$63,$B$23,IF(F263&gt;=$AI$62,$B$22,IF(F263&gt;=$AI$61,$B$21,$B$20))))))</f>
        <v/>
      </c>
      <c r="H263" s="14">
        <f>MAX(0,MIN($AI$59,IF($B$9="Plasma",(G263-(S263*$AI$18+T263*$AI$19+U263*$AI$20))/$AI$46,AF263)))</f>
        <v/>
      </c>
      <c r="I263" s="15">
        <f>H263/10*3600/$B$11</f>
        <v/>
      </c>
      <c r="J263" s="15">
        <f>J262+H263</f>
        <v/>
      </c>
      <c r="K263" s="14">
        <f>$AI$21*K262+$AI$22*L262+$AI$23*M262+$AI$30*H262</f>
        <v/>
      </c>
      <c r="L263" s="14">
        <f>$AI$24*K262+$AI$25*L262+$AI$26*M262+$AI$31*H262</f>
        <v/>
      </c>
      <c r="M263" s="14">
        <f>$AI$27*K262+$AI$28*L262+$AI$29*M262+$AI$32*H262</f>
        <v/>
      </c>
      <c r="N263" s="16">
        <f>R263*$B$41</f>
        <v/>
      </c>
      <c r="O263" s="14">
        <f>K263/$B$30</f>
        <v/>
      </c>
      <c r="P263" s="14">
        <f>L263/$B$31</f>
        <v/>
      </c>
      <c r="Q263" s="14">
        <f>M263/$B$32</f>
        <v/>
      </c>
      <c r="R263" s="14">
        <f>R262*$AI$42+S262*$AI$43+T262*$AI$44+U262*$AI$45+$AI$47*H262</f>
        <v/>
      </c>
      <c r="S263" s="17">
        <f>$AI$33*K263+$AI$34*L263+$AI$35*M263</f>
        <v/>
      </c>
      <c r="T263" s="17">
        <f>$AI$36*K263+$AI$37*L263+$AI$38*M263</f>
        <v/>
      </c>
      <c r="U263" s="17">
        <f>$AI$39*K263+$AI$40*L263+$AI$41*M263</f>
        <v/>
      </c>
      <c r="V263" s="17">
        <f>R263*EXP(-$B$15*(($B$16+$AI$4)*0.1))+S263*$B$15/($B$15-$AI$12)*(EXP(-$AI$12*(($B$16+$AI$4)*0.1))-EXP(-$B$15*(($B$16+$AI$4)*0.1)))+T263*$B$15/($B$15-$AI$13)*(EXP(-$AI$13*(($B$16+$AI$4)*0.1))-EXP(-$B$15*(($B$16+$AI$4)*0.1)))+U263*$B$15/($B$15-$AI$14)*(EXP(-$AI$14*(($B$16+$AI$4)*0.1))-EXP(-$B$15*(($B$16+$AI$4)*0.1)))</f>
        <v/>
      </c>
      <c r="W263" s="17">
        <f>R263*EXP(-$B$15*(($B$16+$AI$4)*0.2))+S263*$B$15/($B$15-$AI$12)*(EXP(-$AI$12*(($B$16+$AI$4)*0.2))-EXP(-$B$15*(($B$16+$AI$4)*0.2)))+T263*$B$15/($B$15-$AI$13)*(EXP(-$AI$13*(($B$16+$AI$4)*0.2))-EXP(-$B$15*(($B$16+$AI$4)*0.2)))+U263*$B$15/($B$15-$AI$14)*(EXP(-$AI$14*(($B$16+$AI$4)*0.2))-EXP(-$B$15*(($B$16+$AI$4)*0.2)))</f>
        <v/>
      </c>
      <c r="X263" s="17">
        <f>R263*EXP(-$B$15*(($B$16+$AI$4)*0.3))+S263*$B$15/($B$15-$AI$12)*(EXP(-$AI$12*(($B$16+$AI$4)*0.3))-EXP(-$B$15*(($B$16+$AI$4)*0.3)))+T263*$B$15/($B$15-$AI$13)*(EXP(-$AI$13*(($B$16+$AI$4)*0.3))-EXP(-$B$15*(($B$16+$AI$4)*0.3)))+U263*$B$15/($B$15-$AI$14)*(EXP(-$AI$14*(($B$16+$AI$4)*0.3))-EXP(-$B$15*(($B$16+$AI$4)*0.3)))</f>
        <v/>
      </c>
      <c r="Y263" s="17">
        <f>R263*EXP(-$B$15*(($B$16+$AI$4)*0.4))+S263*$B$15/($B$15-$AI$12)*(EXP(-$AI$12*(($B$16+$AI$4)*0.4))-EXP(-$B$15*(($B$16+$AI$4)*0.4)))+T263*$B$15/($B$15-$AI$13)*(EXP(-$AI$13*(($B$16+$AI$4)*0.4))-EXP(-$B$15*(($B$16+$AI$4)*0.4)))+U263*$B$15/($B$15-$AI$14)*(EXP(-$AI$14*(($B$16+$AI$4)*0.4))-EXP(-$B$15*(($B$16+$AI$4)*0.4)))</f>
        <v/>
      </c>
      <c r="Z263" s="17">
        <f>R263*EXP(-$B$15*(($B$16+$AI$4)*0.5))+S263*$B$15/($B$15-$AI$12)*(EXP(-$AI$12*(($B$16+$AI$4)*0.5))-EXP(-$B$15*(($B$16+$AI$4)*0.5)))+T263*$B$15/($B$15-$AI$13)*(EXP(-$AI$13*(($B$16+$AI$4)*0.5))-EXP(-$B$15*(($B$16+$AI$4)*0.5)))+U263*$B$15/($B$15-$AI$14)*(EXP(-$AI$14*(($B$16+$AI$4)*0.5))-EXP(-$B$15*(($B$16+$AI$4)*0.5)))</f>
        <v/>
      </c>
      <c r="AA263" s="17">
        <f>R263*EXP(-$B$15*(($B$16+$AI$4)*0.6))+S263*$B$15/($B$15-$AI$12)*(EXP(-$AI$12*(($B$16+$AI$4)*0.6))-EXP(-$B$15*(($B$16+$AI$4)*0.6)))+T263*$B$15/($B$15-$AI$13)*(EXP(-$AI$13*(($B$16+$AI$4)*0.6))-EXP(-$B$15*(($B$16+$AI$4)*0.6)))+U263*$B$15/($B$15-$AI$14)*(EXP(-$AI$14*(($B$16+$AI$4)*0.6))-EXP(-$B$15*(($B$16+$AI$4)*0.6)))</f>
        <v/>
      </c>
      <c r="AB263" s="17">
        <f>R263*EXP(-$B$15*(($B$16+$AI$4)*0.7))+S263*$B$15/($B$15-$AI$12)*(EXP(-$AI$12*(($B$16+$AI$4)*0.7))-EXP(-$B$15*(($B$16+$AI$4)*0.7)))+T263*$B$15/($B$15-$AI$13)*(EXP(-$AI$13*(($B$16+$AI$4)*0.7))-EXP(-$B$15*(($B$16+$AI$4)*0.7)))+U263*$B$15/($B$15-$AI$14)*(EXP(-$AI$14*(($B$16+$AI$4)*0.7))-EXP(-$B$15*(($B$16+$AI$4)*0.7)))</f>
        <v/>
      </c>
      <c r="AC263" s="17">
        <f>R263*EXP(-$B$15*(($B$16+$AI$4)*0.8))+S263*$B$15/($B$15-$AI$12)*(EXP(-$AI$12*(($B$16+$AI$4)*0.8))-EXP(-$B$15*(($B$16+$AI$4)*0.8)))+T263*$B$15/($B$15-$AI$13)*(EXP(-$AI$13*(($B$16+$AI$4)*0.8))-EXP(-$B$15*(($B$16+$AI$4)*0.8)))+U263*$B$15/($B$15-$AI$14)*(EXP(-$AI$14*(($B$16+$AI$4)*0.8))-EXP(-$B$15*(($B$16+$AI$4)*0.8)))</f>
        <v/>
      </c>
      <c r="AD263" s="17">
        <f>R263*EXP(-$B$15*(($B$16+$AI$4)*0.9))+S263*$B$15/($B$15-$AI$12)*(EXP(-$AI$12*(($B$16+$AI$4)*0.9))-EXP(-$B$15*(($B$16+$AI$4)*0.9)))+T263*$B$15/($B$15-$AI$13)*(EXP(-$AI$13*(($B$16+$AI$4)*0.9))-EXP(-$B$15*(($B$16+$AI$4)*0.9)))+U263*$B$15/($B$15-$AI$14)*(EXP(-$AI$14*(($B$16+$AI$4)*0.9))-EXP(-$B$15*(($B$16+$AI$4)*0.9)))</f>
        <v/>
      </c>
      <c r="AE263" s="17">
        <f>R263*EXP(-$B$15*(($B$16+$AI$4)*1.0))+S263*$B$15/($B$15-$AI$12)*(EXP(-$AI$12*(($B$16+$AI$4)*1.0))-EXP(-$B$15*(($B$16+$AI$4)*1.0)))+T263*$B$15/($B$15-$AI$13)*(EXP(-$AI$13*(($B$16+$AI$4)*1.0))-EXP(-$B$15*(($B$16+$AI$4)*1.0)))+U263*$B$15/($B$15-$AI$14)*(EXP(-$AI$14*(($B$16+$AI$4)*1.0))-EXP(-$B$15*(($B$16+$AI$4)*1.0)))</f>
        <v/>
      </c>
      <c r="AF263" s="17">
        <f>MIN((G263-V263)/$AI$48,(G263-W263)/$AI$49,(G263-X263)/$AI$50,(G263-Y263)/$AI$51,(G263-Z263)/$AI$52,(G263-AA263)/$AI$53,(G263-AB263)/$AI$54,(G263-AC263)/$AI$55,(G263-AD263)/$AI$56,(G263-AE263)/$AI$57)</f>
        <v/>
      </c>
    </row>
    <row r="264">
      <c r="E264" s="12">
        <f>E263+$B$11</f>
        <v/>
      </c>
      <c r="F264" s="13">
        <f>E264/60</f>
        <v/>
      </c>
      <c r="G264" s="13">
        <f>IF(F264&gt;=$AI$66,$B$26,IF(F264&gt;=$AI$65,$B$25,IF(F264&gt;=$AI$64,$B$24,IF(F264&gt;=$AI$63,$B$23,IF(F264&gt;=$AI$62,$B$22,IF(F264&gt;=$AI$61,$B$21,$B$20))))))</f>
        <v/>
      </c>
      <c r="H264" s="14">
        <f>MAX(0,MIN($AI$59,IF($B$9="Plasma",(G264-(S264*$AI$18+T264*$AI$19+U264*$AI$20))/$AI$46,AF264)))</f>
        <v/>
      </c>
      <c r="I264" s="15">
        <f>H264/10*3600/$B$11</f>
        <v/>
      </c>
      <c r="J264" s="15">
        <f>J263+H264</f>
        <v/>
      </c>
      <c r="K264" s="14">
        <f>$AI$21*K263+$AI$22*L263+$AI$23*M263+$AI$30*H263</f>
        <v/>
      </c>
      <c r="L264" s="14">
        <f>$AI$24*K263+$AI$25*L263+$AI$26*M263+$AI$31*H263</f>
        <v/>
      </c>
      <c r="M264" s="14">
        <f>$AI$27*K263+$AI$28*L263+$AI$29*M263+$AI$32*H263</f>
        <v/>
      </c>
      <c r="N264" s="16">
        <f>R264*$B$41</f>
        <v/>
      </c>
      <c r="O264" s="14">
        <f>K264/$B$30</f>
        <v/>
      </c>
      <c r="P264" s="14">
        <f>L264/$B$31</f>
        <v/>
      </c>
      <c r="Q264" s="14">
        <f>M264/$B$32</f>
        <v/>
      </c>
      <c r="R264" s="14">
        <f>R263*$AI$42+S263*$AI$43+T263*$AI$44+U263*$AI$45+$AI$47*H263</f>
        <v/>
      </c>
      <c r="S264" s="17">
        <f>$AI$33*K264+$AI$34*L264+$AI$35*M264</f>
        <v/>
      </c>
      <c r="T264" s="17">
        <f>$AI$36*K264+$AI$37*L264+$AI$38*M264</f>
        <v/>
      </c>
      <c r="U264" s="17">
        <f>$AI$39*K264+$AI$40*L264+$AI$41*M264</f>
        <v/>
      </c>
      <c r="V264" s="17">
        <f>R264*EXP(-$B$15*(($B$16+$AI$4)*0.1))+S264*$B$15/($B$15-$AI$12)*(EXP(-$AI$12*(($B$16+$AI$4)*0.1))-EXP(-$B$15*(($B$16+$AI$4)*0.1)))+T264*$B$15/($B$15-$AI$13)*(EXP(-$AI$13*(($B$16+$AI$4)*0.1))-EXP(-$B$15*(($B$16+$AI$4)*0.1)))+U264*$B$15/($B$15-$AI$14)*(EXP(-$AI$14*(($B$16+$AI$4)*0.1))-EXP(-$B$15*(($B$16+$AI$4)*0.1)))</f>
        <v/>
      </c>
      <c r="W264" s="17">
        <f>R264*EXP(-$B$15*(($B$16+$AI$4)*0.2))+S264*$B$15/($B$15-$AI$12)*(EXP(-$AI$12*(($B$16+$AI$4)*0.2))-EXP(-$B$15*(($B$16+$AI$4)*0.2)))+T264*$B$15/($B$15-$AI$13)*(EXP(-$AI$13*(($B$16+$AI$4)*0.2))-EXP(-$B$15*(($B$16+$AI$4)*0.2)))+U264*$B$15/($B$15-$AI$14)*(EXP(-$AI$14*(($B$16+$AI$4)*0.2))-EXP(-$B$15*(($B$16+$AI$4)*0.2)))</f>
        <v/>
      </c>
      <c r="X264" s="17">
        <f>R264*EXP(-$B$15*(($B$16+$AI$4)*0.3))+S264*$B$15/($B$15-$AI$12)*(EXP(-$AI$12*(($B$16+$AI$4)*0.3))-EXP(-$B$15*(($B$16+$AI$4)*0.3)))+T264*$B$15/($B$15-$AI$13)*(EXP(-$AI$13*(($B$16+$AI$4)*0.3))-EXP(-$B$15*(($B$16+$AI$4)*0.3)))+U264*$B$15/($B$15-$AI$14)*(EXP(-$AI$14*(($B$16+$AI$4)*0.3))-EXP(-$B$15*(($B$16+$AI$4)*0.3)))</f>
        <v/>
      </c>
      <c r="Y264" s="17">
        <f>R264*EXP(-$B$15*(($B$16+$AI$4)*0.4))+S264*$B$15/($B$15-$AI$12)*(EXP(-$AI$12*(($B$16+$AI$4)*0.4))-EXP(-$B$15*(($B$16+$AI$4)*0.4)))+T264*$B$15/($B$15-$AI$13)*(EXP(-$AI$13*(($B$16+$AI$4)*0.4))-EXP(-$B$15*(($B$16+$AI$4)*0.4)))+U264*$B$15/($B$15-$AI$14)*(EXP(-$AI$14*(($B$16+$AI$4)*0.4))-EXP(-$B$15*(($B$16+$AI$4)*0.4)))</f>
        <v/>
      </c>
      <c r="Z264" s="17">
        <f>R264*EXP(-$B$15*(($B$16+$AI$4)*0.5))+S264*$B$15/($B$15-$AI$12)*(EXP(-$AI$12*(($B$16+$AI$4)*0.5))-EXP(-$B$15*(($B$16+$AI$4)*0.5)))+T264*$B$15/($B$15-$AI$13)*(EXP(-$AI$13*(($B$16+$AI$4)*0.5))-EXP(-$B$15*(($B$16+$AI$4)*0.5)))+U264*$B$15/($B$15-$AI$14)*(EXP(-$AI$14*(($B$16+$AI$4)*0.5))-EXP(-$B$15*(($B$16+$AI$4)*0.5)))</f>
        <v/>
      </c>
      <c r="AA264" s="17">
        <f>R264*EXP(-$B$15*(($B$16+$AI$4)*0.6))+S264*$B$15/($B$15-$AI$12)*(EXP(-$AI$12*(($B$16+$AI$4)*0.6))-EXP(-$B$15*(($B$16+$AI$4)*0.6)))+T264*$B$15/($B$15-$AI$13)*(EXP(-$AI$13*(($B$16+$AI$4)*0.6))-EXP(-$B$15*(($B$16+$AI$4)*0.6)))+U264*$B$15/($B$15-$AI$14)*(EXP(-$AI$14*(($B$16+$AI$4)*0.6))-EXP(-$B$15*(($B$16+$AI$4)*0.6)))</f>
        <v/>
      </c>
      <c r="AB264" s="17">
        <f>R264*EXP(-$B$15*(($B$16+$AI$4)*0.7))+S264*$B$15/($B$15-$AI$12)*(EXP(-$AI$12*(($B$16+$AI$4)*0.7))-EXP(-$B$15*(($B$16+$AI$4)*0.7)))+T264*$B$15/($B$15-$AI$13)*(EXP(-$AI$13*(($B$16+$AI$4)*0.7))-EXP(-$B$15*(($B$16+$AI$4)*0.7)))+U264*$B$15/($B$15-$AI$14)*(EXP(-$AI$14*(($B$16+$AI$4)*0.7))-EXP(-$B$15*(($B$16+$AI$4)*0.7)))</f>
        <v/>
      </c>
      <c r="AC264" s="17">
        <f>R264*EXP(-$B$15*(($B$16+$AI$4)*0.8))+S264*$B$15/($B$15-$AI$12)*(EXP(-$AI$12*(($B$16+$AI$4)*0.8))-EXP(-$B$15*(($B$16+$AI$4)*0.8)))+T264*$B$15/($B$15-$AI$13)*(EXP(-$AI$13*(($B$16+$AI$4)*0.8))-EXP(-$B$15*(($B$16+$AI$4)*0.8)))+U264*$B$15/($B$15-$AI$14)*(EXP(-$AI$14*(($B$16+$AI$4)*0.8))-EXP(-$B$15*(($B$16+$AI$4)*0.8)))</f>
        <v/>
      </c>
      <c r="AD264" s="17">
        <f>R264*EXP(-$B$15*(($B$16+$AI$4)*0.9))+S264*$B$15/($B$15-$AI$12)*(EXP(-$AI$12*(($B$16+$AI$4)*0.9))-EXP(-$B$15*(($B$16+$AI$4)*0.9)))+T264*$B$15/($B$15-$AI$13)*(EXP(-$AI$13*(($B$16+$AI$4)*0.9))-EXP(-$B$15*(($B$16+$AI$4)*0.9)))+U264*$B$15/($B$15-$AI$14)*(EXP(-$AI$14*(($B$16+$AI$4)*0.9))-EXP(-$B$15*(($B$16+$AI$4)*0.9)))</f>
        <v/>
      </c>
      <c r="AE264" s="17">
        <f>R264*EXP(-$B$15*(($B$16+$AI$4)*1.0))+S264*$B$15/($B$15-$AI$12)*(EXP(-$AI$12*(($B$16+$AI$4)*1.0))-EXP(-$B$15*(($B$16+$AI$4)*1.0)))+T264*$B$15/($B$15-$AI$13)*(EXP(-$AI$13*(($B$16+$AI$4)*1.0))-EXP(-$B$15*(($B$16+$AI$4)*1.0)))+U264*$B$15/($B$15-$AI$14)*(EXP(-$AI$14*(($B$16+$AI$4)*1.0))-EXP(-$B$15*(($B$16+$AI$4)*1.0)))</f>
        <v/>
      </c>
      <c r="AF264" s="17">
        <f>MIN((G264-V264)/$AI$48,(G264-W264)/$AI$49,(G264-X264)/$AI$50,(G264-Y264)/$AI$51,(G264-Z264)/$AI$52,(G264-AA264)/$AI$53,(G264-AB264)/$AI$54,(G264-AC264)/$AI$55,(G264-AD264)/$AI$56,(G264-AE264)/$AI$57)</f>
        <v/>
      </c>
    </row>
    <row r="265">
      <c r="E265" s="12">
        <f>E264+$B$11</f>
        <v/>
      </c>
      <c r="F265" s="13">
        <f>E265/60</f>
        <v/>
      </c>
      <c r="G265" s="13">
        <f>IF(F265&gt;=$AI$66,$B$26,IF(F265&gt;=$AI$65,$B$25,IF(F265&gt;=$AI$64,$B$24,IF(F265&gt;=$AI$63,$B$23,IF(F265&gt;=$AI$62,$B$22,IF(F265&gt;=$AI$61,$B$21,$B$20))))))</f>
        <v/>
      </c>
      <c r="H265" s="14">
        <f>MAX(0,MIN($AI$59,IF($B$9="Plasma",(G265-(S265*$AI$18+T265*$AI$19+U265*$AI$20))/$AI$46,AF265)))</f>
        <v/>
      </c>
      <c r="I265" s="15">
        <f>H265/10*3600/$B$11</f>
        <v/>
      </c>
      <c r="J265" s="15">
        <f>J264+H265</f>
        <v/>
      </c>
      <c r="K265" s="14">
        <f>$AI$21*K264+$AI$22*L264+$AI$23*M264+$AI$30*H264</f>
        <v/>
      </c>
      <c r="L265" s="14">
        <f>$AI$24*K264+$AI$25*L264+$AI$26*M264+$AI$31*H264</f>
        <v/>
      </c>
      <c r="M265" s="14">
        <f>$AI$27*K264+$AI$28*L264+$AI$29*M264+$AI$32*H264</f>
        <v/>
      </c>
      <c r="N265" s="16">
        <f>R265*$B$41</f>
        <v/>
      </c>
      <c r="O265" s="14">
        <f>K265/$B$30</f>
        <v/>
      </c>
      <c r="P265" s="14">
        <f>L265/$B$31</f>
        <v/>
      </c>
      <c r="Q265" s="14">
        <f>M265/$B$32</f>
        <v/>
      </c>
      <c r="R265" s="14">
        <f>R264*$AI$42+S264*$AI$43+T264*$AI$44+U264*$AI$45+$AI$47*H264</f>
        <v/>
      </c>
      <c r="S265" s="17">
        <f>$AI$33*K265+$AI$34*L265+$AI$35*M265</f>
        <v/>
      </c>
      <c r="T265" s="17">
        <f>$AI$36*K265+$AI$37*L265+$AI$38*M265</f>
        <v/>
      </c>
      <c r="U265" s="17">
        <f>$AI$39*K265+$AI$40*L265+$AI$41*M265</f>
        <v/>
      </c>
      <c r="V265" s="17">
        <f>R265*EXP(-$B$15*(($B$16+$AI$4)*0.1))+S265*$B$15/($B$15-$AI$12)*(EXP(-$AI$12*(($B$16+$AI$4)*0.1))-EXP(-$B$15*(($B$16+$AI$4)*0.1)))+T265*$B$15/($B$15-$AI$13)*(EXP(-$AI$13*(($B$16+$AI$4)*0.1))-EXP(-$B$15*(($B$16+$AI$4)*0.1)))+U265*$B$15/($B$15-$AI$14)*(EXP(-$AI$14*(($B$16+$AI$4)*0.1))-EXP(-$B$15*(($B$16+$AI$4)*0.1)))</f>
        <v/>
      </c>
      <c r="W265" s="17">
        <f>R265*EXP(-$B$15*(($B$16+$AI$4)*0.2))+S265*$B$15/($B$15-$AI$12)*(EXP(-$AI$12*(($B$16+$AI$4)*0.2))-EXP(-$B$15*(($B$16+$AI$4)*0.2)))+T265*$B$15/($B$15-$AI$13)*(EXP(-$AI$13*(($B$16+$AI$4)*0.2))-EXP(-$B$15*(($B$16+$AI$4)*0.2)))+U265*$B$15/($B$15-$AI$14)*(EXP(-$AI$14*(($B$16+$AI$4)*0.2))-EXP(-$B$15*(($B$16+$AI$4)*0.2)))</f>
        <v/>
      </c>
      <c r="X265" s="17">
        <f>R265*EXP(-$B$15*(($B$16+$AI$4)*0.3))+S265*$B$15/($B$15-$AI$12)*(EXP(-$AI$12*(($B$16+$AI$4)*0.3))-EXP(-$B$15*(($B$16+$AI$4)*0.3)))+T265*$B$15/($B$15-$AI$13)*(EXP(-$AI$13*(($B$16+$AI$4)*0.3))-EXP(-$B$15*(($B$16+$AI$4)*0.3)))+U265*$B$15/($B$15-$AI$14)*(EXP(-$AI$14*(($B$16+$AI$4)*0.3))-EXP(-$B$15*(($B$16+$AI$4)*0.3)))</f>
        <v/>
      </c>
      <c r="Y265" s="17">
        <f>R265*EXP(-$B$15*(($B$16+$AI$4)*0.4))+S265*$B$15/($B$15-$AI$12)*(EXP(-$AI$12*(($B$16+$AI$4)*0.4))-EXP(-$B$15*(($B$16+$AI$4)*0.4)))+T265*$B$15/($B$15-$AI$13)*(EXP(-$AI$13*(($B$16+$AI$4)*0.4))-EXP(-$B$15*(($B$16+$AI$4)*0.4)))+U265*$B$15/($B$15-$AI$14)*(EXP(-$AI$14*(($B$16+$AI$4)*0.4))-EXP(-$B$15*(($B$16+$AI$4)*0.4)))</f>
        <v/>
      </c>
      <c r="Z265" s="17">
        <f>R265*EXP(-$B$15*(($B$16+$AI$4)*0.5))+S265*$B$15/($B$15-$AI$12)*(EXP(-$AI$12*(($B$16+$AI$4)*0.5))-EXP(-$B$15*(($B$16+$AI$4)*0.5)))+T265*$B$15/($B$15-$AI$13)*(EXP(-$AI$13*(($B$16+$AI$4)*0.5))-EXP(-$B$15*(($B$16+$AI$4)*0.5)))+U265*$B$15/($B$15-$AI$14)*(EXP(-$AI$14*(($B$16+$AI$4)*0.5))-EXP(-$B$15*(($B$16+$AI$4)*0.5)))</f>
        <v/>
      </c>
      <c r="AA265" s="17">
        <f>R265*EXP(-$B$15*(($B$16+$AI$4)*0.6))+S265*$B$15/($B$15-$AI$12)*(EXP(-$AI$12*(($B$16+$AI$4)*0.6))-EXP(-$B$15*(($B$16+$AI$4)*0.6)))+T265*$B$15/($B$15-$AI$13)*(EXP(-$AI$13*(($B$16+$AI$4)*0.6))-EXP(-$B$15*(($B$16+$AI$4)*0.6)))+U265*$B$15/($B$15-$AI$14)*(EXP(-$AI$14*(($B$16+$AI$4)*0.6))-EXP(-$B$15*(($B$16+$AI$4)*0.6)))</f>
        <v/>
      </c>
      <c r="AB265" s="17">
        <f>R265*EXP(-$B$15*(($B$16+$AI$4)*0.7))+S265*$B$15/($B$15-$AI$12)*(EXP(-$AI$12*(($B$16+$AI$4)*0.7))-EXP(-$B$15*(($B$16+$AI$4)*0.7)))+T265*$B$15/($B$15-$AI$13)*(EXP(-$AI$13*(($B$16+$AI$4)*0.7))-EXP(-$B$15*(($B$16+$AI$4)*0.7)))+U265*$B$15/($B$15-$AI$14)*(EXP(-$AI$14*(($B$16+$AI$4)*0.7))-EXP(-$B$15*(($B$16+$AI$4)*0.7)))</f>
        <v/>
      </c>
      <c r="AC265" s="17">
        <f>R265*EXP(-$B$15*(($B$16+$AI$4)*0.8))+S265*$B$15/($B$15-$AI$12)*(EXP(-$AI$12*(($B$16+$AI$4)*0.8))-EXP(-$B$15*(($B$16+$AI$4)*0.8)))+T265*$B$15/($B$15-$AI$13)*(EXP(-$AI$13*(($B$16+$AI$4)*0.8))-EXP(-$B$15*(($B$16+$AI$4)*0.8)))+U265*$B$15/($B$15-$AI$14)*(EXP(-$AI$14*(($B$16+$AI$4)*0.8))-EXP(-$B$15*(($B$16+$AI$4)*0.8)))</f>
        <v/>
      </c>
      <c r="AD265" s="17">
        <f>R265*EXP(-$B$15*(($B$16+$AI$4)*0.9))+S265*$B$15/($B$15-$AI$12)*(EXP(-$AI$12*(($B$16+$AI$4)*0.9))-EXP(-$B$15*(($B$16+$AI$4)*0.9)))+T265*$B$15/($B$15-$AI$13)*(EXP(-$AI$13*(($B$16+$AI$4)*0.9))-EXP(-$B$15*(($B$16+$AI$4)*0.9)))+U265*$B$15/($B$15-$AI$14)*(EXP(-$AI$14*(($B$16+$AI$4)*0.9))-EXP(-$B$15*(($B$16+$AI$4)*0.9)))</f>
        <v/>
      </c>
      <c r="AE265" s="17">
        <f>R265*EXP(-$B$15*(($B$16+$AI$4)*1.0))+S265*$B$15/($B$15-$AI$12)*(EXP(-$AI$12*(($B$16+$AI$4)*1.0))-EXP(-$B$15*(($B$16+$AI$4)*1.0)))+T265*$B$15/($B$15-$AI$13)*(EXP(-$AI$13*(($B$16+$AI$4)*1.0))-EXP(-$B$15*(($B$16+$AI$4)*1.0)))+U265*$B$15/($B$15-$AI$14)*(EXP(-$AI$14*(($B$16+$AI$4)*1.0))-EXP(-$B$15*(($B$16+$AI$4)*1.0)))</f>
        <v/>
      </c>
      <c r="AF265" s="17">
        <f>MIN((G265-V265)/$AI$48,(G265-W265)/$AI$49,(G265-X265)/$AI$50,(G265-Y265)/$AI$51,(G265-Z265)/$AI$52,(G265-AA265)/$AI$53,(G265-AB265)/$AI$54,(G265-AC265)/$AI$55,(G265-AD265)/$AI$56,(G265-AE265)/$AI$57)</f>
        <v/>
      </c>
    </row>
    <row r="266">
      <c r="E266" s="12">
        <f>E265+$B$11</f>
        <v/>
      </c>
      <c r="F266" s="13">
        <f>E266/60</f>
        <v/>
      </c>
      <c r="G266" s="13">
        <f>IF(F266&gt;=$AI$66,$B$26,IF(F266&gt;=$AI$65,$B$25,IF(F266&gt;=$AI$64,$B$24,IF(F266&gt;=$AI$63,$B$23,IF(F266&gt;=$AI$62,$B$22,IF(F266&gt;=$AI$61,$B$21,$B$20))))))</f>
        <v/>
      </c>
      <c r="H266" s="14">
        <f>MAX(0,MIN($AI$59,IF($B$9="Plasma",(G266-(S266*$AI$18+T266*$AI$19+U266*$AI$20))/$AI$46,AF266)))</f>
        <v/>
      </c>
      <c r="I266" s="15">
        <f>H266/10*3600/$B$11</f>
        <v/>
      </c>
      <c r="J266" s="15">
        <f>J265+H266</f>
        <v/>
      </c>
      <c r="K266" s="14">
        <f>$AI$21*K265+$AI$22*L265+$AI$23*M265+$AI$30*H265</f>
        <v/>
      </c>
      <c r="L266" s="14">
        <f>$AI$24*K265+$AI$25*L265+$AI$26*M265+$AI$31*H265</f>
        <v/>
      </c>
      <c r="M266" s="14">
        <f>$AI$27*K265+$AI$28*L265+$AI$29*M265+$AI$32*H265</f>
        <v/>
      </c>
      <c r="N266" s="16">
        <f>R266*$B$41</f>
        <v/>
      </c>
      <c r="O266" s="14">
        <f>K266/$B$30</f>
        <v/>
      </c>
      <c r="P266" s="14">
        <f>L266/$B$31</f>
        <v/>
      </c>
      <c r="Q266" s="14">
        <f>M266/$B$32</f>
        <v/>
      </c>
      <c r="R266" s="14">
        <f>R265*$AI$42+S265*$AI$43+T265*$AI$44+U265*$AI$45+$AI$47*H265</f>
        <v/>
      </c>
      <c r="S266" s="17">
        <f>$AI$33*K266+$AI$34*L266+$AI$35*M266</f>
        <v/>
      </c>
      <c r="T266" s="17">
        <f>$AI$36*K266+$AI$37*L266+$AI$38*M266</f>
        <v/>
      </c>
      <c r="U266" s="17">
        <f>$AI$39*K266+$AI$40*L266+$AI$41*M266</f>
        <v/>
      </c>
      <c r="V266" s="17">
        <f>R266*EXP(-$B$15*(($B$16+$AI$4)*0.1))+S266*$B$15/($B$15-$AI$12)*(EXP(-$AI$12*(($B$16+$AI$4)*0.1))-EXP(-$B$15*(($B$16+$AI$4)*0.1)))+T266*$B$15/($B$15-$AI$13)*(EXP(-$AI$13*(($B$16+$AI$4)*0.1))-EXP(-$B$15*(($B$16+$AI$4)*0.1)))+U266*$B$15/($B$15-$AI$14)*(EXP(-$AI$14*(($B$16+$AI$4)*0.1))-EXP(-$B$15*(($B$16+$AI$4)*0.1)))</f>
        <v/>
      </c>
      <c r="W266" s="17">
        <f>R266*EXP(-$B$15*(($B$16+$AI$4)*0.2))+S266*$B$15/($B$15-$AI$12)*(EXP(-$AI$12*(($B$16+$AI$4)*0.2))-EXP(-$B$15*(($B$16+$AI$4)*0.2)))+T266*$B$15/($B$15-$AI$13)*(EXP(-$AI$13*(($B$16+$AI$4)*0.2))-EXP(-$B$15*(($B$16+$AI$4)*0.2)))+U266*$B$15/($B$15-$AI$14)*(EXP(-$AI$14*(($B$16+$AI$4)*0.2))-EXP(-$B$15*(($B$16+$AI$4)*0.2)))</f>
        <v/>
      </c>
      <c r="X266" s="17">
        <f>R266*EXP(-$B$15*(($B$16+$AI$4)*0.3))+S266*$B$15/($B$15-$AI$12)*(EXP(-$AI$12*(($B$16+$AI$4)*0.3))-EXP(-$B$15*(($B$16+$AI$4)*0.3)))+T266*$B$15/($B$15-$AI$13)*(EXP(-$AI$13*(($B$16+$AI$4)*0.3))-EXP(-$B$15*(($B$16+$AI$4)*0.3)))+U266*$B$15/($B$15-$AI$14)*(EXP(-$AI$14*(($B$16+$AI$4)*0.3))-EXP(-$B$15*(($B$16+$AI$4)*0.3)))</f>
        <v/>
      </c>
      <c r="Y266" s="17">
        <f>R266*EXP(-$B$15*(($B$16+$AI$4)*0.4))+S266*$B$15/($B$15-$AI$12)*(EXP(-$AI$12*(($B$16+$AI$4)*0.4))-EXP(-$B$15*(($B$16+$AI$4)*0.4)))+T266*$B$15/($B$15-$AI$13)*(EXP(-$AI$13*(($B$16+$AI$4)*0.4))-EXP(-$B$15*(($B$16+$AI$4)*0.4)))+U266*$B$15/($B$15-$AI$14)*(EXP(-$AI$14*(($B$16+$AI$4)*0.4))-EXP(-$B$15*(($B$16+$AI$4)*0.4)))</f>
        <v/>
      </c>
      <c r="Z266" s="17">
        <f>R266*EXP(-$B$15*(($B$16+$AI$4)*0.5))+S266*$B$15/($B$15-$AI$12)*(EXP(-$AI$12*(($B$16+$AI$4)*0.5))-EXP(-$B$15*(($B$16+$AI$4)*0.5)))+T266*$B$15/($B$15-$AI$13)*(EXP(-$AI$13*(($B$16+$AI$4)*0.5))-EXP(-$B$15*(($B$16+$AI$4)*0.5)))+U266*$B$15/($B$15-$AI$14)*(EXP(-$AI$14*(($B$16+$AI$4)*0.5))-EXP(-$B$15*(($B$16+$AI$4)*0.5)))</f>
        <v/>
      </c>
      <c r="AA266" s="17">
        <f>R266*EXP(-$B$15*(($B$16+$AI$4)*0.6))+S266*$B$15/($B$15-$AI$12)*(EXP(-$AI$12*(($B$16+$AI$4)*0.6))-EXP(-$B$15*(($B$16+$AI$4)*0.6)))+T266*$B$15/($B$15-$AI$13)*(EXP(-$AI$13*(($B$16+$AI$4)*0.6))-EXP(-$B$15*(($B$16+$AI$4)*0.6)))+U266*$B$15/($B$15-$AI$14)*(EXP(-$AI$14*(($B$16+$AI$4)*0.6))-EXP(-$B$15*(($B$16+$AI$4)*0.6)))</f>
        <v/>
      </c>
      <c r="AB266" s="17">
        <f>R266*EXP(-$B$15*(($B$16+$AI$4)*0.7))+S266*$B$15/($B$15-$AI$12)*(EXP(-$AI$12*(($B$16+$AI$4)*0.7))-EXP(-$B$15*(($B$16+$AI$4)*0.7)))+T266*$B$15/($B$15-$AI$13)*(EXP(-$AI$13*(($B$16+$AI$4)*0.7))-EXP(-$B$15*(($B$16+$AI$4)*0.7)))+U266*$B$15/($B$15-$AI$14)*(EXP(-$AI$14*(($B$16+$AI$4)*0.7))-EXP(-$B$15*(($B$16+$AI$4)*0.7)))</f>
        <v/>
      </c>
      <c r="AC266" s="17">
        <f>R266*EXP(-$B$15*(($B$16+$AI$4)*0.8))+S266*$B$15/($B$15-$AI$12)*(EXP(-$AI$12*(($B$16+$AI$4)*0.8))-EXP(-$B$15*(($B$16+$AI$4)*0.8)))+T266*$B$15/($B$15-$AI$13)*(EXP(-$AI$13*(($B$16+$AI$4)*0.8))-EXP(-$B$15*(($B$16+$AI$4)*0.8)))+U266*$B$15/($B$15-$AI$14)*(EXP(-$AI$14*(($B$16+$AI$4)*0.8))-EXP(-$B$15*(($B$16+$AI$4)*0.8)))</f>
        <v/>
      </c>
      <c r="AD266" s="17">
        <f>R266*EXP(-$B$15*(($B$16+$AI$4)*0.9))+S266*$B$15/($B$15-$AI$12)*(EXP(-$AI$12*(($B$16+$AI$4)*0.9))-EXP(-$B$15*(($B$16+$AI$4)*0.9)))+T266*$B$15/($B$15-$AI$13)*(EXP(-$AI$13*(($B$16+$AI$4)*0.9))-EXP(-$B$15*(($B$16+$AI$4)*0.9)))+U266*$B$15/($B$15-$AI$14)*(EXP(-$AI$14*(($B$16+$AI$4)*0.9))-EXP(-$B$15*(($B$16+$AI$4)*0.9)))</f>
        <v/>
      </c>
      <c r="AE266" s="17">
        <f>R266*EXP(-$B$15*(($B$16+$AI$4)*1.0))+S266*$B$15/($B$15-$AI$12)*(EXP(-$AI$12*(($B$16+$AI$4)*1.0))-EXP(-$B$15*(($B$16+$AI$4)*1.0)))+T266*$B$15/($B$15-$AI$13)*(EXP(-$AI$13*(($B$16+$AI$4)*1.0))-EXP(-$B$15*(($B$16+$AI$4)*1.0)))+U266*$B$15/($B$15-$AI$14)*(EXP(-$AI$14*(($B$16+$AI$4)*1.0))-EXP(-$B$15*(($B$16+$AI$4)*1.0)))</f>
        <v/>
      </c>
      <c r="AF266" s="17">
        <f>MIN((G266-V266)/$AI$48,(G266-W266)/$AI$49,(G266-X266)/$AI$50,(G266-Y266)/$AI$51,(G266-Z266)/$AI$52,(G266-AA266)/$AI$53,(G266-AB266)/$AI$54,(G266-AC266)/$AI$55,(G266-AD266)/$AI$56,(G266-AE266)/$AI$57)</f>
        <v/>
      </c>
    </row>
    <row r="267">
      <c r="E267" s="12">
        <f>E266+$B$11</f>
        <v/>
      </c>
      <c r="F267" s="13">
        <f>E267/60</f>
        <v/>
      </c>
      <c r="G267" s="13">
        <f>IF(F267&gt;=$AI$66,$B$26,IF(F267&gt;=$AI$65,$B$25,IF(F267&gt;=$AI$64,$B$24,IF(F267&gt;=$AI$63,$B$23,IF(F267&gt;=$AI$62,$B$22,IF(F267&gt;=$AI$61,$B$21,$B$20))))))</f>
        <v/>
      </c>
      <c r="H267" s="14">
        <f>MAX(0,MIN($AI$59,IF($B$9="Plasma",(G267-(S267*$AI$18+T267*$AI$19+U267*$AI$20))/$AI$46,AF267)))</f>
        <v/>
      </c>
      <c r="I267" s="15">
        <f>H267/10*3600/$B$11</f>
        <v/>
      </c>
      <c r="J267" s="15">
        <f>J266+H267</f>
        <v/>
      </c>
      <c r="K267" s="14">
        <f>$AI$21*K266+$AI$22*L266+$AI$23*M266+$AI$30*H266</f>
        <v/>
      </c>
      <c r="L267" s="14">
        <f>$AI$24*K266+$AI$25*L266+$AI$26*M266+$AI$31*H266</f>
        <v/>
      </c>
      <c r="M267" s="14">
        <f>$AI$27*K266+$AI$28*L266+$AI$29*M266+$AI$32*H266</f>
        <v/>
      </c>
      <c r="N267" s="16">
        <f>R267*$B$41</f>
        <v/>
      </c>
      <c r="O267" s="14">
        <f>K267/$B$30</f>
        <v/>
      </c>
      <c r="P267" s="14">
        <f>L267/$B$31</f>
        <v/>
      </c>
      <c r="Q267" s="14">
        <f>M267/$B$32</f>
        <v/>
      </c>
      <c r="R267" s="14">
        <f>R266*$AI$42+S266*$AI$43+T266*$AI$44+U266*$AI$45+$AI$47*H266</f>
        <v/>
      </c>
      <c r="S267" s="17">
        <f>$AI$33*K267+$AI$34*L267+$AI$35*M267</f>
        <v/>
      </c>
      <c r="T267" s="17">
        <f>$AI$36*K267+$AI$37*L267+$AI$38*M267</f>
        <v/>
      </c>
      <c r="U267" s="17">
        <f>$AI$39*K267+$AI$40*L267+$AI$41*M267</f>
        <v/>
      </c>
      <c r="V267" s="17">
        <f>R267*EXP(-$B$15*(($B$16+$AI$4)*0.1))+S267*$B$15/($B$15-$AI$12)*(EXP(-$AI$12*(($B$16+$AI$4)*0.1))-EXP(-$B$15*(($B$16+$AI$4)*0.1)))+T267*$B$15/($B$15-$AI$13)*(EXP(-$AI$13*(($B$16+$AI$4)*0.1))-EXP(-$B$15*(($B$16+$AI$4)*0.1)))+U267*$B$15/($B$15-$AI$14)*(EXP(-$AI$14*(($B$16+$AI$4)*0.1))-EXP(-$B$15*(($B$16+$AI$4)*0.1)))</f>
        <v/>
      </c>
      <c r="W267" s="17">
        <f>R267*EXP(-$B$15*(($B$16+$AI$4)*0.2))+S267*$B$15/($B$15-$AI$12)*(EXP(-$AI$12*(($B$16+$AI$4)*0.2))-EXP(-$B$15*(($B$16+$AI$4)*0.2)))+T267*$B$15/($B$15-$AI$13)*(EXP(-$AI$13*(($B$16+$AI$4)*0.2))-EXP(-$B$15*(($B$16+$AI$4)*0.2)))+U267*$B$15/($B$15-$AI$14)*(EXP(-$AI$14*(($B$16+$AI$4)*0.2))-EXP(-$B$15*(($B$16+$AI$4)*0.2)))</f>
        <v/>
      </c>
      <c r="X267" s="17">
        <f>R267*EXP(-$B$15*(($B$16+$AI$4)*0.3))+S267*$B$15/($B$15-$AI$12)*(EXP(-$AI$12*(($B$16+$AI$4)*0.3))-EXP(-$B$15*(($B$16+$AI$4)*0.3)))+T267*$B$15/($B$15-$AI$13)*(EXP(-$AI$13*(($B$16+$AI$4)*0.3))-EXP(-$B$15*(($B$16+$AI$4)*0.3)))+U267*$B$15/($B$15-$AI$14)*(EXP(-$AI$14*(($B$16+$AI$4)*0.3))-EXP(-$B$15*(($B$16+$AI$4)*0.3)))</f>
        <v/>
      </c>
      <c r="Y267" s="17">
        <f>R267*EXP(-$B$15*(($B$16+$AI$4)*0.4))+S267*$B$15/($B$15-$AI$12)*(EXP(-$AI$12*(($B$16+$AI$4)*0.4))-EXP(-$B$15*(($B$16+$AI$4)*0.4)))+T267*$B$15/($B$15-$AI$13)*(EXP(-$AI$13*(($B$16+$AI$4)*0.4))-EXP(-$B$15*(($B$16+$AI$4)*0.4)))+U267*$B$15/($B$15-$AI$14)*(EXP(-$AI$14*(($B$16+$AI$4)*0.4))-EXP(-$B$15*(($B$16+$AI$4)*0.4)))</f>
        <v/>
      </c>
      <c r="Z267" s="17">
        <f>R267*EXP(-$B$15*(($B$16+$AI$4)*0.5))+S267*$B$15/($B$15-$AI$12)*(EXP(-$AI$12*(($B$16+$AI$4)*0.5))-EXP(-$B$15*(($B$16+$AI$4)*0.5)))+T267*$B$15/($B$15-$AI$13)*(EXP(-$AI$13*(($B$16+$AI$4)*0.5))-EXP(-$B$15*(($B$16+$AI$4)*0.5)))+U267*$B$15/($B$15-$AI$14)*(EXP(-$AI$14*(($B$16+$AI$4)*0.5))-EXP(-$B$15*(($B$16+$AI$4)*0.5)))</f>
        <v/>
      </c>
      <c r="AA267" s="17">
        <f>R267*EXP(-$B$15*(($B$16+$AI$4)*0.6))+S267*$B$15/($B$15-$AI$12)*(EXP(-$AI$12*(($B$16+$AI$4)*0.6))-EXP(-$B$15*(($B$16+$AI$4)*0.6)))+T267*$B$15/($B$15-$AI$13)*(EXP(-$AI$13*(($B$16+$AI$4)*0.6))-EXP(-$B$15*(($B$16+$AI$4)*0.6)))+U267*$B$15/($B$15-$AI$14)*(EXP(-$AI$14*(($B$16+$AI$4)*0.6))-EXP(-$B$15*(($B$16+$AI$4)*0.6)))</f>
        <v/>
      </c>
      <c r="AB267" s="17">
        <f>R267*EXP(-$B$15*(($B$16+$AI$4)*0.7))+S267*$B$15/($B$15-$AI$12)*(EXP(-$AI$12*(($B$16+$AI$4)*0.7))-EXP(-$B$15*(($B$16+$AI$4)*0.7)))+T267*$B$15/($B$15-$AI$13)*(EXP(-$AI$13*(($B$16+$AI$4)*0.7))-EXP(-$B$15*(($B$16+$AI$4)*0.7)))+U267*$B$15/($B$15-$AI$14)*(EXP(-$AI$14*(($B$16+$AI$4)*0.7))-EXP(-$B$15*(($B$16+$AI$4)*0.7)))</f>
        <v/>
      </c>
      <c r="AC267" s="17">
        <f>R267*EXP(-$B$15*(($B$16+$AI$4)*0.8))+S267*$B$15/($B$15-$AI$12)*(EXP(-$AI$12*(($B$16+$AI$4)*0.8))-EXP(-$B$15*(($B$16+$AI$4)*0.8)))+T267*$B$15/($B$15-$AI$13)*(EXP(-$AI$13*(($B$16+$AI$4)*0.8))-EXP(-$B$15*(($B$16+$AI$4)*0.8)))+U267*$B$15/($B$15-$AI$14)*(EXP(-$AI$14*(($B$16+$AI$4)*0.8))-EXP(-$B$15*(($B$16+$AI$4)*0.8)))</f>
        <v/>
      </c>
      <c r="AD267" s="17">
        <f>R267*EXP(-$B$15*(($B$16+$AI$4)*0.9))+S267*$B$15/($B$15-$AI$12)*(EXP(-$AI$12*(($B$16+$AI$4)*0.9))-EXP(-$B$15*(($B$16+$AI$4)*0.9)))+T267*$B$15/($B$15-$AI$13)*(EXP(-$AI$13*(($B$16+$AI$4)*0.9))-EXP(-$B$15*(($B$16+$AI$4)*0.9)))+U267*$B$15/($B$15-$AI$14)*(EXP(-$AI$14*(($B$16+$AI$4)*0.9))-EXP(-$B$15*(($B$16+$AI$4)*0.9)))</f>
        <v/>
      </c>
      <c r="AE267" s="17">
        <f>R267*EXP(-$B$15*(($B$16+$AI$4)*1.0))+S267*$B$15/($B$15-$AI$12)*(EXP(-$AI$12*(($B$16+$AI$4)*1.0))-EXP(-$B$15*(($B$16+$AI$4)*1.0)))+T267*$B$15/($B$15-$AI$13)*(EXP(-$AI$13*(($B$16+$AI$4)*1.0))-EXP(-$B$15*(($B$16+$AI$4)*1.0)))+U267*$B$15/($B$15-$AI$14)*(EXP(-$AI$14*(($B$16+$AI$4)*1.0))-EXP(-$B$15*(($B$16+$AI$4)*1.0)))</f>
        <v/>
      </c>
      <c r="AF267" s="17">
        <f>MIN((G267-V267)/$AI$48,(G267-W267)/$AI$49,(G267-X267)/$AI$50,(G267-Y267)/$AI$51,(G267-Z267)/$AI$52,(G267-AA267)/$AI$53,(G267-AB267)/$AI$54,(G267-AC267)/$AI$55,(G267-AD267)/$AI$56,(G267-AE267)/$AI$57)</f>
        <v/>
      </c>
    </row>
    <row r="268">
      <c r="E268" s="12">
        <f>E267+$B$11</f>
        <v/>
      </c>
      <c r="F268" s="13">
        <f>E268/60</f>
        <v/>
      </c>
      <c r="G268" s="13">
        <f>IF(F268&gt;=$AI$66,$B$26,IF(F268&gt;=$AI$65,$B$25,IF(F268&gt;=$AI$64,$B$24,IF(F268&gt;=$AI$63,$B$23,IF(F268&gt;=$AI$62,$B$22,IF(F268&gt;=$AI$61,$B$21,$B$20))))))</f>
        <v/>
      </c>
      <c r="H268" s="14">
        <f>MAX(0,MIN($AI$59,IF($B$9="Plasma",(G268-(S268*$AI$18+T268*$AI$19+U268*$AI$20))/$AI$46,AF268)))</f>
        <v/>
      </c>
      <c r="I268" s="15">
        <f>H268/10*3600/$B$11</f>
        <v/>
      </c>
      <c r="J268" s="15">
        <f>J267+H268</f>
        <v/>
      </c>
      <c r="K268" s="14">
        <f>$AI$21*K267+$AI$22*L267+$AI$23*M267+$AI$30*H267</f>
        <v/>
      </c>
      <c r="L268" s="14">
        <f>$AI$24*K267+$AI$25*L267+$AI$26*M267+$AI$31*H267</f>
        <v/>
      </c>
      <c r="M268" s="14">
        <f>$AI$27*K267+$AI$28*L267+$AI$29*M267+$AI$32*H267</f>
        <v/>
      </c>
      <c r="N268" s="16">
        <f>R268*$B$41</f>
        <v/>
      </c>
      <c r="O268" s="14">
        <f>K268/$B$30</f>
        <v/>
      </c>
      <c r="P268" s="14">
        <f>L268/$B$31</f>
        <v/>
      </c>
      <c r="Q268" s="14">
        <f>M268/$B$32</f>
        <v/>
      </c>
      <c r="R268" s="14">
        <f>R267*$AI$42+S267*$AI$43+T267*$AI$44+U267*$AI$45+$AI$47*H267</f>
        <v/>
      </c>
      <c r="S268" s="17">
        <f>$AI$33*K268+$AI$34*L268+$AI$35*M268</f>
        <v/>
      </c>
      <c r="T268" s="17">
        <f>$AI$36*K268+$AI$37*L268+$AI$38*M268</f>
        <v/>
      </c>
      <c r="U268" s="17">
        <f>$AI$39*K268+$AI$40*L268+$AI$41*M268</f>
        <v/>
      </c>
      <c r="V268" s="17">
        <f>R268*EXP(-$B$15*(($B$16+$AI$4)*0.1))+S268*$B$15/($B$15-$AI$12)*(EXP(-$AI$12*(($B$16+$AI$4)*0.1))-EXP(-$B$15*(($B$16+$AI$4)*0.1)))+T268*$B$15/($B$15-$AI$13)*(EXP(-$AI$13*(($B$16+$AI$4)*0.1))-EXP(-$B$15*(($B$16+$AI$4)*0.1)))+U268*$B$15/($B$15-$AI$14)*(EXP(-$AI$14*(($B$16+$AI$4)*0.1))-EXP(-$B$15*(($B$16+$AI$4)*0.1)))</f>
        <v/>
      </c>
      <c r="W268" s="17">
        <f>R268*EXP(-$B$15*(($B$16+$AI$4)*0.2))+S268*$B$15/($B$15-$AI$12)*(EXP(-$AI$12*(($B$16+$AI$4)*0.2))-EXP(-$B$15*(($B$16+$AI$4)*0.2)))+T268*$B$15/($B$15-$AI$13)*(EXP(-$AI$13*(($B$16+$AI$4)*0.2))-EXP(-$B$15*(($B$16+$AI$4)*0.2)))+U268*$B$15/($B$15-$AI$14)*(EXP(-$AI$14*(($B$16+$AI$4)*0.2))-EXP(-$B$15*(($B$16+$AI$4)*0.2)))</f>
        <v/>
      </c>
      <c r="X268" s="17">
        <f>R268*EXP(-$B$15*(($B$16+$AI$4)*0.3))+S268*$B$15/($B$15-$AI$12)*(EXP(-$AI$12*(($B$16+$AI$4)*0.3))-EXP(-$B$15*(($B$16+$AI$4)*0.3)))+T268*$B$15/($B$15-$AI$13)*(EXP(-$AI$13*(($B$16+$AI$4)*0.3))-EXP(-$B$15*(($B$16+$AI$4)*0.3)))+U268*$B$15/($B$15-$AI$14)*(EXP(-$AI$14*(($B$16+$AI$4)*0.3))-EXP(-$B$15*(($B$16+$AI$4)*0.3)))</f>
        <v/>
      </c>
      <c r="Y268" s="17">
        <f>R268*EXP(-$B$15*(($B$16+$AI$4)*0.4))+S268*$B$15/($B$15-$AI$12)*(EXP(-$AI$12*(($B$16+$AI$4)*0.4))-EXP(-$B$15*(($B$16+$AI$4)*0.4)))+T268*$B$15/($B$15-$AI$13)*(EXP(-$AI$13*(($B$16+$AI$4)*0.4))-EXP(-$B$15*(($B$16+$AI$4)*0.4)))+U268*$B$15/($B$15-$AI$14)*(EXP(-$AI$14*(($B$16+$AI$4)*0.4))-EXP(-$B$15*(($B$16+$AI$4)*0.4)))</f>
        <v/>
      </c>
      <c r="Z268" s="17">
        <f>R268*EXP(-$B$15*(($B$16+$AI$4)*0.5))+S268*$B$15/($B$15-$AI$12)*(EXP(-$AI$12*(($B$16+$AI$4)*0.5))-EXP(-$B$15*(($B$16+$AI$4)*0.5)))+T268*$B$15/($B$15-$AI$13)*(EXP(-$AI$13*(($B$16+$AI$4)*0.5))-EXP(-$B$15*(($B$16+$AI$4)*0.5)))+U268*$B$15/($B$15-$AI$14)*(EXP(-$AI$14*(($B$16+$AI$4)*0.5))-EXP(-$B$15*(($B$16+$AI$4)*0.5)))</f>
        <v/>
      </c>
      <c r="AA268" s="17">
        <f>R268*EXP(-$B$15*(($B$16+$AI$4)*0.6))+S268*$B$15/($B$15-$AI$12)*(EXP(-$AI$12*(($B$16+$AI$4)*0.6))-EXP(-$B$15*(($B$16+$AI$4)*0.6)))+T268*$B$15/($B$15-$AI$13)*(EXP(-$AI$13*(($B$16+$AI$4)*0.6))-EXP(-$B$15*(($B$16+$AI$4)*0.6)))+U268*$B$15/($B$15-$AI$14)*(EXP(-$AI$14*(($B$16+$AI$4)*0.6))-EXP(-$B$15*(($B$16+$AI$4)*0.6)))</f>
        <v/>
      </c>
      <c r="AB268" s="17">
        <f>R268*EXP(-$B$15*(($B$16+$AI$4)*0.7))+S268*$B$15/($B$15-$AI$12)*(EXP(-$AI$12*(($B$16+$AI$4)*0.7))-EXP(-$B$15*(($B$16+$AI$4)*0.7)))+T268*$B$15/($B$15-$AI$13)*(EXP(-$AI$13*(($B$16+$AI$4)*0.7))-EXP(-$B$15*(($B$16+$AI$4)*0.7)))+U268*$B$15/($B$15-$AI$14)*(EXP(-$AI$14*(($B$16+$AI$4)*0.7))-EXP(-$B$15*(($B$16+$AI$4)*0.7)))</f>
        <v/>
      </c>
      <c r="AC268" s="17">
        <f>R268*EXP(-$B$15*(($B$16+$AI$4)*0.8))+S268*$B$15/($B$15-$AI$12)*(EXP(-$AI$12*(($B$16+$AI$4)*0.8))-EXP(-$B$15*(($B$16+$AI$4)*0.8)))+T268*$B$15/($B$15-$AI$13)*(EXP(-$AI$13*(($B$16+$AI$4)*0.8))-EXP(-$B$15*(($B$16+$AI$4)*0.8)))+U268*$B$15/($B$15-$AI$14)*(EXP(-$AI$14*(($B$16+$AI$4)*0.8))-EXP(-$B$15*(($B$16+$AI$4)*0.8)))</f>
        <v/>
      </c>
      <c r="AD268" s="17">
        <f>R268*EXP(-$B$15*(($B$16+$AI$4)*0.9))+S268*$B$15/($B$15-$AI$12)*(EXP(-$AI$12*(($B$16+$AI$4)*0.9))-EXP(-$B$15*(($B$16+$AI$4)*0.9)))+T268*$B$15/($B$15-$AI$13)*(EXP(-$AI$13*(($B$16+$AI$4)*0.9))-EXP(-$B$15*(($B$16+$AI$4)*0.9)))+U268*$B$15/($B$15-$AI$14)*(EXP(-$AI$14*(($B$16+$AI$4)*0.9))-EXP(-$B$15*(($B$16+$AI$4)*0.9)))</f>
        <v/>
      </c>
      <c r="AE268" s="17">
        <f>R268*EXP(-$B$15*(($B$16+$AI$4)*1.0))+S268*$B$15/($B$15-$AI$12)*(EXP(-$AI$12*(($B$16+$AI$4)*1.0))-EXP(-$B$15*(($B$16+$AI$4)*1.0)))+T268*$B$15/($B$15-$AI$13)*(EXP(-$AI$13*(($B$16+$AI$4)*1.0))-EXP(-$B$15*(($B$16+$AI$4)*1.0)))+U268*$B$15/($B$15-$AI$14)*(EXP(-$AI$14*(($B$16+$AI$4)*1.0))-EXP(-$B$15*(($B$16+$AI$4)*1.0)))</f>
        <v/>
      </c>
      <c r="AF268" s="17">
        <f>MIN((G268-V268)/$AI$48,(G268-W268)/$AI$49,(G268-X268)/$AI$50,(G268-Y268)/$AI$51,(G268-Z268)/$AI$52,(G268-AA268)/$AI$53,(G268-AB268)/$AI$54,(G268-AC268)/$AI$55,(G268-AD268)/$AI$56,(G268-AE268)/$AI$57)</f>
        <v/>
      </c>
    </row>
    <row r="269">
      <c r="E269" s="12">
        <f>E268+$B$11</f>
        <v/>
      </c>
      <c r="F269" s="13">
        <f>E269/60</f>
        <v/>
      </c>
      <c r="G269" s="13">
        <f>IF(F269&gt;=$AI$66,$B$26,IF(F269&gt;=$AI$65,$B$25,IF(F269&gt;=$AI$64,$B$24,IF(F269&gt;=$AI$63,$B$23,IF(F269&gt;=$AI$62,$B$22,IF(F269&gt;=$AI$61,$B$21,$B$20))))))</f>
        <v/>
      </c>
      <c r="H269" s="14">
        <f>MAX(0,MIN($AI$59,IF($B$9="Plasma",(G269-(S269*$AI$18+T269*$AI$19+U269*$AI$20))/$AI$46,AF269)))</f>
        <v/>
      </c>
      <c r="I269" s="15">
        <f>H269/10*3600/$B$11</f>
        <v/>
      </c>
      <c r="J269" s="15">
        <f>J268+H269</f>
        <v/>
      </c>
      <c r="K269" s="14">
        <f>$AI$21*K268+$AI$22*L268+$AI$23*M268+$AI$30*H268</f>
        <v/>
      </c>
      <c r="L269" s="14">
        <f>$AI$24*K268+$AI$25*L268+$AI$26*M268+$AI$31*H268</f>
        <v/>
      </c>
      <c r="M269" s="14">
        <f>$AI$27*K268+$AI$28*L268+$AI$29*M268+$AI$32*H268</f>
        <v/>
      </c>
      <c r="N269" s="16">
        <f>R269*$B$41</f>
        <v/>
      </c>
      <c r="O269" s="14">
        <f>K269/$B$30</f>
        <v/>
      </c>
      <c r="P269" s="14">
        <f>L269/$B$31</f>
        <v/>
      </c>
      <c r="Q269" s="14">
        <f>M269/$B$32</f>
        <v/>
      </c>
      <c r="R269" s="14">
        <f>R268*$AI$42+S268*$AI$43+T268*$AI$44+U268*$AI$45+$AI$47*H268</f>
        <v/>
      </c>
      <c r="S269" s="17">
        <f>$AI$33*K269+$AI$34*L269+$AI$35*M269</f>
        <v/>
      </c>
      <c r="T269" s="17">
        <f>$AI$36*K269+$AI$37*L269+$AI$38*M269</f>
        <v/>
      </c>
      <c r="U269" s="17">
        <f>$AI$39*K269+$AI$40*L269+$AI$41*M269</f>
        <v/>
      </c>
      <c r="V269" s="17">
        <f>R269*EXP(-$B$15*(($B$16+$AI$4)*0.1))+S269*$B$15/($B$15-$AI$12)*(EXP(-$AI$12*(($B$16+$AI$4)*0.1))-EXP(-$B$15*(($B$16+$AI$4)*0.1)))+T269*$B$15/($B$15-$AI$13)*(EXP(-$AI$13*(($B$16+$AI$4)*0.1))-EXP(-$B$15*(($B$16+$AI$4)*0.1)))+U269*$B$15/($B$15-$AI$14)*(EXP(-$AI$14*(($B$16+$AI$4)*0.1))-EXP(-$B$15*(($B$16+$AI$4)*0.1)))</f>
        <v/>
      </c>
      <c r="W269" s="17">
        <f>R269*EXP(-$B$15*(($B$16+$AI$4)*0.2))+S269*$B$15/($B$15-$AI$12)*(EXP(-$AI$12*(($B$16+$AI$4)*0.2))-EXP(-$B$15*(($B$16+$AI$4)*0.2)))+T269*$B$15/($B$15-$AI$13)*(EXP(-$AI$13*(($B$16+$AI$4)*0.2))-EXP(-$B$15*(($B$16+$AI$4)*0.2)))+U269*$B$15/($B$15-$AI$14)*(EXP(-$AI$14*(($B$16+$AI$4)*0.2))-EXP(-$B$15*(($B$16+$AI$4)*0.2)))</f>
        <v/>
      </c>
      <c r="X269" s="17">
        <f>R269*EXP(-$B$15*(($B$16+$AI$4)*0.3))+S269*$B$15/($B$15-$AI$12)*(EXP(-$AI$12*(($B$16+$AI$4)*0.3))-EXP(-$B$15*(($B$16+$AI$4)*0.3)))+T269*$B$15/($B$15-$AI$13)*(EXP(-$AI$13*(($B$16+$AI$4)*0.3))-EXP(-$B$15*(($B$16+$AI$4)*0.3)))+U269*$B$15/($B$15-$AI$14)*(EXP(-$AI$14*(($B$16+$AI$4)*0.3))-EXP(-$B$15*(($B$16+$AI$4)*0.3)))</f>
        <v/>
      </c>
      <c r="Y269" s="17">
        <f>R269*EXP(-$B$15*(($B$16+$AI$4)*0.4))+S269*$B$15/($B$15-$AI$12)*(EXP(-$AI$12*(($B$16+$AI$4)*0.4))-EXP(-$B$15*(($B$16+$AI$4)*0.4)))+T269*$B$15/($B$15-$AI$13)*(EXP(-$AI$13*(($B$16+$AI$4)*0.4))-EXP(-$B$15*(($B$16+$AI$4)*0.4)))+U269*$B$15/($B$15-$AI$14)*(EXP(-$AI$14*(($B$16+$AI$4)*0.4))-EXP(-$B$15*(($B$16+$AI$4)*0.4)))</f>
        <v/>
      </c>
      <c r="Z269" s="17">
        <f>R269*EXP(-$B$15*(($B$16+$AI$4)*0.5))+S269*$B$15/($B$15-$AI$12)*(EXP(-$AI$12*(($B$16+$AI$4)*0.5))-EXP(-$B$15*(($B$16+$AI$4)*0.5)))+T269*$B$15/($B$15-$AI$13)*(EXP(-$AI$13*(($B$16+$AI$4)*0.5))-EXP(-$B$15*(($B$16+$AI$4)*0.5)))+U269*$B$15/($B$15-$AI$14)*(EXP(-$AI$14*(($B$16+$AI$4)*0.5))-EXP(-$B$15*(($B$16+$AI$4)*0.5)))</f>
        <v/>
      </c>
      <c r="AA269" s="17">
        <f>R269*EXP(-$B$15*(($B$16+$AI$4)*0.6))+S269*$B$15/($B$15-$AI$12)*(EXP(-$AI$12*(($B$16+$AI$4)*0.6))-EXP(-$B$15*(($B$16+$AI$4)*0.6)))+T269*$B$15/($B$15-$AI$13)*(EXP(-$AI$13*(($B$16+$AI$4)*0.6))-EXP(-$B$15*(($B$16+$AI$4)*0.6)))+U269*$B$15/($B$15-$AI$14)*(EXP(-$AI$14*(($B$16+$AI$4)*0.6))-EXP(-$B$15*(($B$16+$AI$4)*0.6)))</f>
        <v/>
      </c>
      <c r="AB269" s="17">
        <f>R269*EXP(-$B$15*(($B$16+$AI$4)*0.7))+S269*$B$15/($B$15-$AI$12)*(EXP(-$AI$12*(($B$16+$AI$4)*0.7))-EXP(-$B$15*(($B$16+$AI$4)*0.7)))+T269*$B$15/($B$15-$AI$13)*(EXP(-$AI$13*(($B$16+$AI$4)*0.7))-EXP(-$B$15*(($B$16+$AI$4)*0.7)))+U269*$B$15/($B$15-$AI$14)*(EXP(-$AI$14*(($B$16+$AI$4)*0.7))-EXP(-$B$15*(($B$16+$AI$4)*0.7)))</f>
        <v/>
      </c>
      <c r="AC269" s="17">
        <f>R269*EXP(-$B$15*(($B$16+$AI$4)*0.8))+S269*$B$15/($B$15-$AI$12)*(EXP(-$AI$12*(($B$16+$AI$4)*0.8))-EXP(-$B$15*(($B$16+$AI$4)*0.8)))+T269*$B$15/($B$15-$AI$13)*(EXP(-$AI$13*(($B$16+$AI$4)*0.8))-EXP(-$B$15*(($B$16+$AI$4)*0.8)))+U269*$B$15/($B$15-$AI$14)*(EXP(-$AI$14*(($B$16+$AI$4)*0.8))-EXP(-$B$15*(($B$16+$AI$4)*0.8)))</f>
        <v/>
      </c>
      <c r="AD269" s="17">
        <f>R269*EXP(-$B$15*(($B$16+$AI$4)*0.9))+S269*$B$15/($B$15-$AI$12)*(EXP(-$AI$12*(($B$16+$AI$4)*0.9))-EXP(-$B$15*(($B$16+$AI$4)*0.9)))+T269*$B$15/($B$15-$AI$13)*(EXP(-$AI$13*(($B$16+$AI$4)*0.9))-EXP(-$B$15*(($B$16+$AI$4)*0.9)))+U269*$B$15/($B$15-$AI$14)*(EXP(-$AI$14*(($B$16+$AI$4)*0.9))-EXP(-$B$15*(($B$16+$AI$4)*0.9)))</f>
        <v/>
      </c>
      <c r="AE269" s="17">
        <f>R269*EXP(-$B$15*(($B$16+$AI$4)*1.0))+S269*$B$15/($B$15-$AI$12)*(EXP(-$AI$12*(($B$16+$AI$4)*1.0))-EXP(-$B$15*(($B$16+$AI$4)*1.0)))+T269*$B$15/($B$15-$AI$13)*(EXP(-$AI$13*(($B$16+$AI$4)*1.0))-EXP(-$B$15*(($B$16+$AI$4)*1.0)))+U269*$B$15/($B$15-$AI$14)*(EXP(-$AI$14*(($B$16+$AI$4)*1.0))-EXP(-$B$15*(($B$16+$AI$4)*1.0)))</f>
        <v/>
      </c>
      <c r="AF269" s="17">
        <f>MIN((G269-V269)/$AI$48,(G269-W269)/$AI$49,(G269-X269)/$AI$50,(G269-Y269)/$AI$51,(G269-Z269)/$AI$52,(G269-AA269)/$AI$53,(G269-AB269)/$AI$54,(G269-AC269)/$AI$55,(G269-AD269)/$AI$56,(G269-AE269)/$AI$57)</f>
        <v/>
      </c>
    </row>
    <row r="270">
      <c r="E270" s="12">
        <f>E269+$B$11</f>
        <v/>
      </c>
      <c r="F270" s="13">
        <f>E270/60</f>
        <v/>
      </c>
      <c r="G270" s="13">
        <f>IF(F270&gt;=$AI$66,$B$26,IF(F270&gt;=$AI$65,$B$25,IF(F270&gt;=$AI$64,$B$24,IF(F270&gt;=$AI$63,$B$23,IF(F270&gt;=$AI$62,$B$22,IF(F270&gt;=$AI$61,$B$21,$B$20))))))</f>
        <v/>
      </c>
      <c r="H270" s="14">
        <f>MAX(0,MIN($AI$59,IF($B$9="Plasma",(G270-(S270*$AI$18+T270*$AI$19+U270*$AI$20))/$AI$46,AF270)))</f>
        <v/>
      </c>
      <c r="I270" s="15">
        <f>H270/10*3600/$B$11</f>
        <v/>
      </c>
      <c r="J270" s="15">
        <f>J269+H270</f>
        <v/>
      </c>
      <c r="K270" s="14">
        <f>$AI$21*K269+$AI$22*L269+$AI$23*M269+$AI$30*H269</f>
        <v/>
      </c>
      <c r="L270" s="14">
        <f>$AI$24*K269+$AI$25*L269+$AI$26*M269+$AI$31*H269</f>
        <v/>
      </c>
      <c r="M270" s="14">
        <f>$AI$27*K269+$AI$28*L269+$AI$29*M269+$AI$32*H269</f>
        <v/>
      </c>
      <c r="N270" s="16">
        <f>R270*$B$41</f>
        <v/>
      </c>
      <c r="O270" s="14">
        <f>K270/$B$30</f>
        <v/>
      </c>
      <c r="P270" s="14">
        <f>L270/$B$31</f>
        <v/>
      </c>
      <c r="Q270" s="14">
        <f>M270/$B$32</f>
        <v/>
      </c>
      <c r="R270" s="14">
        <f>R269*$AI$42+S269*$AI$43+T269*$AI$44+U269*$AI$45+$AI$47*H269</f>
        <v/>
      </c>
      <c r="S270" s="17">
        <f>$AI$33*K270+$AI$34*L270+$AI$35*M270</f>
        <v/>
      </c>
      <c r="T270" s="17">
        <f>$AI$36*K270+$AI$37*L270+$AI$38*M270</f>
        <v/>
      </c>
      <c r="U270" s="17">
        <f>$AI$39*K270+$AI$40*L270+$AI$41*M270</f>
        <v/>
      </c>
      <c r="V270" s="17">
        <f>R270*EXP(-$B$15*(($B$16+$AI$4)*0.1))+S270*$B$15/($B$15-$AI$12)*(EXP(-$AI$12*(($B$16+$AI$4)*0.1))-EXP(-$B$15*(($B$16+$AI$4)*0.1)))+T270*$B$15/($B$15-$AI$13)*(EXP(-$AI$13*(($B$16+$AI$4)*0.1))-EXP(-$B$15*(($B$16+$AI$4)*0.1)))+U270*$B$15/($B$15-$AI$14)*(EXP(-$AI$14*(($B$16+$AI$4)*0.1))-EXP(-$B$15*(($B$16+$AI$4)*0.1)))</f>
        <v/>
      </c>
      <c r="W270" s="17">
        <f>R270*EXP(-$B$15*(($B$16+$AI$4)*0.2))+S270*$B$15/($B$15-$AI$12)*(EXP(-$AI$12*(($B$16+$AI$4)*0.2))-EXP(-$B$15*(($B$16+$AI$4)*0.2)))+T270*$B$15/($B$15-$AI$13)*(EXP(-$AI$13*(($B$16+$AI$4)*0.2))-EXP(-$B$15*(($B$16+$AI$4)*0.2)))+U270*$B$15/($B$15-$AI$14)*(EXP(-$AI$14*(($B$16+$AI$4)*0.2))-EXP(-$B$15*(($B$16+$AI$4)*0.2)))</f>
        <v/>
      </c>
      <c r="X270" s="17">
        <f>R270*EXP(-$B$15*(($B$16+$AI$4)*0.3))+S270*$B$15/($B$15-$AI$12)*(EXP(-$AI$12*(($B$16+$AI$4)*0.3))-EXP(-$B$15*(($B$16+$AI$4)*0.3)))+T270*$B$15/($B$15-$AI$13)*(EXP(-$AI$13*(($B$16+$AI$4)*0.3))-EXP(-$B$15*(($B$16+$AI$4)*0.3)))+U270*$B$15/($B$15-$AI$14)*(EXP(-$AI$14*(($B$16+$AI$4)*0.3))-EXP(-$B$15*(($B$16+$AI$4)*0.3)))</f>
        <v/>
      </c>
      <c r="Y270" s="17">
        <f>R270*EXP(-$B$15*(($B$16+$AI$4)*0.4))+S270*$B$15/($B$15-$AI$12)*(EXP(-$AI$12*(($B$16+$AI$4)*0.4))-EXP(-$B$15*(($B$16+$AI$4)*0.4)))+T270*$B$15/($B$15-$AI$13)*(EXP(-$AI$13*(($B$16+$AI$4)*0.4))-EXP(-$B$15*(($B$16+$AI$4)*0.4)))+U270*$B$15/($B$15-$AI$14)*(EXP(-$AI$14*(($B$16+$AI$4)*0.4))-EXP(-$B$15*(($B$16+$AI$4)*0.4)))</f>
        <v/>
      </c>
      <c r="Z270" s="17">
        <f>R270*EXP(-$B$15*(($B$16+$AI$4)*0.5))+S270*$B$15/($B$15-$AI$12)*(EXP(-$AI$12*(($B$16+$AI$4)*0.5))-EXP(-$B$15*(($B$16+$AI$4)*0.5)))+T270*$B$15/($B$15-$AI$13)*(EXP(-$AI$13*(($B$16+$AI$4)*0.5))-EXP(-$B$15*(($B$16+$AI$4)*0.5)))+U270*$B$15/($B$15-$AI$14)*(EXP(-$AI$14*(($B$16+$AI$4)*0.5))-EXP(-$B$15*(($B$16+$AI$4)*0.5)))</f>
        <v/>
      </c>
      <c r="AA270" s="17">
        <f>R270*EXP(-$B$15*(($B$16+$AI$4)*0.6))+S270*$B$15/($B$15-$AI$12)*(EXP(-$AI$12*(($B$16+$AI$4)*0.6))-EXP(-$B$15*(($B$16+$AI$4)*0.6)))+T270*$B$15/($B$15-$AI$13)*(EXP(-$AI$13*(($B$16+$AI$4)*0.6))-EXP(-$B$15*(($B$16+$AI$4)*0.6)))+U270*$B$15/($B$15-$AI$14)*(EXP(-$AI$14*(($B$16+$AI$4)*0.6))-EXP(-$B$15*(($B$16+$AI$4)*0.6)))</f>
        <v/>
      </c>
      <c r="AB270" s="17">
        <f>R270*EXP(-$B$15*(($B$16+$AI$4)*0.7))+S270*$B$15/($B$15-$AI$12)*(EXP(-$AI$12*(($B$16+$AI$4)*0.7))-EXP(-$B$15*(($B$16+$AI$4)*0.7)))+T270*$B$15/($B$15-$AI$13)*(EXP(-$AI$13*(($B$16+$AI$4)*0.7))-EXP(-$B$15*(($B$16+$AI$4)*0.7)))+U270*$B$15/($B$15-$AI$14)*(EXP(-$AI$14*(($B$16+$AI$4)*0.7))-EXP(-$B$15*(($B$16+$AI$4)*0.7)))</f>
        <v/>
      </c>
      <c r="AC270" s="17">
        <f>R270*EXP(-$B$15*(($B$16+$AI$4)*0.8))+S270*$B$15/($B$15-$AI$12)*(EXP(-$AI$12*(($B$16+$AI$4)*0.8))-EXP(-$B$15*(($B$16+$AI$4)*0.8)))+T270*$B$15/($B$15-$AI$13)*(EXP(-$AI$13*(($B$16+$AI$4)*0.8))-EXP(-$B$15*(($B$16+$AI$4)*0.8)))+U270*$B$15/($B$15-$AI$14)*(EXP(-$AI$14*(($B$16+$AI$4)*0.8))-EXP(-$B$15*(($B$16+$AI$4)*0.8)))</f>
        <v/>
      </c>
      <c r="AD270" s="17">
        <f>R270*EXP(-$B$15*(($B$16+$AI$4)*0.9))+S270*$B$15/($B$15-$AI$12)*(EXP(-$AI$12*(($B$16+$AI$4)*0.9))-EXP(-$B$15*(($B$16+$AI$4)*0.9)))+T270*$B$15/($B$15-$AI$13)*(EXP(-$AI$13*(($B$16+$AI$4)*0.9))-EXP(-$B$15*(($B$16+$AI$4)*0.9)))+U270*$B$15/($B$15-$AI$14)*(EXP(-$AI$14*(($B$16+$AI$4)*0.9))-EXP(-$B$15*(($B$16+$AI$4)*0.9)))</f>
        <v/>
      </c>
      <c r="AE270" s="17">
        <f>R270*EXP(-$B$15*(($B$16+$AI$4)*1.0))+S270*$B$15/($B$15-$AI$12)*(EXP(-$AI$12*(($B$16+$AI$4)*1.0))-EXP(-$B$15*(($B$16+$AI$4)*1.0)))+T270*$B$15/($B$15-$AI$13)*(EXP(-$AI$13*(($B$16+$AI$4)*1.0))-EXP(-$B$15*(($B$16+$AI$4)*1.0)))+U270*$B$15/($B$15-$AI$14)*(EXP(-$AI$14*(($B$16+$AI$4)*1.0))-EXP(-$B$15*(($B$16+$AI$4)*1.0)))</f>
        <v/>
      </c>
      <c r="AF270" s="17">
        <f>MIN((G270-V270)/$AI$48,(G270-W270)/$AI$49,(G270-X270)/$AI$50,(G270-Y270)/$AI$51,(G270-Z270)/$AI$52,(G270-AA270)/$AI$53,(G270-AB270)/$AI$54,(G270-AC270)/$AI$55,(G270-AD270)/$AI$56,(G270-AE270)/$AI$57)</f>
        <v/>
      </c>
    </row>
    <row r="271">
      <c r="E271" s="12">
        <f>E270+$B$11</f>
        <v/>
      </c>
      <c r="F271" s="13">
        <f>E271/60</f>
        <v/>
      </c>
      <c r="G271" s="13">
        <f>IF(F271&gt;=$AI$66,$B$26,IF(F271&gt;=$AI$65,$B$25,IF(F271&gt;=$AI$64,$B$24,IF(F271&gt;=$AI$63,$B$23,IF(F271&gt;=$AI$62,$B$22,IF(F271&gt;=$AI$61,$B$21,$B$20))))))</f>
        <v/>
      </c>
      <c r="H271" s="14">
        <f>MAX(0,MIN($AI$59,IF($B$9="Plasma",(G271-(S271*$AI$18+T271*$AI$19+U271*$AI$20))/$AI$46,AF271)))</f>
        <v/>
      </c>
      <c r="I271" s="15">
        <f>H271/10*3600/$B$11</f>
        <v/>
      </c>
      <c r="J271" s="15">
        <f>J270+H271</f>
        <v/>
      </c>
      <c r="K271" s="14">
        <f>$AI$21*K270+$AI$22*L270+$AI$23*M270+$AI$30*H270</f>
        <v/>
      </c>
      <c r="L271" s="14">
        <f>$AI$24*K270+$AI$25*L270+$AI$26*M270+$AI$31*H270</f>
        <v/>
      </c>
      <c r="M271" s="14">
        <f>$AI$27*K270+$AI$28*L270+$AI$29*M270+$AI$32*H270</f>
        <v/>
      </c>
      <c r="N271" s="16">
        <f>R271*$B$41</f>
        <v/>
      </c>
      <c r="O271" s="14">
        <f>K271/$B$30</f>
        <v/>
      </c>
      <c r="P271" s="14">
        <f>L271/$B$31</f>
        <v/>
      </c>
      <c r="Q271" s="14">
        <f>M271/$B$32</f>
        <v/>
      </c>
      <c r="R271" s="14">
        <f>R270*$AI$42+S270*$AI$43+T270*$AI$44+U270*$AI$45+$AI$47*H270</f>
        <v/>
      </c>
      <c r="S271" s="17">
        <f>$AI$33*K271+$AI$34*L271+$AI$35*M271</f>
        <v/>
      </c>
      <c r="T271" s="17">
        <f>$AI$36*K271+$AI$37*L271+$AI$38*M271</f>
        <v/>
      </c>
      <c r="U271" s="17">
        <f>$AI$39*K271+$AI$40*L271+$AI$41*M271</f>
        <v/>
      </c>
      <c r="V271" s="17">
        <f>R271*EXP(-$B$15*(($B$16+$AI$4)*0.1))+S271*$B$15/($B$15-$AI$12)*(EXP(-$AI$12*(($B$16+$AI$4)*0.1))-EXP(-$B$15*(($B$16+$AI$4)*0.1)))+T271*$B$15/($B$15-$AI$13)*(EXP(-$AI$13*(($B$16+$AI$4)*0.1))-EXP(-$B$15*(($B$16+$AI$4)*0.1)))+U271*$B$15/($B$15-$AI$14)*(EXP(-$AI$14*(($B$16+$AI$4)*0.1))-EXP(-$B$15*(($B$16+$AI$4)*0.1)))</f>
        <v/>
      </c>
      <c r="W271" s="17">
        <f>R271*EXP(-$B$15*(($B$16+$AI$4)*0.2))+S271*$B$15/($B$15-$AI$12)*(EXP(-$AI$12*(($B$16+$AI$4)*0.2))-EXP(-$B$15*(($B$16+$AI$4)*0.2)))+T271*$B$15/($B$15-$AI$13)*(EXP(-$AI$13*(($B$16+$AI$4)*0.2))-EXP(-$B$15*(($B$16+$AI$4)*0.2)))+U271*$B$15/($B$15-$AI$14)*(EXP(-$AI$14*(($B$16+$AI$4)*0.2))-EXP(-$B$15*(($B$16+$AI$4)*0.2)))</f>
        <v/>
      </c>
      <c r="X271" s="17">
        <f>R271*EXP(-$B$15*(($B$16+$AI$4)*0.3))+S271*$B$15/($B$15-$AI$12)*(EXP(-$AI$12*(($B$16+$AI$4)*0.3))-EXP(-$B$15*(($B$16+$AI$4)*0.3)))+T271*$B$15/($B$15-$AI$13)*(EXP(-$AI$13*(($B$16+$AI$4)*0.3))-EXP(-$B$15*(($B$16+$AI$4)*0.3)))+U271*$B$15/($B$15-$AI$14)*(EXP(-$AI$14*(($B$16+$AI$4)*0.3))-EXP(-$B$15*(($B$16+$AI$4)*0.3)))</f>
        <v/>
      </c>
      <c r="Y271" s="17">
        <f>R271*EXP(-$B$15*(($B$16+$AI$4)*0.4))+S271*$B$15/($B$15-$AI$12)*(EXP(-$AI$12*(($B$16+$AI$4)*0.4))-EXP(-$B$15*(($B$16+$AI$4)*0.4)))+T271*$B$15/($B$15-$AI$13)*(EXP(-$AI$13*(($B$16+$AI$4)*0.4))-EXP(-$B$15*(($B$16+$AI$4)*0.4)))+U271*$B$15/($B$15-$AI$14)*(EXP(-$AI$14*(($B$16+$AI$4)*0.4))-EXP(-$B$15*(($B$16+$AI$4)*0.4)))</f>
        <v/>
      </c>
      <c r="Z271" s="17">
        <f>R271*EXP(-$B$15*(($B$16+$AI$4)*0.5))+S271*$B$15/($B$15-$AI$12)*(EXP(-$AI$12*(($B$16+$AI$4)*0.5))-EXP(-$B$15*(($B$16+$AI$4)*0.5)))+T271*$B$15/($B$15-$AI$13)*(EXP(-$AI$13*(($B$16+$AI$4)*0.5))-EXP(-$B$15*(($B$16+$AI$4)*0.5)))+U271*$B$15/($B$15-$AI$14)*(EXP(-$AI$14*(($B$16+$AI$4)*0.5))-EXP(-$B$15*(($B$16+$AI$4)*0.5)))</f>
        <v/>
      </c>
      <c r="AA271" s="17">
        <f>R271*EXP(-$B$15*(($B$16+$AI$4)*0.6))+S271*$B$15/($B$15-$AI$12)*(EXP(-$AI$12*(($B$16+$AI$4)*0.6))-EXP(-$B$15*(($B$16+$AI$4)*0.6)))+T271*$B$15/($B$15-$AI$13)*(EXP(-$AI$13*(($B$16+$AI$4)*0.6))-EXP(-$B$15*(($B$16+$AI$4)*0.6)))+U271*$B$15/($B$15-$AI$14)*(EXP(-$AI$14*(($B$16+$AI$4)*0.6))-EXP(-$B$15*(($B$16+$AI$4)*0.6)))</f>
        <v/>
      </c>
      <c r="AB271" s="17">
        <f>R271*EXP(-$B$15*(($B$16+$AI$4)*0.7))+S271*$B$15/($B$15-$AI$12)*(EXP(-$AI$12*(($B$16+$AI$4)*0.7))-EXP(-$B$15*(($B$16+$AI$4)*0.7)))+T271*$B$15/($B$15-$AI$13)*(EXP(-$AI$13*(($B$16+$AI$4)*0.7))-EXP(-$B$15*(($B$16+$AI$4)*0.7)))+U271*$B$15/($B$15-$AI$14)*(EXP(-$AI$14*(($B$16+$AI$4)*0.7))-EXP(-$B$15*(($B$16+$AI$4)*0.7)))</f>
        <v/>
      </c>
      <c r="AC271" s="17">
        <f>R271*EXP(-$B$15*(($B$16+$AI$4)*0.8))+S271*$B$15/($B$15-$AI$12)*(EXP(-$AI$12*(($B$16+$AI$4)*0.8))-EXP(-$B$15*(($B$16+$AI$4)*0.8)))+T271*$B$15/($B$15-$AI$13)*(EXP(-$AI$13*(($B$16+$AI$4)*0.8))-EXP(-$B$15*(($B$16+$AI$4)*0.8)))+U271*$B$15/($B$15-$AI$14)*(EXP(-$AI$14*(($B$16+$AI$4)*0.8))-EXP(-$B$15*(($B$16+$AI$4)*0.8)))</f>
        <v/>
      </c>
      <c r="AD271" s="17">
        <f>R271*EXP(-$B$15*(($B$16+$AI$4)*0.9))+S271*$B$15/($B$15-$AI$12)*(EXP(-$AI$12*(($B$16+$AI$4)*0.9))-EXP(-$B$15*(($B$16+$AI$4)*0.9)))+T271*$B$15/($B$15-$AI$13)*(EXP(-$AI$13*(($B$16+$AI$4)*0.9))-EXP(-$B$15*(($B$16+$AI$4)*0.9)))+U271*$B$15/($B$15-$AI$14)*(EXP(-$AI$14*(($B$16+$AI$4)*0.9))-EXP(-$B$15*(($B$16+$AI$4)*0.9)))</f>
        <v/>
      </c>
      <c r="AE271" s="17">
        <f>R271*EXP(-$B$15*(($B$16+$AI$4)*1.0))+S271*$B$15/($B$15-$AI$12)*(EXP(-$AI$12*(($B$16+$AI$4)*1.0))-EXP(-$B$15*(($B$16+$AI$4)*1.0)))+T271*$B$15/($B$15-$AI$13)*(EXP(-$AI$13*(($B$16+$AI$4)*1.0))-EXP(-$B$15*(($B$16+$AI$4)*1.0)))+U271*$B$15/($B$15-$AI$14)*(EXP(-$AI$14*(($B$16+$AI$4)*1.0))-EXP(-$B$15*(($B$16+$AI$4)*1.0)))</f>
        <v/>
      </c>
      <c r="AF271" s="17">
        <f>MIN((G271-V271)/$AI$48,(G271-W271)/$AI$49,(G271-X271)/$AI$50,(G271-Y271)/$AI$51,(G271-Z271)/$AI$52,(G271-AA271)/$AI$53,(G271-AB271)/$AI$54,(G271-AC271)/$AI$55,(G271-AD271)/$AI$56,(G271-AE271)/$AI$57)</f>
        <v/>
      </c>
    </row>
    <row r="272">
      <c r="E272" s="12">
        <f>E271+$B$11</f>
        <v/>
      </c>
      <c r="F272" s="13">
        <f>E272/60</f>
        <v/>
      </c>
      <c r="G272" s="13">
        <f>IF(F272&gt;=$AI$66,$B$26,IF(F272&gt;=$AI$65,$B$25,IF(F272&gt;=$AI$64,$B$24,IF(F272&gt;=$AI$63,$B$23,IF(F272&gt;=$AI$62,$B$22,IF(F272&gt;=$AI$61,$B$21,$B$20))))))</f>
        <v/>
      </c>
      <c r="H272" s="14">
        <f>MAX(0,MIN($AI$59,IF($B$9="Plasma",(G272-(S272*$AI$18+T272*$AI$19+U272*$AI$20))/$AI$46,AF272)))</f>
        <v/>
      </c>
      <c r="I272" s="15">
        <f>H272/10*3600/$B$11</f>
        <v/>
      </c>
      <c r="J272" s="15">
        <f>J271+H272</f>
        <v/>
      </c>
      <c r="K272" s="14">
        <f>$AI$21*K271+$AI$22*L271+$AI$23*M271+$AI$30*H271</f>
        <v/>
      </c>
      <c r="L272" s="14">
        <f>$AI$24*K271+$AI$25*L271+$AI$26*M271+$AI$31*H271</f>
        <v/>
      </c>
      <c r="M272" s="14">
        <f>$AI$27*K271+$AI$28*L271+$AI$29*M271+$AI$32*H271</f>
        <v/>
      </c>
      <c r="N272" s="16">
        <f>R272*$B$41</f>
        <v/>
      </c>
      <c r="O272" s="14">
        <f>K272/$B$30</f>
        <v/>
      </c>
      <c r="P272" s="14">
        <f>L272/$B$31</f>
        <v/>
      </c>
      <c r="Q272" s="14">
        <f>M272/$B$32</f>
        <v/>
      </c>
      <c r="R272" s="14">
        <f>R271*$AI$42+S271*$AI$43+T271*$AI$44+U271*$AI$45+$AI$47*H271</f>
        <v/>
      </c>
      <c r="S272" s="17">
        <f>$AI$33*K272+$AI$34*L272+$AI$35*M272</f>
        <v/>
      </c>
      <c r="T272" s="17">
        <f>$AI$36*K272+$AI$37*L272+$AI$38*M272</f>
        <v/>
      </c>
      <c r="U272" s="17">
        <f>$AI$39*K272+$AI$40*L272+$AI$41*M272</f>
        <v/>
      </c>
      <c r="V272" s="17">
        <f>R272*EXP(-$B$15*(($B$16+$AI$4)*0.1))+S272*$B$15/($B$15-$AI$12)*(EXP(-$AI$12*(($B$16+$AI$4)*0.1))-EXP(-$B$15*(($B$16+$AI$4)*0.1)))+T272*$B$15/($B$15-$AI$13)*(EXP(-$AI$13*(($B$16+$AI$4)*0.1))-EXP(-$B$15*(($B$16+$AI$4)*0.1)))+U272*$B$15/($B$15-$AI$14)*(EXP(-$AI$14*(($B$16+$AI$4)*0.1))-EXP(-$B$15*(($B$16+$AI$4)*0.1)))</f>
        <v/>
      </c>
      <c r="W272" s="17">
        <f>R272*EXP(-$B$15*(($B$16+$AI$4)*0.2))+S272*$B$15/($B$15-$AI$12)*(EXP(-$AI$12*(($B$16+$AI$4)*0.2))-EXP(-$B$15*(($B$16+$AI$4)*0.2)))+T272*$B$15/($B$15-$AI$13)*(EXP(-$AI$13*(($B$16+$AI$4)*0.2))-EXP(-$B$15*(($B$16+$AI$4)*0.2)))+U272*$B$15/($B$15-$AI$14)*(EXP(-$AI$14*(($B$16+$AI$4)*0.2))-EXP(-$B$15*(($B$16+$AI$4)*0.2)))</f>
        <v/>
      </c>
      <c r="X272" s="17">
        <f>R272*EXP(-$B$15*(($B$16+$AI$4)*0.3))+S272*$B$15/($B$15-$AI$12)*(EXP(-$AI$12*(($B$16+$AI$4)*0.3))-EXP(-$B$15*(($B$16+$AI$4)*0.3)))+T272*$B$15/($B$15-$AI$13)*(EXP(-$AI$13*(($B$16+$AI$4)*0.3))-EXP(-$B$15*(($B$16+$AI$4)*0.3)))+U272*$B$15/($B$15-$AI$14)*(EXP(-$AI$14*(($B$16+$AI$4)*0.3))-EXP(-$B$15*(($B$16+$AI$4)*0.3)))</f>
        <v/>
      </c>
      <c r="Y272" s="17">
        <f>R272*EXP(-$B$15*(($B$16+$AI$4)*0.4))+S272*$B$15/($B$15-$AI$12)*(EXP(-$AI$12*(($B$16+$AI$4)*0.4))-EXP(-$B$15*(($B$16+$AI$4)*0.4)))+T272*$B$15/($B$15-$AI$13)*(EXP(-$AI$13*(($B$16+$AI$4)*0.4))-EXP(-$B$15*(($B$16+$AI$4)*0.4)))+U272*$B$15/($B$15-$AI$14)*(EXP(-$AI$14*(($B$16+$AI$4)*0.4))-EXP(-$B$15*(($B$16+$AI$4)*0.4)))</f>
        <v/>
      </c>
      <c r="Z272" s="17">
        <f>R272*EXP(-$B$15*(($B$16+$AI$4)*0.5))+S272*$B$15/($B$15-$AI$12)*(EXP(-$AI$12*(($B$16+$AI$4)*0.5))-EXP(-$B$15*(($B$16+$AI$4)*0.5)))+T272*$B$15/($B$15-$AI$13)*(EXP(-$AI$13*(($B$16+$AI$4)*0.5))-EXP(-$B$15*(($B$16+$AI$4)*0.5)))+U272*$B$15/($B$15-$AI$14)*(EXP(-$AI$14*(($B$16+$AI$4)*0.5))-EXP(-$B$15*(($B$16+$AI$4)*0.5)))</f>
        <v/>
      </c>
      <c r="AA272" s="17">
        <f>R272*EXP(-$B$15*(($B$16+$AI$4)*0.6))+S272*$B$15/($B$15-$AI$12)*(EXP(-$AI$12*(($B$16+$AI$4)*0.6))-EXP(-$B$15*(($B$16+$AI$4)*0.6)))+T272*$B$15/($B$15-$AI$13)*(EXP(-$AI$13*(($B$16+$AI$4)*0.6))-EXP(-$B$15*(($B$16+$AI$4)*0.6)))+U272*$B$15/($B$15-$AI$14)*(EXP(-$AI$14*(($B$16+$AI$4)*0.6))-EXP(-$B$15*(($B$16+$AI$4)*0.6)))</f>
        <v/>
      </c>
      <c r="AB272" s="17">
        <f>R272*EXP(-$B$15*(($B$16+$AI$4)*0.7))+S272*$B$15/($B$15-$AI$12)*(EXP(-$AI$12*(($B$16+$AI$4)*0.7))-EXP(-$B$15*(($B$16+$AI$4)*0.7)))+T272*$B$15/($B$15-$AI$13)*(EXP(-$AI$13*(($B$16+$AI$4)*0.7))-EXP(-$B$15*(($B$16+$AI$4)*0.7)))+U272*$B$15/($B$15-$AI$14)*(EXP(-$AI$14*(($B$16+$AI$4)*0.7))-EXP(-$B$15*(($B$16+$AI$4)*0.7)))</f>
        <v/>
      </c>
      <c r="AC272" s="17">
        <f>R272*EXP(-$B$15*(($B$16+$AI$4)*0.8))+S272*$B$15/($B$15-$AI$12)*(EXP(-$AI$12*(($B$16+$AI$4)*0.8))-EXP(-$B$15*(($B$16+$AI$4)*0.8)))+T272*$B$15/($B$15-$AI$13)*(EXP(-$AI$13*(($B$16+$AI$4)*0.8))-EXP(-$B$15*(($B$16+$AI$4)*0.8)))+U272*$B$15/($B$15-$AI$14)*(EXP(-$AI$14*(($B$16+$AI$4)*0.8))-EXP(-$B$15*(($B$16+$AI$4)*0.8)))</f>
        <v/>
      </c>
      <c r="AD272" s="17">
        <f>R272*EXP(-$B$15*(($B$16+$AI$4)*0.9))+S272*$B$15/($B$15-$AI$12)*(EXP(-$AI$12*(($B$16+$AI$4)*0.9))-EXP(-$B$15*(($B$16+$AI$4)*0.9)))+T272*$B$15/($B$15-$AI$13)*(EXP(-$AI$13*(($B$16+$AI$4)*0.9))-EXP(-$B$15*(($B$16+$AI$4)*0.9)))+U272*$B$15/($B$15-$AI$14)*(EXP(-$AI$14*(($B$16+$AI$4)*0.9))-EXP(-$B$15*(($B$16+$AI$4)*0.9)))</f>
        <v/>
      </c>
      <c r="AE272" s="17">
        <f>R272*EXP(-$B$15*(($B$16+$AI$4)*1.0))+S272*$B$15/($B$15-$AI$12)*(EXP(-$AI$12*(($B$16+$AI$4)*1.0))-EXP(-$B$15*(($B$16+$AI$4)*1.0)))+T272*$B$15/($B$15-$AI$13)*(EXP(-$AI$13*(($B$16+$AI$4)*1.0))-EXP(-$B$15*(($B$16+$AI$4)*1.0)))+U272*$B$15/($B$15-$AI$14)*(EXP(-$AI$14*(($B$16+$AI$4)*1.0))-EXP(-$B$15*(($B$16+$AI$4)*1.0)))</f>
        <v/>
      </c>
      <c r="AF272" s="17">
        <f>MIN((G272-V272)/$AI$48,(G272-W272)/$AI$49,(G272-X272)/$AI$50,(G272-Y272)/$AI$51,(G272-Z272)/$AI$52,(G272-AA272)/$AI$53,(G272-AB272)/$AI$54,(G272-AC272)/$AI$55,(G272-AD272)/$AI$56,(G272-AE272)/$AI$57)</f>
        <v/>
      </c>
    </row>
    <row r="273">
      <c r="E273" s="12">
        <f>E272+$B$11</f>
        <v/>
      </c>
      <c r="F273" s="13">
        <f>E273/60</f>
        <v/>
      </c>
      <c r="G273" s="13">
        <f>IF(F273&gt;=$AI$66,$B$26,IF(F273&gt;=$AI$65,$B$25,IF(F273&gt;=$AI$64,$B$24,IF(F273&gt;=$AI$63,$B$23,IF(F273&gt;=$AI$62,$B$22,IF(F273&gt;=$AI$61,$B$21,$B$20))))))</f>
        <v/>
      </c>
      <c r="H273" s="14">
        <f>MAX(0,MIN($AI$59,IF($B$9="Plasma",(G273-(S273*$AI$18+T273*$AI$19+U273*$AI$20))/$AI$46,AF273)))</f>
        <v/>
      </c>
      <c r="I273" s="15">
        <f>H273/10*3600/$B$11</f>
        <v/>
      </c>
      <c r="J273" s="15">
        <f>J272+H273</f>
        <v/>
      </c>
      <c r="K273" s="14">
        <f>$AI$21*K272+$AI$22*L272+$AI$23*M272+$AI$30*H272</f>
        <v/>
      </c>
      <c r="L273" s="14">
        <f>$AI$24*K272+$AI$25*L272+$AI$26*M272+$AI$31*H272</f>
        <v/>
      </c>
      <c r="M273" s="14">
        <f>$AI$27*K272+$AI$28*L272+$AI$29*M272+$AI$32*H272</f>
        <v/>
      </c>
      <c r="N273" s="16">
        <f>R273*$B$41</f>
        <v/>
      </c>
      <c r="O273" s="14">
        <f>K273/$B$30</f>
        <v/>
      </c>
      <c r="P273" s="14">
        <f>L273/$B$31</f>
        <v/>
      </c>
      <c r="Q273" s="14">
        <f>M273/$B$32</f>
        <v/>
      </c>
      <c r="R273" s="14">
        <f>R272*$AI$42+S272*$AI$43+T272*$AI$44+U272*$AI$45+$AI$47*H272</f>
        <v/>
      </c>
      <c r="S273" s="17">
        <f>$AI$33*K273+$AI$34*L273+$AI$35*M273</f>
        <v/>
      </c>
      <c r="T273" s="17">
        <f>$AI$36*K273+$AI$37*L273+$AI$38*M273</f>
        <v/>
      </c>
      <c r="U273" s="17">
        <f>$AI$39*K273+$AI$40*L273+$AI$41*M273</f>
        <v/>
      </c>
      <c r="V273" s="17">
        <f>R273*EXP(-$B$15*(($B$16+$AI$4)*0.1))+S273*$B$15/($B$15-$AI$12)*(EXP(-$AI$12*(($B$16+$AI$4)*0.1))-EXP(-$B$15*(($B$16+$AI$4)*0.1)))+T273*$B$15/($B$15-$AI$13)*(EXP(-$AI$13*(($B$16+$AI$4)*0.1))-EXP(-$B$15*(($B$16+$AI$4)*0.1)))+U273*$B$15/($B$15-$AI$14)*(EXP(-$AI$14*(($B$16+$AI$4)*0.1))-EXP(-$B$15*(($B$16+$AI$4)*0.1)))</f>
        <v/>
      </c>
      <c r="W273" s="17">
        <f>R273*EXP(-$B$15*(($B$16+$AI$4)*0.2))+S273*$B$15/($B$15-$AI$12)*(EXP(-$AI$12*(($B$16+$AI$4)*0.2))-EXP(-$B$15*(($B$16+$AI$4)*0.2)))+T273*$B$15/($B$15-$AI$13)*(EXP(-$AI$13*(($B$16+$AI$4)*0.2))-EXP(-$B$15*(($B$16+$AI$4)*0.2)))+U273*$B$15/($B$15-$AI$14)*(EXP(-$AI$14*(($B$16+$AI$4)*0.2))-EXP(-$B$15*(($B$16+$AI$4)*0.2)))</f>
        <v/>
      </c>
      <c r="X273" s="17">
        <f>R273*EXP(-$B$15*(($B$16+$AI$4)*0.3))+S273*$B$15/($B$15-$AI$12)*(EXP(-$AI$12*(($B$16+$AI$4)*0.3))-EXP(-$B$15*(($B$16+$AI$4)*0.3)))+T273*$B$15/($B$15-$AI$13)*(EXP(-$AI$13*(($B$16+$AI$4)*0.3))-EXP(-$B$15*(($B$16+$AI$4)*0.3)))+U273*$B$15/($B$15-$AI$14)*(EXP(-$AI$14*(($B$16+$AI$4)*0.3))-EXP(-$B$15*(($B$16+$AI$4)*0.3)))</f>
        <v/>
      </c>
      <c r="Y273" s="17">
        <f>R273*EXP(-$B$15*(($B$16+$AI$4)*0.4))+S273*$B$15/($B$15-$AI$12)*(EXP(-$AI$12*(($B$16+$AI$4)*0.4))-EXP(-$B$15*(($B$16+$AI$4)*0.4)))+T273*$B$15/($B$15-$AI$13)*(EXP(-$AI$13*(($B$16+$AI$4)*0.4))-EXP(-$B$15*(($B$16+$AI$4)*0.4)))+U273*$B$15/($B$15-$AI$14)*(EXP(-$AI$14*(($B$16+$AI$4)*0.4))-EXP(-$B$15*(($B$16+$AI$4)*0.4)))</f>
        <v/>
      </c>
      <c r="Z273" s="17">
        <f>R273*EXP(-$B$15*(($B$16+$AI$4)*0.5))+S273*$B$15/($B$15-$AI$12)*(EXP(-$AI$12*(($B$16+$AI$4)*0.5))-EXP(-$B$15*(($B$16+$AI$4)*0.5)))+T273*$B$15/($B$15-$AI$13)*(EXP(-$AI$13*(($B$16+$AI$4)*0.5))-EXP(-$B$15*(($B$16+$AI$4)*0.5)))+U273*$B$15/($B$15-$AI$14)*(EXP(-$AI$14*(($B$16+$AI$4)*0.5))-EXP(-$B$15*(($B$16+$AI$4)*0.5)))</f>
        <v/>
      </c>
      <c r="AA273" s="17">
        <f>R273*EXP(-$B$15*(($B$16+$AI$4)*0.6))+S273*$B$15/($B$15-$AI$12)*(EXP(-$AI$12*(($B$16+$AI$4)*0.6))-EXP(-$B$15*(($B$16+$AI$4)*0.6)))+T273*$B$15/($B$15-$AI$13)*(EXP(-$AI$13*(($B$16+$AI$4)*0.6))-EXP(-$B$15*(($B$16+$AI$4)*0.6)))+U273*$B$15/($B$15-$AI$14)*(EXP(-$AI$14*(($B$16+$AI$4)*0.6))-EXP(-$B$15*(($B$16+$AI$4)*0.6)))</f>
        <v/>
      </c>
      <c r="AB273" s="17">
        <f>R273*EXP(-$B$15*(($B$16+$AI$4)*0.7))+S273*$B$15/($B$15-$AI$12)*(EXP(-$AI$12*(($B$16+$AI$4)*0.7))-EXP(-$B$15*(($B$16+$AI$4)*0.7)))+T273*$B$15/($B$15-$AI$13)*(EXP(-$AI$13*(($B$16+$AI$4)*0.7))-EXP(-$B$15*(($B$16+$AI$4)*0.7)))+U273*$B$15/($B$15-$AI$14)*(EXP(-$AI$14*(($B$16+$AI$4)*0.7))-EXP(-$B$15*(($B$16+$AI$4)*0.7)))</f>
        <v/>
      </c>
      <c r="AC273" s="17">
        <f>R273*EXP(-$B$15*(($B$16+$AI$4)*0.8))+S273*$B$15/($B$15-$AI$12)*(EXP(-$AI$12*(($B$16+$AI$4)*0.8))-EXP(-$B$15*(($B$16+$AI$4)*0.8)))+T273*$B$15/($B$15-$AI$13)*(EXP(-$AI$13*(($B$16+$AI$4)*0.8))-EXP(-$B$15*(($B$16+$AI$4)*0.8)))+U273*$B$15/($B$15-$AI$14)*(EXP(-$AI$14*(($B$16+$AI$4)*0.8))-EXP(-$B$15*(($B$16+$AI$4)*0.8)))</f>
        <v/>
      </c>
      <c r="AD273" s="17">
        <f>R273*EXP(-$B$15*(($B$16+$AI$4)*0.9))+S273*$B$15/($B$15-$AI$12)*(EXP(-$AI$12*(($B$16+$AI$4)*0.9))-EXP(-$B$15*(($B$16+$AI$4)*0.9)))+T273*$B$15/($B$15-$AI$13)*(EXP(-$AI$13*(($B$16+$AI$4)*0.9))-EXP(-$B$15*(($B$16+$AI$4)*0.9)))+U273*$B$15/($B$15-$AI$14)*(EXP(-$AI$14*(($B$16+$AI$4)*0.9))-EXP(-$B$15*(($B$16+$AI$4)*0.9)))</f>
        <v/>
      </c>
      <c r="AE273" s="17">
        <f>R273*EXP(-$B$15*(($B$16+$AI$4)*1.0))+S273*$B$15/($B$15-$AI$12)*(EXP(-$AI$12*(($B$16+$AI$4)*1.0))-EXP(-$B$15*(($B$16+$AI$4)*1.0)))+T273*$B$15/($B$15-$AI$13)*(EXP(-$AI$13*(($B$16+$AI$4)*1.0))-EXP(-$B$15*(($B$16+$AI$4)*1.0)))+U273*$B$15/($B$15-$AI$14)*(EXP(-$AI$14*(($B$16+$AI$4)*1.0))-EXP(-$B$15*(($B$16+$AI$4)*1.0)))</f>
        <v/>
      </c>
      <c r="AF273" s="17">
        <f>MIN((G273-V273)/$AI$48,(G273-W273)/$AI$49,(G273-X273)/$AI$50,(G273-Y273)/$AI$51,(G273-Z273)/$AI$52,(G273-AA273)/$AI$53,(G273-AB273)/$AI$54,(G273-AC273)/$AI$55,(G273-AD273)/$AI$56,(G273-AE273)/$AI$57)</f>
        <v/>
      </c>
    </row>
    <row r="274">
      <c r="E274" s="12">
        <f>E273+$B$11</f>
        <v/>
      </c>
      <c r="F274" s="13">
        <f>E274/60</f>
        <v/>
      </c>
      <c r="G274" s="13">
        <f>IF(F274&gt;=$AI$66,$B$26,IF(F274&gt;=$AI$65,$B$25,IF(F274&gt;=$AI$64,$B$24,IF(F274&gt;=$AI$63,$B$23,IF(F274&gt;=$AI$62,$B$22,IF(F274&gt;=$AI$61,$B$21,$B$20))))))</f>
        <v/>
      </c>
      <c r="H274" s="14">
        <f>MAX(0,MIN($AI$59,IF($B$9="Plasma",(G274-(S274*$AI$18+T274*$AI$19+U274*$AI$20))/$AI$46,AF274)))</f>
        <v/>
      </c>
      <c r="I274" s="15">
        <f>H274/10*3600/$B$11</f>
        <v/>
      </c>
      <c r="J274" s="15">
        <f>J273+H274</f>
        <v/>
      </c>
      <c r="K274" s="14">
        <f>$AI$21*K273+$AI$22*L273+$AI$23*M273+$AI$30*H273</f>
        <v/>
      </c>
      <c r="L274" s="14">
        <f>$AI$24*K273+$AI$25*L273+$AI$26*M273+$AI$31*H273</f>
        <v/>
      </c>
      <c r="M274" s="14">
        <f>$AI$27*K273+$AI$28*L273+$AI$29*M273+$AI$32*H273</f>
        <v/>
      </c>
      <c r="N274" s="16">
        <f>R274*$B$41</f>
        <v/>
      </c>
      <c r="O274" s="14">
        <f>K274/$B$30</f>
        <v/>
      </c>
      <c r="P274" s="14">
        <f>L274/$B$31</f>
        <v/>
      </c>
      <c r="Q274" s="14">
        <f>M274/$B$32</f>
        <v/>
      </c>
      <c r="R274" s="14">
        <f>R273*$AI$42+S273*$AI$43+T273*$AI$44+U273*$AI$45+$AI$47*H273</f>
        <v/>
      </c>
      <c r="S274" s="17">
        <f>$AI$33*K274+$AI$34*L274+$AI$35*M274</f>
        <v/>
      </c>
      <c r="T274" s="17">
        <f>$AI$36*K274+$AI$37*L274+$AI$38*M274</f>
        <v/>
      </c>
      <c r="U274" s="17">
        <f>$AI$39*K274+$AI$40*L274+$AI$41*M274</f>
        <v/>
      </c>
      <c r="V274" s="17">
        <f>R274*EXP(-$B$15*(($B$16+$AI$4)*0.1))+S274*$B$15/($B$15-$AI$12)*(EXP(-$AI$12*(($B$16+$AI$4)*0.1))-EXP(-$B$15*(($B$16+$AI$4)*0.1)))+T274*$B$15/($B$15-$AI$13)*(EXP(-$AI$13*(($B$16+$AI$4)*0.1))-EXP(-$B$15*(($B$16+$AI$4)*0.1)))+U274*$B$15/($B$15-$AI$14)*(EXP(-$AI$14*(($B$16+$AI$4)*0.1))-EXP(-$B$15*(($B$16+$AI$4)*0.1)))</f>
        <v/>
      </c>
      <c r="W274" s="17">
        <f>R274*EXP(-$B$15*(($B$16+$AI$4)*0.2))+S274*$B$15/($B$15-$AI$12)*(EXP(-$AI$12*(($B$16+$AI$4)*0.2))-EXP(-$B$15*(($B$16+$AI$4)*0.2)))+T274*$B$15/($B$15-$AI$13)*(EXP(-$AI$13*(($B$16+$AI$4)*0.2))-EXP(-$B$15*(($B$16+$AI$4)*0.2)))+U274*$B$15/($B$15-$AI$14)*(EXP(-$AI$14*(($B$16+$AI$4)*0.2))-EXP(-$B$15*(($B$16+$AI$4)*0.2)))</f>
        <v/>
      </c>
      <c r="X274" s="17">
        <f>R274*EXP(-$B$15*(($B$16+$AI$4)*0.3))+S274*$B$15/($B$15-$AI$12)*(EXP(-$AI$12*(($B$16+$AI$4)*0.3))-EXP(-$B$15*(($B$16+$AI$4)*0.3)))+T274*$B$15/($B$15-$AI$13)*(EXP(-$AI$13*(($B$16+$AI$4)*0.3))-EXP(-$B$15*(($B$16+$AI$4)*0.3)))+U274*$B$15/($B$15-$AI$14)*(EXP(-$AI$14*(($B$16+$AI$4)*0.3))-EXP(-$B$15*(($B$16+$AI$4)*0.3)))</f>
        <v/>
      </c>
      <c r="Y274" s="17">
        <f>R274*EXP(-$B$15*(($B$16+$AI$4)*0.4))+S274*$B$15/($B$15-$AI$12)*(EXP(-$AI$12*(($B$16+$AI$4)*0.4))-EXP(-$B$15*(($B$16+$AI$4)*0.4)))+T274*$B$15/($B$15-$AI$13)*(EXP(-$AI$13*(($B$16+$AI$4)*0.4))-EXP(-$B$15*(($B$16+$AI$4)*0.4)))+U274*$B$15/($B$15-$AI$14)*(EXP(-$AI$14*(($B$16+$AI$4)*0.4))-EXP(-$B$15*(($B$16+$AI$4)*0.4)))</f>
        <v/>
      </c>
      <c r="Z274" s="17">
        <f>R274*EXP(-$B$15*(($B$16+$AI$4)*0.5))+S274*$B$15/($B$15-$AI$12)*(EXP(-$AI$12*(($B$16+$AI$4)*0.5))-EXP(-$B$15*(($B$16+$AI$4)*0.5)))+T274*$B$15/($B$15-$AI$13)*(EXP(-$AI$13*(($B$16+$AI$4)*0.5))-EXP(-$B$15*(($B$16+$AI$4)*0.5)))+U274*$B$15/($B$15-$AI$14)*(EXP(-$AI$14*(($B$16+$AI$4)*0.5))-EXP(-$B$15*(($B$16+$AI$4)*0.5)))</f>
        <v/>
      </c>
      <c r="AA274" s="17">
        <f>R274*EXP(-$B$15*(($B$16+$AI$4)*0.6))+S274*$B$15/($B$15-$AI$12)*(EXP(-$AI$12*(($B$16+$AI$4)*0.6))-EXP(-$B$15*(($B$16+$AI$4)*0.6)))+T274*$B$15/($B$15-$AI$13)*(EXP(-$AI$13*(($B$16+$AI$4)*0.6))-EXP(-$B$15*(($B$16+$AI$4)*0.6)))+U274*$B$15/($B$15-$AI$14)*(EXP(-$AI$14*(($B$16+$AI$4)*0.6))-EXP(-$B$15*(($B$16+$AI$4)*0.6)))</f>
        <v/>
      </c>
      <c r="AB274" s="17">
        <f>R274*EXP(-$B$15*(($B$16+$AI$4)*0.7))+S274*$B$15/($B$15-$AI$12)*(EXP(-$AI$12*(($B$16+$AI$4)*0.7))-EXP(-$B$15*(($B$16+$AI$4)*0.7)))+T274*$B$15/($B$15-$AI$13)*(EXP(-$AI$13*(($B$16+$AI$4)*0.7))-EXP(-$B$15*(($B$16+$AI$4)*0.7)))+U274*$B$15/($B$15-$AI$14)*(EXP(-$AI$14*(($B$16+$AI$4)*0.7))-EXP(-$B$15*(($B$16+$AI$4)*0.7)))</f>
        <v/>
      </c>
      <c r="AC274" s="17">
        <f>R274*EXP(-$B$15*(($B$16+$AI$4)*0.8))+S274*$B$15/($B$15-$AI$12)*(EXP(-$AI$12*(($B$16+$AI$4)*0.8))-EXP(-$B$15*(($B$16+$AI$4)*0.8)))+T274*$B$15/($B$15-$AI$13)*(EXP(-$AI$13*(($B$16+$AI$4)*0.8))-EXP(-$B$15*(($B$16+$AI$4)*0.8)))+U274*$B$15/($B$15-$AI$14)*(EXP(-$AI$14*(($B$16+$AI$4)*0.8))-EXP(-$B$15*(($B$16+$AI$4)*0.8)))</f>
        <v/>
      </c>
      <c r="AD274" s="17">
        <f>R274*EXP(-$B$15*(($B$16+$AI$4)*0.9))+S274*$B$15/($B$15-$AI$12)*(EXP(-$AI$12*(($B$16+$AI$4)*0.9))-EXP(-$B$15*(($B$16+$AI$4)*0.9)))+T274*$B$15/($B$15-$AI$13)*(EXP(-$AI$13*(($B$16+$AI$4)*0.9))-EXP(-$B$15*(($B$16+$AI$4)*0.9)))+U274*$B$15/($B$15-$AI$14)*(EXP(-$AI$14*(($B$16+$AI$4)*0.9))-EXP(-$B$15*(($B$16+$AI$4)*0.9)))</f>
        <v/>
      </c>
      <c r="AE274" s="17">
        <f>R274*EXP(-$B$15*(($B$16+$AI$4)*1.0))+S274*$B$15/($B$15-$AI$12)*(EXP(-$AI$12*(($B$16+$AI$4)*1.0))-EXP(-$B$15*(($B$16+$AI$4)*1.0)))+T274*$B$15/($B$15-$AI$13)*(EXP(-$AI$13*(($B$16+$AI$4)*1.0))-EXP(-$B$15*(($B$16+$AI$4)*1.0)))+U274*$B$15/($B$15-$AI$14)*(EXP(-$AI$14*(($B$16+$AI$4)*1.0))-EXP(-$B$15*(($B$16+$AI$4)*1.0)))</f>
        <v/>
      </c>
      <c r="AF274" s="17">
        <f>MIN((G274-V274)/$AI$48,(G274-W274)/$AI$49,(G274-X274)/$AI$50,(G274-Y274)/$AI$51,(G274-Z274)/$AI$52,(G274-AA274)/$AI$53,(G274-AB274)/$AI$54,(G274-AC274)/$AI$55,(G274-AD274)/$AI$56,(G274-AE274)/$AI$57)</f>
        <v/>
      </c>
    </row>
    <row r="275">
      <c r="E275" s="12">
        <f>E274+$B$11</f>
        <v/>
      </c>
      <c r="F275" s="13">
        <f>E275/60</f>
        <v/>
      </c>
      <c r="G275" s="13">
        <f>IF(F275&gt;=$AI$66,$B$26,IF(F275&gt;=$AI$65,$B$25,IF(F275&gt;=$AI$64,$B$24,IF(F275&gt;=$AI$63,$B$23,IF(F275&gt;=$AI$62,$B$22,IF(F275&gt;=$AI$61,$B$21,$B$20))))))</f>
        <v/>
      </c>
      <c r="H275" s="14">
        <f>MAX(0,MIN($AI$59,IF($B$9="Plasma",(G275-(S275*$AI$18+T275*$AI$19+U275*$AI$20))/$AI$46,AF275)))</f>
        <v/>
      </c>
      <c r="I275" s="15">
        <f>H275/10*3600/$B$11</f>
        <v/>
      </c>
      <c r="J275" s="15">
        <f>J274+H275</f>
        <v/>
      </c>
      <c r="K275" s="14">
        <f>$AI$21*K274+$AI$22*L274+$AI$23*M274+$AI$30*H274</f>
        <v/>
      </c>
      <c r="L275" s="14">
        <f>$AI$24*K274+$AI$25*L274+$AI$26*M274+$AI$31*H274</f>
        <v/>
      </c>
      <c r="M275" s="14">
        <f>$AI$27*K274+$AI$28*L274+$AI$29*M274+$AI$32*H274</f>
        <v/>
      </c>
      <c r="N275" s="16">
        <f>R275*$B$41</f>
        <v/>
      </c>
      <c r="O275" s="14">
        <f>K275/$B$30</f>
        <v/>
      </c>
      <c r="P275" s="14">
        <f>L275/$B$31</f>
        <v/>
      </c>
      <c r="Q275" s="14">
        <f>M275/$B$32</f>
        <v/>
      </c>
      <c r="R275" s="14">
        <f>R274*$AI$42+S274*$AI$43+T274*$AI$44+U274*$AI$45+$AI$47*H274</f>
        <v/>
      </c>
      <c r="S275" s="17">
        <f>$AI$33*K275+$AI$34*L275+$AI$35*M275</f>
        <v/>
      </c>
      <c r="T275" s="17">
        <f>$AI$36*K275+$AI$37*L275+$AI$38*M275</f>
        <v/>
      </c>
      <c r="U275" s="17">
        <f>$AI$39*K275+$AI$40*L275+$AI$41*M275</f>
        <v/>
      </c>
      <c r="V275" s="17">
        <f>R275*EXP(-$B$15*(($B$16+$AI$4)*0.1))+S275*$B$15/($B$15-$AI$12)*(EXP(-$AI$12*(($B$16+$AI$4)*0.1))-EXP(-$B$15*(($B$16+$AI$4)*0.1)))+T275*$B$15/($B$15-$AI$13)*(EXP(-$AI$13*(($B$16+$AI$4)*0.1))-EXP(-$B$15*(($B$16+$AI$4)*0.1)))+U275*$B$15/($B$15-$AI$14)*(EXP(-$AI$14*(($B$16+$AI$4)*0.1))-EXP(-$B$15*(($B$16+$AI$4)*0.1)))</f>
        <v/>
      </c>
      <c r="W275" s="17">
        <f>R275*EXP(-$B$15*(($B$16+$AI$4)*0.2))+S275*$B$15/($B$15-$AI$12)*(EXP(-$AI$12*(($B$16+$AI$4)*0.2))-EXP(-$B$15*(($B$16+$AI$4)*0.2)))+T275*$B$15/($B$15-$AI$13)*(EXP(-$AI$13*(($B$16+$AI$4)*0.2))-EXP(-$B$15*(($B$16+$AI$4)*0.2)))+U275*$B$15/($B$15-$AI$14)*(EXP(-$AI$14*(($B$16+$AI$4)*0.2))-EXP(-$B$15*(($B$16+$AI$4)*0.2)))</f>
        <v/>
      </c>
      <c r="X275" s="17">
        <f>R275*EXP(-$B$15*(($B$16+$AI$4)*0.3))+S275*$B$15/($B$15-$AI$12)*(EXP(-$AI$12*(($B$16+$AI$4)*0.3))-EXP(-$B$15*(($B$16+$AI$4)*0.3)))+T275*$B$15/($B$15-$AI$13)*(EXP(-$AI$13*(($B$16+$AI$4)*0.3))-EXP(-$B$15*(($B$16+$AI$4)*0.3)))+U275*$B$15/($B$15-$AI$14)*(EXP(-$AI$14*(($B$16+$AI$4)*0.3))-EXP(-$B$15*(($B$16+$AI$4)*0.3)))</f>
        <v/>
      </c>
      <c r="Y275" s="17">
        <f>R275*EXP(-$B$15*(($B$16+$AI$4)*0.4))+S275*$B$15/($B$15-$AI$12)*(EXP(-$AI$12*(($B$16+$AI$4)*0.4))-EXP(-$B$15*(($B$16+$AI$4)*0.4)))+T275*$B$15/($B$15-$AI$13)*(EXP(-$AI$13*(($B$16+$AI$4)*0.4))-EXP(-$B$15*(($B$16+$AI$4)*0.4)))+U275*$B$15/($B$15-$AI$14)*(EXP(-$AI$14*(($B$16+$AI$4)*0.4))-EXP(-$B$15*(($B$16+$AI$4)*0.4)))</f>
        <v/>
      </c>
      <c r="Z275" s="17">
        <f>R275*EXP(-$B$15*(($B$16+$AI$4)*0.5))+S275*$B$15/($B$15-$AI$12)*(EXP(-$AI$12*(($B$16+$AI$4)*0.5))-EXP(-$B$15*(($B$16+$AI$4)*0.5)))+T275*$B$15/($B$15-$AI$13)*(EXP(-$AI$13*(($B$16+$AI$4)*0.5))-EXP(-$B$15*(($B$16+$AI$4)*0.5)))+U275*$B$15/($B$15-$AI$14)*(EXP(-$AI$14*(($B$16+$AI$4)*0.5))-EXP(-$B$15*(($B$16+$AI$4)*0.5)))</f>
        <v/>
      </c>
      <c r="AA275" s="17">
        <f>R275*EXP(-$B$15*(($B$16+$AI$4)*0.6))+S275*$B$15/($B$15-$AI$12)*(EXP(-$AI$12*(($B$16+$AI$4)*0.6))-EXP(-$B$15*(($B$16+$AI$4)*0.6)))+T275*$B$15/($B$15-$AI$13)*(EXP(-$AI$13*(($B$16+$AI$4)*0.6))-EXP(-$B$15*(($B$16+$AI$4)*0.6)))+U275*$B$15/($B$15-$AI$14)*(EXP(-$AI$14*(($B$16+$AI$4)*0.6))-EXP(-$B$15*(($B$16+$AI$4)*0.6)))</f>
        <v/>
      </c>
      <c r="AB275" s="17">
        <f>R275*EXP(-$B$15*(($B$16+$AI$4)*0.7))+S275*$B$15/($B$15-$AI$12)*(EXP(-$AI$12*(($B$16+$AI$4)*0.7))-EXP(-$B$15*(($B$16+$AI$4)*0.7)))+T275*$B$15/($B$15-$AI$13)*(EXP(-$AI$13*(($B$16+$AI$4)*0.7))-EXP(-$B$15*(($B$16+$AI$4)*0.7)))+U275*$B$15/($B$15-$AI$14)*(EXP(-$AI$14*(($B$16+$AI$4)*0.7))-EXP(-$B$15*(($B$16+$AI$4)*0.7)))</f>
        <v/>
      </c>
      <c r="AC275" s="17">
        <f>R275*EXP(-$B$15*(($B$16+$AI$4)*0.8))+S275*$B$15/($B$15-$AI$12)*(EXP(-$AI$12*(($B$16+$AI$4)*0.8))-EXP(-$B$15*(($B$16+$AI$4)*0.8)))+T275*$B$15/($B$15-$AI$13)*(EXP(-$AI$13*(($B$16+$AI$4)*0.8))-EXP(-$B$15*(($B$16+$AI$4)*0.8)))+U275*$B$15/($B$15-$AI$14)*(EXP(-$AI$14*(($B$16+$AI$4)*0.8))-EXP(-$B$15*(($B$16+$AI$4)*0.8)))</f>
        <v/>
      </c>
      <c r="AD275" s="17">
        <f>R275*EXP(-$B$15*(($B$16+$AI$4)*0.9))+S275*$B$15/($B$15-$AI$12)*(EXP(-$AI$12*(($B$16+$AI$4)*0.9))-EXP(-$B$15*(($B$16+$AI$4)*0.9)))+T275*$B$15/($B$15-$AI$13)*(EXP(-$AI$13*(($B$16+$AI$4)*0.9))-EXP(-$B$15*(($B$16+$AI$4)*0.9)))+U275*$B$15/($B$15-$AI$14)*(EXP(-$AI$14*(($B$16+$AI$4)*0.9))-EXP(-$B$15*(($B$16+$AI$4)*0.9)))</f>
        <v/>
      </c>
      <c r="AE275" s="17">
        <f>R275*EXP(-$B$15*(($B$16+$AI$4)*1.0))+S275*$B$15/($B$15-$AI$12)*(EXP(-$AI$12*(($B$16+$AI$4)*1.0))-EXP(-$B$15*(($B$16+$AI$4)*1.0)))+T275*$B$15/($B$15-$AI$13)*(EXP(-$AI$13*(($B$16+$AI$4)*1.0))-EXP(-$B$15*(($B$16+$AI$4)*1.0)))+U275*$B$15/($B$15-$AI$14)*(EXP(-$AI$14*(($B$16+$AI$4)*1.0))-EXP(-$B$15*(($B$16+$AI$4)*1.0)))</f>
        <v/>
      </c>
      <c r="AF275" s="17">
        <f>MIN((G275-V275)/$AI$48,(G275-W275)/$AI$49,(G275-X275)/$AI$50,(G275-Y275)/$AI$51,(G275-Z275)/$AI$52,(G275-AA275)/$AI$53,(G275-AB275)/$AI$54,(G275-AC275)/$AI$55,(G275-AD275)/$AI$56,(G275-AE275)/$AI$57)</f>
        <v/>
      </c>
    </row>
    <row r="276">
      <c r="E276" s="12">
        <f>E275+$B$11</f>
        <v/>
      </c>
      <c r="F276" s="13">
        <f>E276/60</f>
        <v/>
      </c>
      <c r="G276" s="13">
        <f>IF(F276&gt;=$AI$66,$B$26,IF(F276&gt;=$AI$65,$B$25,IF(F276&gt;=$AI$64,$B$24,IF(F276&gt;=$AI$63,$B$23,IF(F276&gt;=$AI$62,$B$22,IF(F276&gt;=$AI$61,$B$21,$B$20))))))</f>
        <v/>
      </c>
      <c r="H276" s="14">
        <f>MAX(0,MIN($AI$59,IF($B$9="Plasma",(G276-(S276*$AI$18+T276*$AI$19+U276*$AI$20))/$AI$46,AF276)))</f>
        <v/>
      </c>
      <c r="I276" s="15">
        <f>H276/10*3600/$B$11</f>
        <v/>
      </c>
      <c r="J276" s="15">
        <f>J275+H276</f>
        <v/>
      </c>
      <c r="K276" s="14">
        <f>$AI$21*K275+$AI$22*L275+$AI$23*M275+$AI$30*H275</f>
        <v/>
      </c>
      <c r="L276" s="14">
        <f>$AI$24*K275+$AI$25*L275+$AI$26*M275+$AI$31*H275</f>
        <v/>
      </c>
      <c r="M276" s="14">
        <f>$AI$27*K275+$AI$28*L275+$AI$29*M275+$AI$32*H275</f>
        <v/>
      </c>
      <c r="N276" s="16">
        <f>R276*$B$41</f>
        <v/>
      </c>
      <c r="O276" s="14">
        <f>K276/$B$30</f>
        <v/>
      </c>
      <c r="P276" s="14">
        <f>L276/$B$31</f>
        <v/>
      </c>
      <c r="Q276" s="14">
        <f>M276/$B$32</f>
        <v/>
      </c>
      <c r="R276" s="14">
        <f>R275*$AI$42+S275*$AI$43+T275*$AI$44+U275*$AI$45+$AI$47*H275</f>
        <v/>
      </c>
      <c r="S276" s="17">
        <f>$AI$33*K276+$AI$34*L276+$AI$35*M276</f>
        <v/>
      </c>
      <c r="T276" s="17">
        <f>$AI$36*K276+$AI$37*L276+$AI$38*M276</f>
        <v/>
      </c>
      <c r="U276" s="17">
        <f>$AI$39*K276+$AI$40*L276+$AI$41*M276</f>
        <v/>
      </c>
      <c r="V276" s="17">
        <f>R276*EXP(-$B$15*(($B$16+$AI$4)*0.1))+S276*$B$15/($B$15-$AI$12)*(EXP(-$AI$12*(($B$16+$AI$4)*0.1))-EXP(-$B$15*(($B$16+$AI$4)*0.1)))+T276*$B$15/($B$15-$AI$13)*(EXP(-$AI$13*(($B$16+$AI$4)*0.1))-EXP(-$B$15*(($B$16+$AI$4)*0.1)))+U276*$B$15/($B$15-$AI$14)*(EXP(-$AI$14*(($B$16+$AI$4)*0.1))-EXP(-$B$15*(($B$16+$AI$4)*0.1)))</f>
        <v/>
      </c>
      <c r="W276" s="17">
        <f>R276*EXP(-$B$15*(($B$16+$AI$4)*0.2))+S276*$B$15/($B$15-$AI$12)*(EXP(-$AI$12*(($B$16+$AI$4)*0.2))-EXP(-$B$15*(($B$16+$AI$4)*0.2)))+T276*$B$15/($B$15-$AI$13)*(EXP(-$AI$13*(($B$16+$AI$4)*0.2))-EXP(-$B$15*(($B$16+$AI$4)*0.2)))+U276*$B$15/($B$15-$AI$14)*(EXP(-$AI$14*(($B$16+$AI$4)*0.2))-EXP(-$B$15*(($B$16+$AI$4)*0.2)))</f>
        <v/>
      </c>
      <c r="X276" s="17">
        <f>R276*EXP(-$B$15*(($B$16+$AI$4)*0.3))+S276*$B$15/($B$15-$AI$12)*(EXP(-$AI$12*(($B$16+$AI$4)*0.3))-EXP(-$B$15*(($B$16+$AI$4)*0.3)))+T276*$B$15/($B$15-$AI$13)*(EXP(-$AI$13*(($B$16+$AI$4)*0.3))-EXP(-$B$15*(($B$16+$AI$4)*0.3)))+U276*$B$15/($B$15-$AI$14)*(EXP(-$AI$14*(($B$16+$AI$4)*0.3))-EXP(-$B$15*(($B$16+$AI$4)*0.3)))</f>
        <v/>
      </c>
      <c r="Y276" s="17">
        <f>R276*EXP(-$B$15*(($B$16+$AI$4)*0.4))+S276*$B$15/($B$15-$AI$12)*(EXP(-$AI$12*(($B$16+$AI$4)*0.4))-EXP(-$B$15*(($B$16+$AI$4)*0.4)))+T276*$B$15/($B$15-$AI$13)*(EXP(-$AI$13*(($B$16+$AI$4)*0.4))-EXP(-$B$15*(($B$16+$AI$4)*0.4)))+U276*$B$15/($B$15-$AI$14)*(EXP(-$AI$14*(($B$16+$AI$4)*0.4))-EXP(-$B$15*(($B$16+$AI$4)*0.4)))</f>
        <v/>
      </c>
      <c r="Z276" s="17">
        <f>R276*EXP(-$B$15*(($B$16+$AI$4)*0.5))+S276*$B$15/($B$15-$AI$12)*(EXP(-$AI$12*(($B$16+$AI$4)*0.5))-EXP(-$B$15*(($B$16+$AI$4)*0.5)))+T276*$B$15/($B$15-$AI$13)*(EXP(-$AI$13*(($B$16+$AI$4)*0.5))-EXP(-$B$15*(($B$16+$AI$4)*0.5)))+U276*$B$15/($B$15-$AI$14)*(EXP(-$AI$14*(($B$16+$AI$4)*0.5))-EXP(-$B$15*(($B$16+$AI$4)*0.5)))</f>
        <v/>
      </c>
      <c r="AA276" s="17">
        <f>R276*EXP(-$B$15*(($B$16+$AI$4)*0.6))+S276*$B$15/($B$15-$AI$12)*(EXP(-$AI$12*(($B$16+$AI$4)*0.6))-EXP(-$B$15*(($B$16+$AI$4)*0.6)))+T276*$B$15/($B$15-$AI$13)*(EXP(-$AI$13*(($B$16+$AI$4)*0.6))-EXP(-$B$15*(($B$16+$AI$4)*0.6)))+U276*$B$15/($B$15-$AI$14)*(EXP(-$AI$14*(($B$16+$AI$4)*0.6))-EXP(-$B$15*(($B$16+$AI$4)*0.6)))</f>
        <v/>
      </c>
      <c r="AB276" s="17">
        <f>R276*EXP(-$B$15*(($B$16+$AI$4)*0.7))+S276*$B$15/($B$15-$AI$12)*(EXP(-$AI$12*(($B$16+$AI$4)*0.7))-EXP(-$B$15*(($B$16+$AI$4)*0.7)))+T276*$B$15/($B$15-$AI$13)*(EXP(-$AI$13*(($B$16+$AI$4)*0.7))-EXP(-$B$15*(($B$16+$AI$4)*0.7)))+U276*$B$15/($B$15-$AI$14)*(EXP(-$AI$14*(($B$16+$AI$4)*0.7))-EXP(-$B$15*(($B$16+$AI$4)*0.7)))</f>
        <v/>
      </c>
      <c r="AC276" s="17">
        <f>R276*EXP(-$B$15*(($B$16+$AI$4)*0.8))+S276*$B$15/($B$15-$AI$12)*(EXP(-$AI$12*(($B$16+$AI$4)*0.8))-EXP(-$B$15*(($B$16+$AI$4)*0.8)))+T276*$B$15/($B$15-$AI$13)*(EXP(-$AI$13*(($B$16+$AI$4)*0.8))-EXP(-$B$15*(($B$16+$AI$4)*0.8)))+U276*$B$15/($B$15-$AI$14)*(EXP(-$AI$14*(($B$16+$AI$4)*0.8))-EXP(-$B$15*(($B$16+$AI$4)*0.8)))</f>
        <v/>
      </c>
      <c r="AD276" s="17">
        <f>R276*EXP(-$B$15*(($B$16+$AI$4)*0.9))+S276*$B$15/($B$15-$AI$12)*(EXP(-$AI$12*(($B$16+$AI$4)*0.9))-EXP(-$B$15*(($B$16+$AI$4)*0.9)))+T276*$B$15/($B$15-$AI$13)*(EXP(-$AI$13*(($B$16+$AI$4)*0.9))-EXP(-$B$15*(($B$16+$AI$4)*0.9)))+U276*$B$15/($B$15-$AI$14)*(EXP(-$AI$14*(($B$16+$AI$4)*0.9))-EXP(-$B$15*(($B$16+$AI$4)*0.9)))</f>
        <v/>
      </c>
      <c r="AE276" s="17">
        <f>R276*EXP(-$B$15*(($B$16+$AI$4)*1.0))+S276*$B$15/($B$15-$AI$12)*(EXP(-$AI$12*(($B$16+$AI$4)*1.0))-EXP(-$B$15*(($B$16+$AI$4)*1.0)))+T276*$B$15/($B$15-$AI$13)*(EXP(-$AI$13*(($B$16+$AI$4)*1.0))-EXP(-$B$15*(($B$16+$AI$4)*1.0)))+U276*$B$15/($B$15-$AI$14)*(EXP(-$AI$14*(($B$16+$AI$4)*1.0))-EXP(-$B$15*(($B$16+$AI$4)*1.0)))</f>
        <v/>
      </c>
      <c r="AF276" s="17">
        <f>MIN((G276-V276)/$AI$48,(G276-W276)/$AI$49,(G276-X276)/$AI$50,(G276-Y276)/$AI$51,(G276-Z276)/$AI$52,(G276-AA276)/$AI$53,(G276-AB276)/$AI$54,(G276-AC276)/$AI$55,(G276-AD276)/$AI$56,(G276-AE276)/$AI$57)</f>
        <v/>
      </c>
    </row>
    <row r="277">
      <c r="E277" s="12">
        <f>E276+$B$11</f>
        <v/>
      </c>
      <c r="F277" s="13">
        <f>E277/60</f>
        <v/>
      </c>
      <c r="G277" s="13">
        <f>IF(F277&gt;=$AI$66,$B$26,IF(F277&gt;=$AI$65,$B$25,IF(F277&gt;=$AI$64,$B$24,IF(F277&gt;=$AI$63,$B$23,IF(F277&gt;=$AI$62,$B$22,IF(F277&gt;=$AI$61,$B$21,$B$20))))))</f>
        <v/>
      </c>
      <c r="H277" s="14">
        <f>MAX(0,MIN($AI$59,IF($B$9="Plasma",(G277-(S277*$AI$18+T277*$AI$19+U277*$AI$20))/$AI$46,AF277)))</f>
        <v/>
      </c>
      <c r="I277" s="15">
        <f>H277/10*3600/$B$11</f>
        <v/>
      </c>
      <c r="J277" s="15">
        <f>J276+H277</f>
        <v/>
      </c>
      <c r="K277" s="14">
        <f>$AI$21*K276+$AI$22*L276+$AI$23*M276+$AI$30*H276</f>
        <v/>
      </c>
      <c r="L277" s="14">
        <f>$AI$24*K276+$AI$25*L276+$AI$26*M276+$AI$31*H276</f>
        <v/>
      </c>
      <c r="M277" s="14">
        <f>$AI$27*K276+$AI$28*L276+$AI$29*M276+$AI$32*H276</f>
        <v/>
      </c>
      <c r="N277" s="16">
        <f>R277*$B$41</f>
        <v/>
      </c>
      <c r="O277" s="14">
        <f>K277/$B$30</f>
        <v/>
      </c>
      <c r="P277" s="14">
        <f>L277/$B$31</f>
        <v/>
      </c>
      <c r="Q277" s="14">
        <f>M277/$B$32</f>
        <v/>
      </c>
      <c r="R277" s="14">
        <f>R276*$AI$42+S276*$AI$43+T276*$AI$44+U276*$AI$45+$AI$47*H276</f>
        <v/>
      </c>
      <c r="S277" s="17">
        <f>$AI$33*K277+$AI$34*L277+$AI$35*M277</f>
        <v/>
      </c>
      <c r="T277" s="17">
        <f>$AI$36*K277+$AI$37*L277+$AI$38*M277</f>
        <v/>
      </c>
      <c r="U277" s="17">
        <f>$AI$39*K277+$AI$40*L277+$AI$41*M277</f>
        <v/>
      </c>
      <c r="V277" s="17">
        <f>R277*EXP(-$B$15*(($B$16+$AI$4)*0.1))+S277*$B$15/($B$15-$AI$12)*(EXP(-$AI$12*(($B$16+$AI$4)*0.1))-EXP(-$B$15*(($B$16+$AI$4)*0.1)))+T277*$B$15/($B$15-$AI$13)*(EXP(-$AI$13*(($B$16+$AI$4)*0.1))-EXP(-$B$15*(($B$16+$AI$4)*0.1)))+U277*$B$15/($B$15-$AI$14)*(EXP(-$AI$14*(($B$16+$AI$4)*0.1))-EXP(-$B$15*(($B$16+$AI$4)*0.1)))</f>
        <v/>
      </c>
      <c r="W277" s="17">
        <f>R277*EXP(-$B$15*(($B$16+$AI$4)*0.2))+S277*$B$15/($B$15-$AI$12)*(EXP(-$AI$12*(($B$16+$AI$4)*0.2))-EXP(-$B$15*(($B$16+$AI$4)*0.2)))+T277*$B$15/($B$15-$AI$13)*(EXP(-$AI$13*(($B$16+$AI$4)*0.2))-EXP(-$B$15*(($B$16+$AI$4)*0.2)))+U277*$B$15/($B$15-$AI$14)*(EXP(-$AI$14*(($B$16+$AI$4)*0.2))-EXP(-$B$15*(($B$16+$AI$4)*0.2)))</f>
        <v/>
      </c>
      <c r="X277" s="17">
        <f>R277*EXP(-$B$15*(($B$16+$AI$4)*0.3))+S277*$B$15/($B$15-$AI$12)*(EXP(-$AI$12*(($B$16+$AI$4)*0.3))-EXP(-$B$15*(($B$16+$AI$4)*0.3)))+T277*$B$15/($B$15-$AI$13)*(EXP(-$AI$13*(($B$16+$AI$4)*0.3))-EXP(-$B$15*(($B$16+$AI$4)*0.3)))+U277*$B$15/($B$15-$AI$14)*(EXP(-$AI$14*(($B$16+$AI$4)*0.3))-EXP(-$B$15*(($B$16+$AI$4)*0.3)))</f>
        <v/>
      </c>
      <c r="Y277" s="17">
        <f>R277*EXP(-$B$15*(($B$16+$AI$4)*0.4))+S277*$B$15/($B$15-$AI$12)*(EXP(-$AI$12*(($B$16+$AI$4)*0.4))-EXP(-$B$15*(($B$16+$AI$4)*0.4)))+T277*$B$15/($B$15-$AI$13)*(EXP(-$AI$13*(($B$16+$AI$4)*0.4))-EXP(-$B$15*(($B$16+$AI$4)*0.4)))+U277*$B$15/($B$15-$AI$14)*(EXP(-$AI$14*(($B$16+$AI$4)*0.4))-EXP(-$B$15*(($B$16+$AI$4)*0.4)))</f>
        <v/>
      </c>
      <c r="Z277" s="17">
        <f>R277*EXP(-$B$15*(($B$16+$AI$4)*0.5))+S277*$B$15/($B$15-$AI$12)*(EXP(-$AI$12*(($B$16+$AI$4)*0.5))-EXP(-$B$15*(($B$16+$AI$4)*0.5)))+T277*$B$15/($B$15-$AI$13)*(EXP(-$AI$13*(($B$16+$AI$4)*0.5))-EXP(-$B$15*(($B$16+$AI$4)*0.5)))+U277*$B$15/($B$15-$AI$14)*(EXP(-$AI$14*(($B$16+$AI$4)*0.5))-EXP(-$B$15*(($B$16+$AI$4)*0.5)))</f>
        <v/>
      </c>
      <c r="AA277" s="17">
        <f>R277*EXP(-$B$15*(($B$16+$AI$4)*0.6))+S277*$B$15/($B$15-$AI$12)*(EXP(-$AI$12*(($B$16+$AI$4)*0.6))-EXP(-$B$15*(($B$16+$AI$4)*0.6)))+T277*$B$15/($B$15-$AI$13)*(EXP(-$AI$13*(($B$16+$AI$4)*0.6))-EXP(-$B$15*(($B$16+$AI$4)*0.6)))+U277*$B$15/($B$15-$AI$14)*(EXP(-$AI$14*(($B$16+$AI$4)*0.6))-EXP(-$B$15*(($B$16+$AI$4)*0.6)))</f>
        <v/>
      </c>
      <c r="AB277" s="17">
        <f>R277*EXP(-$B$15*(($B$16+$AI$4)*0.7))+S277*$B$15/($B$15-$AI$12)*(EXP(-$AI$12*(($B$16+$AI$4)*0.7))-EXP(-$B$15*(($B$16+$AI$4)*0.7)))+T277*$B$15/($B$15-$AI$13)*(EXP(-$AI$13*(($B$16+$AI$4)*0.7))-EXP(-$B$15*(($B$16+$AI$4)*0.7)))+U277*$B$15/($B$15-$AI$14)*(EXP(-$AI$14*(($B$16+$AI$4)*0.7))-EXP(-$B$15*(($B$16+$AI$4)*0.7)))</f>
        <v/>
      </c>
      <c r="AC277" s="17">
        <f>R277*EXP(-$B$15*(($B$16+$AI$4)*0.8))+S277*$B$15/($B$15-$AI$12)*(EXP(-$AI$12*(($B$16+$AI$4)*0.8))-EXP(-$B$15*(($B$16+$AI$4)*0.8)))+T277*$B$15/($B$15-$AI$13)*(EXP(-$AI$13*(($B$16+$AI$4)*0.8))-EXP(-$B$15*(($B$16+$AI$4)*0.8)))+U277*$B$15/($B$15-$AI$14)*(EXP(-$AI$14*(($B$16+$AI$4)*0.8))-EXP(-$B$15*(($B$16+$AI$4)*0.8)))</f>
        <v/>
      </c>
      <c r="AD277" s="17">
        <f>R277*EXP(-$B$15*(($B$16+$AI$4)*0.9))+S277*$B$15/($B$15-$AI$12)*(EXP(-$AI$12*(($B$16+$AI$4)*0.9))-EXP(-$B$15*(($B$16+$AI$4)*0.9)))+T277*$B$15/($B$15-$AI$13)*(EXP(-$AI$13*(($B$16+$AI$4)*0.9))-EXP(-$B$15*(($B$16+$AI$4)*0.9)))+U277*$B$15/($B$15-$AI$14)*(EXP(-$AI$14*(($B$16+$AI$4)*0.9))-EXP(-$B$15*(($B$16+$AI$4)*0.9)))</f>
        <v/>
      </c>
      <c r="AE277" s="17">
        <f>R277*EXP(-$B$15*(($B$16+$AI$4)*1.0))+S277*$B$15/($B$15-$AI$12)*(EXP(-$AI$12*(($B$16+$AI$4)*1.0))-EXP(-$B$15*(($B$16+$AI$4)*1.0)))+T277*$B$15/($B$15-$AI$13)*(EXP(-$AI$13*(($B$16+$AI$4)*1.0))-EXP(-$B$15*(($B$16+$AI$4)*1.0)))+U277*$B$15/($B$15-$AI$14)*(EXP(-$AI$14*(($B$16+$AI$4)*1.0))-EXP(-$B$15*(($B$16+$AI$4)*1.0)))</f>
        <v/>
      </c>
      <c r="AF277" s="17">
        <f>MIN((G277-V277)/$AI$48,(G277-W277)/$AI$49,(G277-X277)/$AI$50,(G277-Y277)/$AI$51,(G277-Z277)/$AI$52,(G277-AA277)/$AI$53,(G277-AB277)/$AI$54,(G277-AC277)/$AI$55,(G277-AD277)/$AI$56,(G277-AE277)/$AI$57)</f>
        <v/>
      </c>
    </row>
    <row r="278">
      <c r="E278" s="12">
        <f>E277+$B$11</f>
        <v/>
      </c>
      <c r="F278" s="13">
        <f>E278/60</f>
        <v/>
      </c>
      <c r="G278" s="13">
        <f>IF(F278&gt;=$AI$66,$B$26,IF(F278&gt;=$AI$65,$B$25,IF(F278&gt;=$AI$64,$B$24,IF(F278&gt;=$AI$63,$B$23,IF(F278&gt;=$AI$62,$B$22,IF(F278&gt;=$AI$61,$B$21,$B$20))))))</f>
        <v/>
      </c>
      <c r="H278" s="14">
        <f>MAX(0,MIN($AI$59,IF($B$9="Plasma",(G278-(S278*$AI$18+T278*$AI$19+U278*$AI$20))/$AI$46,AF278)))</f>
        <v/>
      </c>
      <c r="I278" s="15">
        <f>H278/10*3600/$B$11</f>
        <v/>
      </c>
      <c r="J278" s="15">
        <f>J277+H278</f>
        <v/>
      </c>
      <c r="K278" s="14">
        <f>$AI$21*K277+$AI$22*L277+$AI$23*M277+$AI$30*H277</f>
        <v/>
      </c>
      <c r="L278" s="14">
        <f>$AI$24*K277+$AI$25*L277+$AI$26*M277+$AI$31*H277</f>
        <v/>
      </c>
      <c r="M278" s="14">
        <f>$AI$27*K277+$AI$28*L277+$AI$29*M277+$AI$32*H277</f>
        <v/>
      </c>
      <c r="N278" s="16">
        <f>R278*$B$41</f>
        <v/>
      </c>
      <c r="O278" s="14">
        <f>K278/$B$30</f>
        <v/>
      </c>
      <c r="P278" s="14">
        <f>L278/$B$31</f>
        <v/>
      </c>
      <c r="Q278" s="14">
        <f>M278/$B$32</f>
        <v/>
      </c>
      <c r="R278" s="14">
        <f>R277*$AI$42+S277*$AI$43+T277*$AI$44+U277*$AI$45+$AI$47*H277</f>
        <v/>
      </c>
      <c r="S278" s="17">
        <f>$AI$33*K278+$AI$34*L278+$AI$35*M278</f>
        <v/>
      </c>
      <c r="T278" s="17">
        <f>$AI$36*K278+$AI$37*L278+$AI$38*M278</f>
        <v/>
      </c>
      <c r="U278" s="17">
        <f>$AI$39*K278+$AI$40*L278+$AI$41*M278</f>
        <v/>
      </c>
      <c r="V278" s="17">
        <f>R278*EXP(-$B$15*(($B$16+$AI$4)*0.1))+S278*$B$15/($B$15-$AI$12)*(EXP(-$AI$12*(($B$16+$AI$4)*0.1))-EXP(-$B$15*(($B$16+$AI$4)*0.1)))+T278*$B$15/($B$15-$AI$13)*(EXP(-$AI$13*(($B$16+$AI$4)*0.1))-EXP(-$B$15*(($B$16+$AI$4)*0.1)))+U278*$B$15/($B$15-$AI$14)*(EXP(-$AI$14*(($B$16+$AI$4)*0.1))-EXP(-$B$15*(($B$16+$AI$4)*0.1)))</f>
        <v/>
      </c>
      <c r="W278" s="17">
        <f>R278*EXP(-$B$15*(($B$16+$AI$4)*0.2))+S278*$B$15/($B$15-$AI$12)*(EXP(-$AI$12*(($B$16+$AI$4)*0.2))-EXP(-$B$15*(($B$16+$AI$4)*0.2)))+T278*$B$15/($B$15-$AI$13)*(EXP(-$AI$13*(($B$16+$AI$4)*0.2))-EXP(-$B$15*(($B$16+$AI$4)*0.2)))+U278*$B$15/($B$15-$AI$14)*(EXP(-$AI$14*(($B$16+$AI$4)*0.2))-EXP(-$B$15*(($B$16+$AI$4)*0.2)))</f>
        <v/>
      </c>
      <c r="X278" s="17">
        <f>R278*EXP(-$B$15*(($B$16+$AI$4)*0.3))+S278*$B$15/($B$15-$AI$12)*(EXP(-$AI$12*(($B$16+$AI$4)*0.3))-EXP(-$B$15*(($B$16+$AI$4)*0.3)))+T278*$B$15/($B$15-$AI$13)*(EXP(-$AI$13*(($B$16+$AI$4)*0.3))-EXP(-$B$15*(($B$16+$AI$4)*0.3)))+U278*$B$15/($B$15-$AI$14)*(EXP(-$AI$14*(($B$16+$AI$4)*0.3))-EXP(-$B$15*(($B$16+$AI$4)*0.3)))</f>
        <v/>
      </c>
      <c r="Y278" s="17">
        <f>R278*EXP(-$B$15*(($B$16+$AI$4)*0.4))+S278*$B$15/($B$15-$AI$12)*(EXP(-$AI$12*(($B$16+$AI$4)*0.4))-EXP(-$B$15*(($B$16+$AI$4)*0.4)))+T278*$B$15/($B$15-$AI$13)*(EXP(-$AI$13*(($B$16+$AI$4)*0.4))-EXP(-$B$15*(($B$16+$AI$4)*0.4)))+U278*$B$15/($B$15-$AI$14)*(EXP(-$AI$14*(($B$16+$AI$4)*0.4))-EXP(-$B$15*(($B$16+$AI$4)*0.4)))</f>
        <v/>
      </c>
      <c r="Z278" s="17">
        <f>R278*EXP(-$B$15*(($B$16+$AI$4)*0.5))+S278*$B$15/($B$15-$AI$12)*(EXP(-$AI$12*(($B$16+$AI$4)*0.5))-EXP(-$B$15*(($B$16+$AI$4)*0.5)))+T278*$B$15/($B$15-$AI$13)*(EXP(-$AI$13*(($B$16+$AI$4)*0.5))-EXP(-$B$15*(($B$16+$AI$4)*0.5)))+U278*$B$15/($B$15-$AI$14)*(EXP(-$AI$14*(($B$16+$AI$4)*0.5))-EXP(-$B$15*(($B$16+$AI$4)*0.5)))</f>
        <v/>
      </c>
      <c r="AA278" s="17">
        <f>R278*EXP(-$B$15*(($B$16+$AI$4)*0.6))+S278*$B$15/($B$15-$AI$12)*(EXP(-$AI$12*(($B$16+$AI$4)*0.6))-EXP(-$B$15*(($B$16+$AI$4)*0.6)))+T278*$B$15/($B$15-$AI$13)*(EXP(-$AI$13*(($B$16+$AI$4)*0.6))-EXP(-$B$15*(($B$16+$AI$4)*0.6)))+U278*$B$15/($B$15-$AI$14)*(EXP(-$AI$14*(($B$16+$AI$4)*0.6))-EXP(-$B$15*(($B$16+$AI$4)*0.6)))</f>
        <v/>
      </c>
      <c r="AB278" s="17">
        <f>R278*EXP(-$B$15*(($B$16+$AI$4)*0.7))+S278*$B$15/($B$15-$AI$12)*(EXP(-$AI$12*(($B$16+$AI$4)*0.7))-EXP(-$B$15*(($B$16+$AI$4)*0.7)))+T278*$B$15/($B$15-$AI$13)*(EXP(-$AI$13*(($B$16+$AI$4)*0.7))-EXP(-$B$15*(($B$16+$AI$4)*0.7)))+U278*$B$15/($B$15-$AI$14)*(EXP(-$AI$14*(($B$16+$AI$4)*0.7))-EXP(-$B$15*(($B$16+$AI$4)*0.7)))</f>
        <v/>
      </c>
      <c r="AC278" s="17">
        <f>R278*EXP(-$B$15*(($B$16+$AI$4)*0.8))+S278*$B$15/($B$15-$AI$12)*(EXP(-$AI$12*(($B$16+$AI$4)*0.8))-EXP(-$B$15*(($B$16+$AI$4)*0.8)))+T278*$B$15/($B$15-$AI$13)*(EXP(-$AI$13*(($B$16+$AI$4)*0.8))-EXP(-$B$15*(($B$16+$AI$4)*0.8)))+U278*$B$15/($B$15-$AI$14)*(EXP(-$AI$14*(($B$16+$AI$4)*0.8))-EXP(-$B$15*(($B$16+$AI$4)*0.8)))</f>
        <v/>
      </c>
      <c r="AD278" s="17">
        <f>R278*EXP(-$B$15*(($B$16+$AI$4)*0.9))+S278*$B$15/($B$15-$AI$12)*(EXP(-$AI$12*(($B$16+$AI$4)*0.9))-EXP(-$B$15*(($B$16+$AI$4)*0.9)))+T278*$B$15/($B$15-$AI$13)*(EXP(-$AI$13*(($B$16+$AI$4)*0.9))-EXP(-$B$15*(($B$16+$AI$4)*0.9)))+U278*$B$15/($B$15-$AI$14)*(EXP(-$AI$14*(($B$16+$AI$4)*0.9))-EXP(-$B$15*(($B$16+$AI$4)*0.9)))</f>
        <v/>
      </c>
      <c r="AE278" s="17">
        <f>R278*EXP(-$B$15*(($B$16+$AI$4)*1.0))+S278*$B$15/($B$15-$AI$12)*(EXP(-$AI$12*(($B$16+$AI$4)*1.0))-EXP(-$B$15*(($B$16+$AI$4)*1.0)))+T278*$B$15/($B$15-$AI$13)*(EXP(-$AI$13*(($B$16+$AI$4)*1.0))-EXP(-$B$15*(($B$16+$AI$4)*1.0)))+U278*$B$15/($B$15-$AI$14)*(EXP(-$AI$14*(($B$16+$AI$4)*1.0))-EXP(-$B$15*(($B$16+$AI$4)*1.0)))</f>
        <v/>
      </c>
      <c r="AF278" s="17">
        <f>MIN((G278-V278)/$AI$48,(G278-W278)/$AI$49,(G278-X278)/$AI$50,(G278-Y278)/$AI$51,(G278-Z278)/$AI$52,(G278-AA278)/$AI$53,(G278-AB278)/$AI$54,(G278-AC278)/$AI$55,(G278-AD278)/$AI$56,(G278-AE278)/$AI$57)</f>
        <v/>
      </c>
    </row>
    <row r="279">
      <c r="E279" s="12">
        <f>E278+$B$11</f>
        <v/>
      </c>
      <c r="F279" s="13">
        <f>E279/60</f>
        <v/>
      </c>
      <c r="G279" s="13">
        <f>IF(F279&gt;=$AI$66,$B$26,IF(F279&gt;=$AI$65,$B$25,IF(F279&gt;=$AI$64,$B$24,IF(F279&gt;=$AI$63,$B$23,IF(F279&gt;=$AI$62,$B$22,IF(F279&gt;=$AI$61,$B$21,$B$20))))))</f>
        <v/>
      </c>
      <c r="H279" s="14">
        <f>MAX(0,MIN($AI$59,IF($B$9="Plasma",(G279-(S279*$AI$18+T279*$AI$19+U279*$AI$20))/$AI$46,AF279)))</f>
        <v/>
      </c>
      <c r="I279" s="15">
        <f>H279/10*3600/$B$11</f>
        <v/>
      </c>
      <c r="J279" s="15">
        <f>J278+H279</f>
        <v/>
      </c>
      <c r="K279" s="14">
        <f>$AI$21*K278+$AI$22*L278+$AI$23*M278+$AI$30*H278</f>
        <v/>
      </c>
      <c r="L279" s="14">
        <f>$AI$24*K278+$AI$25*L278+$AI$26*M278+$AI$31*H278</f>
        <v/>
      </c>
      <c r="M279" s="14">
        <f>$AI$27*K278+$AI$28*L278+$AI$29*M278+$AI$32*H278</f>
        <v/>
      </c>
      <c r="N279" s="16">
        <f>R279*$B$41</f>
        <v/>
      </c>
      <c r="O279" s="14">
        <f>K279/$B$30</f>
        <v/>
      </c>
      <c r="P279" s="14">
        <f>L279/$B$31</f>
        <v/>
      </c>
      <c r="Q279" s="14">
        <f>M279/$B$32</f>
        <v/>
      </c>
      <c r="R279" s="14">
        <f>R278*$AI$42+S278*$AI$43+T278*$AI$44+U278*$AI$45+$AI$47*H278</f>
        <v/>
      </c>
      <c r="S279" s="17">
        <f>$AI$33*K279+$AI$34*L279+$AI$35*M279</f>
        <v/>
      </c>
      <c r="T279" s="17">
        <f>$AI$36*K279+$AI$37*L279+$AI$38*M279</f>
        <v/>
      </c>
      <c r="U279" s="17">
        <f>$AI$39*K279+$AI$40*L279+$AI$41*M279</f>
        <v/>
      </c>
      <c r="V279" s="17">
        <f>R279*EXP(-$B$15*(($B$16+$AI$4)*0.1))+S279*$B$15/($B$15-$AI$12)*(EXP(-$AI$12*(($B$16+$AI$4)*0.1))-EXP(-$B$15*(($B$16+$AI$4)*0.1)))+T279*$B$15/($B$15-$AI$13)*(EXP(-$AI$13*(($B$16+$AI$4)*0.1))-EXP(-$B$15*(($B$16+$AI$4)*0.1)))+U279*$B$15/($B$15-$AI$14)*(EXP(-$AI$14*(($B$16+$AI$4)*0.1))-EXP(-$B$15*(($B$16+$AI$4)*0.1)))</f>
        <v/>
      </c>
      <c r="W279" s="17">
        <f>R279*EXP(-$B$15*(($B$16+$AI$4)*0.2))+S279*$B$15/($B$15-$AI$12)*(EXP(-$AI$12*(($B$16+$AI$4)*0.2))-EXP(-$B$15*(($B$16+$AI$4)*0.2)))+T279*$B$15/($B$15-$AI$13)*(EXP(-$AI$13*(($B$16+$AI$4)*0.2))-EXP(-$B$15*(($B$16+$AI$4)*0.2)))+U279*$B$15/($B$15-$AI$14)*(EXP(-$AI$14*(($B$16+$AI$4)*0.2))-EXP(-$B$15*(($B$16+$AI$4)*0.2)))</f>
        <v/>
      </c>
      <c r="X279" s="17">
        <f>R279*EXP(-$B$15*(($B$16+$AI$4)*0.3))+S279*$B$15/($B$15-$AI$12)*(EXP(-$AI$12*(($B$16+$AI$4)*0.3))-EXP(-$B$15*(($B$16+$AI$4)*0.3)))+T279*$B$15/($B$15-$AI$13)*(EXP(-$AI$13*(($B$16+$AI$4)*0.3))-EXP(-$B$15*(($B$16+$AI$4)*0.3)))+U279*$B$15/($B$15-$AI$14)*(EXP(-$AI$14*(($B$16+$AI$4)*0.3))-EXP(-$B$15*(($B$16+$AI$4)*0.3)))</f>
        <v/>
      </c>
      <c r="Y279" s="17">
        <f>R279*EXP(-$B$15*(($B$16+$AI$4)*0.4))+S279*$B$15/($B$15-$AI$12)*(EXP(-$AI$12*(($B$16+$AI$4)*0.4))-EXP(-$B$15*(($B$16+$AI$4)*0.4)))+T279*$B$15/($B$15-$AI$13)*(EXP(-$AI$13*(($B$16+$AI$4)*0.4))-EXP(-$B$15*(($B$16+$AI$4)*0.4)))+U279*$B$15/($B$15-$AI$14)*(EXP(-$AI$14*(($B$16+$AI$4)*0.4))-EXP(-$B$15*(($B$16+$AI$4)*0.4)))</f>
        <v/>
      </c>
      <c r="Z279" s="17">
        <f>R279*EXP(-$B$15*(($B$16+$AI$4)*0.5))+S279*$B$15/($B$15-$AI$12)*(EXP(-$AI$12*(($B$16+$AI$4)*0.5))-EXP(-$B$15*(($B$16+$AI$4)*0.5)))+T279*$B$15/($B$15-$AI$13)*(EXP(-$AI$13*(($B$16+$AI$4)*0.5))-EXP(-$B$15*(($B$16+$AI$4)*0.5)))+U279*$B$15/($B$15-$AI$14)*(EXP(-$AI$14*(($B$16+$AI$4)*0.5))-EXP(-$B$15*(($B$16+$AI$4)*0.5)))</f>
        <v/>
      </c>
      <c r="AA279" s="17">
        <f>R279*EXP(-$B$15*(($B$16+$AI$4)*0.6))+S279*$B$15/($B$15-$AI$12)*(EXP(-$AI$12*(($B$16+$AI$4)*0.6))-EXP(-$B$15*(($B$16+$AI$4)*0.6)))+T279*$B$15/($B$15-$AI$13)*(EXP(-$AI$13*(($B$16+$AI$4)*0.6))-EXP(-$B$15*(($B$16+$AI$4)*0.6)))+U279*$B$15/($B$15-$AI$14)*(EXP(-$AI$14*(($B$16+$AI$4)*0.6))-EXP(-$B$15*(($B$16+$AI$4)*0.6)))</f>
        <v/>
      </c>
      <c r="AB279" s="17">
        <f>R279*EXP(-$B$15*(($B$16+$AI$4)*0.7))+S279*$B$15/($B$15-$AI$12)*(EXP(-$AI$12*(($B$16+$AI$4)*0.7))-EXP(-$B$15*(($B$16+$AI$4)*0.7)))+T279*$B$15/($B$15-$AI$13)*(EXP(-$AI$13*(($B$16+$AI$4)*0.7))-EXP(-$B$15*(($B$16+$AI$4)*0.7)))+U279*$B$15/($B$15-$AI$14)*(EXP(-$AI$14*(($B$16+$AI$4)*0.7))-EXP(-$B$15*(($B$16+$AI$4)*0.7)))</f>
        <v/>
      </c>
      <c r="AC279" s="17">
        <f>R279*EXP(-$B$15*(($B$16+$AI$4)*0.8))+S279*$B$15/($B$15-$AI$12)*(EXP(-$AI$12*(($B$16+$AI$4)*0.8))-EXP(-$B$15*(($B$16+$AI$4)*0.8)))+T279*$B$15/($B$15-$AI$13)*(EXP(-$AI$13*(($B$16+$AI$4)*0.8))-EXP(-$B$15*(($B$16+$AI$4)*0.8)))+U279*$B$15/($B$15-$AI$14)*(EXP(-$AI$14*(($B$16+$AI$4)*0.8))-EXP(-$B$15*(($B$16+$AI$4)*0.8)))</f>
        <v/>
      </c>
      <c r="AD279" s="17">
        <f>R279*EXP(-$B$15*(($B$16+$AI$4)*0.9))+S279*$B$15/($B$15-$AI$12)*(EXP(-$AI$12*(($B$16+$AI$4)*0.9))-EXP(-$B$15*(($B$16+$AI$4)*0.9)))+T279*$B$15/($B$15-$AI$13)*(EXP(-$AI$13*(($B$16+$AI$4)*0.9))-EXP(-$B$15*(($B$16+$AI$4)*0.9)))+U279*$B$15/($B$15-$AI$14)*(EXP(-$AI$14*(($B$16+$AI$4)*0.9))-EXP(-$B$15*(($B$16+$AI$4)*0.9)))</f>
        <v/>
      </c>
      <c r="AE279" s="17">
        <f>R279*EXP(-$B$15*(($B$16+$AI$4)*1.0))+S279*$B$15/($B$15-$AI$12)*(EXP(-$AI$12*(($B$16+$AI$4)*1.0))-EXP(-$B$15*(($B$16+$AI$4)*1.0)))+T279*$B$15/($B$15-$AI$13)*(EXP(-$AI$13*(($B$16+$AI$4)*1.0))-EXP(-$B$15*(($B$16+$AI$4)*1.0)))+U279*$B$15/($B$15-$AI$14)*(EXP(-$AI$14*(($B$16+$AI$4)*1.0))-EXP(-$B$15*(($B$16+$AI$4)*1.0)))</f>
        <v/>
      </c>
      <c r="AF279" s="17">
        <f>MIN((G279-V279)/$AI$48,(G279-W279)/$AI$49,(G279-X279)/$AI$50,(G279-Y279)/$AI$51,(G279-Z279)/$AI$52,(G279-AA279)/$AI$53,(G279-AB279)/$AI$54,(G279-AC279)/$AI$55,(G279-AD279)/$AI$56,(G279-AE279)/$AI$57)</f>
        <v/>
      </c>
    </row>
    <row r="280">
      <c r="E280" s="12">
        <f>E279+$B$11</f>
        <v/>
      </c>
      <c r="F280" s="13">
        <f>E280/60</f>
        <v/>
      </c>
      <c r="G280" s="13">
        <f>IF(F280&gt;=$AI$66,$B$26,IF(F280&gt;=$AI$65,$B$25,IF(F280&gt;=$AI$64,$B$24,IF(F280&gt;=$AI$63,$B$23,IF(F280&gt;=$AI$62,$B$22,IF(F280&gt;=$AI$61,$B$21,$B$20))))))</f>
        <v/>
      </c>
      <c r="H280" s="14">
        <f>MAX(0,MIN($AI$59,IF($B$9="Plasma",(G280-(S280*$AI$18+T280*$AI$19+U280*$AI$20))/$AI$46,AF280)))</f>
        <v/>
      </c>
      <c r="I280" s="15">
        <f>H280/10*3600/$B$11</f>
        <v/>
      </c>
      <c r="J280" s="15">
        <f>J279+H280</f>
        <v/>
      </c>
      <c r="K280" s="14">
        <f>$AI$21*K279+$AI$22*L279+$AI$23*M279+$AI$30*H279</f>
        <v/>
      </c>
      <c r="L280" s="14">
        <f>$AI$24*K279+$AI$25*L279+$AI$26*M279+$AI$31*H279</f>
        <v/>
      </c>
      <c r="M280" s="14">
        <f>$AI$27*K279+$AI$28*L279+$AI$29*M279+$AI$32*H279</f>
        <v/>
      </c>
      <c r="N280" s="16">
        <f>R280*$B$41</f>
        <v/>
      </c>
      <c r="O280" s="14">
        <f>K280/$B$30</f>
        <v/>
      </c>
      <c r="P280" s="14">
        <f>L280/$B$31</f>
        <v/>
      </c>
      <c r="Q280" s="14">
        <f>M280/$B$32</f>
        <v/>
      </c>
      <c r="R280" s="14">
        <f>R279*$AI$42+S279*$AI$43+T279*$AI$44+U279*$AI$45+$AI$47*H279</f>
        <v/>
      </c>
      <c r="S280" s="17">
        <f>$AI$33*K280+$AI$34*L280+$AI$35*M280</f>
        <v/>
      </c>
      <c r="T280" s="17">
        <f>$AI$36*K280+$AI$37*L280+$AI$38*M280</f>
        <v/>
      </c>
      <c r="U280" s="17">
        <f>$AI$39*K280+$AI$40*L280+$AI$41*M280</f>
        <v/>
      </c>
      <c r="V280" s="17">
        <f>R280*EXP(-$B$15*(($B$16+$AI$4)*0.1))+S280*$B$15/($B$15-$AI$12)*(EXP(-$AI$12*(($B$16+$AI$4)*0.1))-EXP(-$B$15*(($B$16+$AI$4)*0.1)))+T280*$B$15/($B$15-$AI$13)*(EXP(-$AI$13*(($B$16+$AI$4)*0.1))-EXP(-$B$15*(($B$16+$AI$4)*0.1)))+U280*$B$15/($B$15-$AI$14)*(EXP(-$AI$14*(($B$16+$AI$4)*0.1))-EXP(-$B$15*(($B$16+$AI$4)*0.1)))</f>
        <v/>
      </c>
      <c r="W280" s="17">
        <f>R280*EXP(-$B$15*(($B$16+$AI$4)*0.2))+S280*$B$15/($B$15-$AI$12)*(EXP(-$AI$12*(($B$16+$AI$4)*0.2))-EXP(-$B$15*(($B$16+$AI$4)*0.2)))+T280*$B$15/($B$15-$AI$13)*(EXP(-$AI$13*(($B$16+$AI$4)*0.2))-EXP(-$B$15*(($B$16+$AI$4)*0.2)))+U280*$B$15/($B$15-$AI$14)*(EXP(-$AI$14*(($B$16+$AI$4)*0.2))-EXP(-$B$15*(($B$16+$AI$4)*0.2)))</f>
        <v/>
      </c>
      <c r="X280" s="17">
        <f>R280*EXP(-$B$15*(($B$16+$AI$4)*0.3))+S280*$B$15/($B$15-$AI$12)*(EXP(-$AI$12*(($B$16+$AI$4)*0.3))-EXP(-$B$15*(($B$16+$AI$4)*0.3)))+T280*$B$15/($B$15-$AI$13)*(EXP(-$AI$13*(($B$16+$AI$4)*0.3))-EXP(-$B$15*(($B$16+$AI$4)*0.3)))+U280*$B$15/($B$15-$AI$14)*(EXP(-$AI$14*(($B$16+$AI$4)*0.3))-EXP(-$B$15*(($B$16+$AI$4)*0.3)))</f>
        <v/>
      </c>
      <c r="Y280" s="17">
        <f>R280*EXP(-$B$15*(($B$16+$AI$4)*0.4))+S280*$B$15/($B$15-$AI$12)*(EXP(-$AI$12*(($B$16+$AI$4)*0.4))-EXP(-$B$15*(($B$16+$AI$4)*0.4)))+T280*$B$15/($B$15-$AI$13)*(EXP(-$AI$13*(($B$16+$AI$4)*0.4))-EXP(-$B$15*(($B$16+$AI$4)*0.4)))+U280*$B$15/($B$15-$AI$14)*(EXP(-$AI$14*(($B$16+$AI$4)*0.4))-EXP(-$B$15*(($B$16+$AI$4)*0.4)))</f>
        <v/>
      </c>
      <c r="Z280" s="17">
        <f>R280*EXP(-$B$15*(($B$16+$AI$4)*0.5))+S280*$B$15/($B$15-$AI$12)*(EXP(-$AI$12*(($B$16+$AI$4)*0.5))-EXP(-$B$15*(($B$16+$AI$4)*0.5)))+T280*$B$15/($B$15-$AI$13)*(EXP(-$AI$13*(($B$16+$AI$4)*0.5))-EXP(-$B$15*(($B$16+$AI$4)*0.5)))+U280*$B$15/($B$15-$AI$14)*(EXP(-$AI$14*(($B$16+$AI$4)*0.5))-EXP(-$B$15*(($B$16+$AI$4)*0.5)))</f>
        <v/>
      </c>
      <c r="AA280" s="17">
        <f>R280*EXP(-$B$15*(($B$16+$AI$4)*0.6))+S280*$B$15/($B$15-$AI$12)*(EXP(-$AI$12*(($B$16+$AI$4)*0.6))-EXP(-$B$15*(($B$16+$AI$4)*0.6)))+T280*$B$15/($B$15-$AI$13)*(EXP(-$AI$13*(($B$16+$AI$4)*0.6))-EXP(-$B$15*(($B$16+$AI$4)*0.6)))+U280*$B$15/($B$15-$AI$14)*(EXP(-$AI$14*(($B$16+$AI$4)*0.6))-EXP(-$B$15*(($B$16+$AI$4)*0.6)))</f>
        <v/>
      </c>
      <c r="AB280" s="17">
        <f>R280*EXP(-$B$15*(($B$16+$AI$4)*0.7))+S280*$B$15/($B$15-$AI$12)*(EXP(-$AI$12*(($B$16+$AI$4)*0.7))-EXP(-$B$15*(($B$16+$AI$4)*0.7)))+T280*$B$15/($B$15-$AI$13)*(EXP(-$AI$13*(($B$16+$AI$4)*0.7))-EXP(-$B$15*(($B$16+$AI$4)*0.7)))+U280*$B$15/($B$15-$AI$14)*(EXP(-$AI$14*(($B$16+$AI$4)*0.7))-EXP(-$B$15*(($B$16+$AI$4)*0.7)))</f>
        <v/>
      </c>
      <c r="AC280" s="17">
        <f>R280*EXP(-$B$15*(($B$16+$AI$4)*0.8))+S280*$B$15/($B$15-$AI$12)*(EXP(-$AI$12*(($B$16+$AI$4)*0.8))-EXP(-$B$15*(($B$16+$AI$4)*0.8)))+T280*$B$15/($B$15-$AI$13)*(EXP(-$AI$13*(($B$16+$AI$4)*0.8))-EXP(-$B$15*(($B$16+$AI$4)*0.8)))+U280*$B$15/($B$15-$AI$14)*(EXP(-$AI$14*(($B$16+$AI$4)*0.8))-EXP(-$B$15*(($B$16+$AI$4)*0.8)))</f>
        <v/>
      </c>
      <c r="AD280" s="17">
        <f>R280*EXP(-$B$15*(($B$16+$AI$4)*0.9))+S280*$B$15/($B$15-$AI$12)*(EXP(-$AI$12*(($B$16+$AI$4)*0.9))-EXP(-$B$15*(($B$16+$AI$4)*0.9)))+T280*$B$15/($B$15-$AI$13)*(EXP(-$AI$13*(($B$16+$AI$4)*0.9))-EXP(-$B$15*(($B$16+$AI$4)*0.9)))+U280*$B$15/($B$15-$AI$14)*(EXP(-$AI$14*(($B$16+$AI$4)*0.9))-EXP(-$B$15*(($B$16+$AI$4)*0.9)))</f>
        <v/>
      </c>
      <c r="AE280" s="17">
        <f>R280*EXP(-$B$15*(($B$16+$AI$4)*1.0))+S280*$B$15/($B$15-$AI$12)*(EXP(-$AI$12*(($B$16+$AI$4)*1.0))-EXP(-$B$15*(($B$16+$AI$4)*1.0)))+T280*$B$15/($B$15-$AI$13)*(EXP(-$AI$13*(($B$16+$AI$4)*1.0))-EXP(-$B$15*(($B$16+$AI$4)*1.0)))+U280*$B$15/($B$15-$AI$14)*(EXP(-$AI$14*(($B$16+$AI$4)*1.0))-EXP(-$B$15*(($B$16+$AI$4)*1.0)))</f>
        <v/>
      </c>
      <c r="AF280" s="17">
        <f>MIN((G280-V280)/$AI$48,(G280-W280)/$AI$49,(G280-X280)/$AI$50,(G280-Y280)/$AI$51,(G280-Z280)/$AI$52,(G280-AA280)/$AI$53,(G280-AB280)/$AI$54,(G280-AC280)/$AI$55,(G280-AD280)/$AI$56,(G280-AE280)/$AI$57)</f>
        <v/>
      </c>
    </row>
    <row r="281">
      <c r="E281" s="12">
        <f>E280+$B$11</f>
        <v/>
      </c>
      <c r="F281" s="13">
        <f>E281/60</f>
        <v/>
      </c>
      <c r="G281" s="13">
        <f>IF(F281&gt;=$AI$66,$B$26,IF(F281&gt;=$AI$65,$B$25,IF(F281&gt;=$AI$64,$B$24,IF(F281&gt;=$AI$63,$B$23,IF(F281&gt;=$AI$62,$B$22,IF(F281&gt;=$AI$61,$B$21,$B$20))))))</f>
        <v/>
      </c>
      <c r="H281" s="14">
        <f>MAX(0,MIN($AI$59,IF($B$9="Plasma",(G281-(S281*$AI$18+T281*$AI$19+U281*$AI$20))/$AI$46,AF281)))</f>
        <v/>
      </c>
      <c r="I281" s="15">
        <f>H281/10*3600/$B$11</f>
        <v/>
      </c>
      <c r="J281" s="15">
        <f>J280+H281</f>
        <v/>
      </c>
      <c r="K281" s="14">
        <f>$AI$21*K280+$AI$22*L280+$AI$23*M280+$AI$30*H280</f>
        <v/>
      </c>
      <c r="L281" s="14">
        <f>$AI$24*K280+$AI$25*L280+$AI$26*M280+$AI$31*H280</f>
        <v/>
      </c>
      <c r="M281" s="14">
        <f>$AI$27*K280+$AI$28*L280+$AI$29*M280+$AI$32*H280</f>
        <v/>
      </c>
      <c r="N281" s="16">
        <f>R281*$B$41</f>
        <v/>
      </c>
      <c r="O281" s="14">
        <f>K281/$B$30</f>
        <v/>
      </c>
      <c r="P281" s="14">
        <f>L281/$B$31</f>
        <v/>
      </c>
      <c r="Q281" s="14">
        <f>M281/$B$32</f>
        <v/>
      </c>
      <c r="R281" s="14">
        <f>R280*$AI$42+S280*$AI$43+T280*$AI$44+U280*$AI$45+$AI$47*H280</f>
        <v/>
      </c>
      <c r="S281" s="17">
        <f>$AI$33*K281+$AI$34*L281+$AI$35*M281</f>
        <v/>
      </c>
      <c r="T281" s="17">
        <f>$AI$36*K281+$AI$37*L281+$AI$38*M281</f>
        <v/>
      </c>
      <c r="U281" s="17">
        <f>$AI$39*K281+$AI$40*L281+$AI$41*M281</f>
        <v/>
      </c>
      <c r="V281" s="17">
        <f>R281*EXP(-$B$15*(($B$16+$AI$4)*0.1))+S281*$B$15/($B$15-$AI$12)*(EXP(-$AI$12*(($B$16+$AI$4)*0.1))-EXP(-$B$15*(($B$16+$AI$4)*0.1)))+T281*$B$15/($B$15-$AI$13)*(EXP(-$AI$13*(($B$16+$AI$4)*0.1))-EXP(-$B$15*(($B$16+$AI$4)*0.1)))+U281*$B$15/($B$15-$AI$14)*(EXP(-$AI$14*(($B$16+$AI$4)*0.1))-EXP(-$B$15*(($B$16+$AI$4)*0.1)))</f>
        <v/>
      </c>
      <c r="W281" s="17">
        <f>R281*EXP(-$B$15*(($B$16+$AI$4)*0.2))+S281*$B$15/($B$15-$AI$12)*(EXP(-$AI$12*(($B$16+$AI$4)*0.2))-EXP(-$B$15*(($B$16+$AI$4)*0.2)))+T281*$B$15/($B$15-$AI$13)*(EXP(-$AI$13*(($B$16+$AI$4)*0.2))-EXP(-$B$15*(($B$16+$AI$4)*0.2)))+U281*$B$15/($B$15-$AI$14)*(EXP(-$AI$14*(($B$16+$AI$4)*0.2))-EXP(-$B$15*(($B$16+$AI$4)*0.2)))</f>
        <v/>
      </c>
      <c r="X281" s="17">
        <f>R281*EXP(-$B$15*(($B$16+$AI$4)*0.3))+S281*$B$15/($B$15-$AI$12)*(EXP(-$AI$12*(($B$16+$AI$4)*0.3))-EXP(-$B$15*(($B$16+$AI$4)*0.3)))+T281*$B$15/($B$15-$AI$13)*(EXP(-$AI$13*(($B$16+$AI$4)*0.3))-EXP(-$B$15*(($B$16+$AI$4)*0.3)))+U281*$B$15/($B$15-$AI$14)*(EXP(-$AI$14*(($B$16+$AI$4)*0.3))-EXP(-$B$15*(($B$16+$AI$4)*0.3)))</f>
        <v/>
      </c>
      <c r="Y281" s="17">
        <f>R281*EXP(-$B$15*(($B$16+$AI$4)*0.4))+S281*$B$15/($B$15-$AI$12)*(EXP(-$AI$12*(($B$16+$AI$4)*0.4))-EXP(-$B$15*(($B$16+$AI$4)*0.4)))+T281*$B$15/($B$15-$AI$13)*(EXP(-$AI$13*(($B$16+$AI$4)*0.4))-EXP(-$B$15*(($B$16+$AI$4)*0.4)))+U281*$B$15/($B$15-$AI$14)*(EXP(-$AI$14*(($B$16+$AI$4)*0.4))-EXP(-$B$15*(($B$16+$AI$4)*0.4)))</f>
        <v/>
      </c>
      <c r="Z281" s="17">
        <f>R281*EXP(-$B$15*(($B$16+$AI$4)*0.5))+S281*$B$15/($B$15-$AI$12)*(EXP(-$AI$12*(($B$16+$AI$4)*0.5))-EXP(-$B$15*(($B$16+$AI$4)*0.5)))+T281*$B$15/($B$15-$AI$13)*(EXP(-$AI$13*(($B$16+$AI$4)*0.5))-EXP(-$B$15*(($B$16+$AI$4)*0.5)))+U281*$B$15/($B$15-$AI$14)*(EXP(-$AI$14*(($B$16+$AI$4)*0.5))-EXP(-$B$15*(($B$16+$AI$4)*0.5)))</f>
        <v/>
      </c>
      <c r="AA281" s="17">
        <f>R281*EXP(-$B$15*(($B$16+$AI$4)*0.6))+S281*$B$15/($B$15-$AI$12)*(EXP(-$AI$12*(($B$16+$AI$4)*0.6))-EXP(-$B$15*(($B$16+$AI$4)*0.6)))+T281*$B$15/($B$15-$AI$13)*(EXP(-$AI$13*(($B$16+$AI$4)*0.6))-EXP(-$B$15*(($B$16+$AI$4)*0.6)))+U281*$B$15/($B$15-$AI$14)*(EXP(-$AI$14*(($B$16+$AI$4)*0.6))-EXP(-$B$15*(($B$16+$AI$4)*0.6)))</f>
        <v/>
      </c>
      <c r="AB281" s="17">
        <f>R281*EXP(-$B$15*(($B$16+$AI$4)*0.7))+S281*$B$15/($B$15-$AI$12)*(EXP(-$AI$12*(($B$16+$AI$4)*0.7))-EXP(-$B$15*(($B$16+$AI$4)*0.7)))+T281*$B$15/($B$15-$AI$13)*(EXP(-$AI$13*(($B$16+$AI$4)*0.7))-EXP(-$B$15*(($B$16+$AI$4)*0.7)))+U281*$B$15/($B$15-$AI$14)*(EXP(-$AI$14*(($B$16+$AI$4)*0.7))-EXP(-$B$15*(($B$16+$AI$4)*0.7)))</f>
        <v/>
      </c>
      <c r="AC281" s="17">
        <f>R281*EXP(-$B$15*(($B$16+$AI$4)*0.8))+S281*$B$15/($B$15-$AI$12)*(EXP(-$AI$12*(($B$16+$AI$4)*0.8))-EXP(-$B$15*(($B$16+$AI$4)*0.8)))+T281*$B$15/($B$15-$AI$13)*(EXP(-$AI$13*(($B$16+$AI$4)*0.8))-EXP(-$B$15*(($B$16+$AI$4)*0.8)))+U281*$B$15/($B$15-$AI$14)*(EXP(-$AI$14*(($B$16+$AI$4)*0.8))-EXP(-$B$15*(($B$16+$AI$4)*0.8)))</f>
        <v/>
      </c>
      <c r="AD281" s="17">
        <f>R281*EXP(-$B$15*(($B$16+$AI$4)*0.9))+S281*$B$15/($B$15-$AI$12)*(EXP(-$AI$12*(($B$16+$AI$4)*0.9))-EXP(-$B$15*(($B$16+$AI$4)*0.9)))+T281*$B$15/($B$15-$AI$13)*(EXP(-$AI$13*(($B$16+$AI$4)*0.9))-EXP(-$B$15*(($B$16+$AI$4)*0.9)))+U281*$B$15/($B$15-$AI$14)*(EXP(-$AI$14*(($B$16+$AI$4)*0.9))-EXP(-$B$15*(($B$16+$AI$4)*0.9)))</f>
        <v/>
      </c>
      <c r="AE281" s="17">
        <f>R281*EXP(-$B$15*(($B$16+$AI$4)*1.0))+S281*$B$15/($B$15-$AI$12)*(EXP(-$AI$12*(($B$16+$AI$4)*1.0))-EXP(-$B$15*(($B$16+$AI$4)*1.0)))+T281*$B$15/($B$15-$AI$13)*(EXP(-$AI$13*(($B$16+$AI$4)*1.0))-EXP(-$B$15*(($B$16+$AI$4)*1.0)))+U281*$B$15/($B$15-$AI$14)*(EXP(-$AI$14*(($B$16+$AI$4)*1.0))-EXP(-$B$15*(($B$16+$AI$4)*1.0)))</f>
        <v/>
      </c>
      <c r="AF281" s="17">
        <f>MIN((G281-V281)/$AI$48,(G281-W281)/$AI$49,(G281-X281)/$AI$50,(G281-Y281)/$AI$51,(G281-Z281)/$AI$52,(G281-AA281)/$AI$53,(G281-AB281)/$AI$54,(G281-AC281)/$AI$55,(G281-AD281)/$AI$56,(G281-AE281)/$AI$57)</f>
        <v/>
      </c>
    </row>
    <row r="282">
      <c r="E282" s="12">
        <f>E281+$B$11</f>
        <v/>
      </c>
      <c r="F282" s="13">
        <f>E282/60</f>
        <v/>
      </c>
      <c r="G282" s="13">
        <f>IF(F282&gt;=$AI$66,$B$26,IF(F282&gt;=$AI$65,$B$25,IF(F282&gt;=$AI$64,$B$24,IF(F282&gt;=$AI$63,$B$23,IF(F282&gt;=$AI$62,$B$22,IF(F282&gt;=$AI$61,$B$21,$B$20))))))</f>
        <v/>
      </c>
      <c r="H282" s="14">
        <f>MAX(0,MIN($AI$59,IF($B$9="Plasma",(G282-(S282*$AI$18+T282*$AI$19+U282*$AI$20))/$AI$46,AF282)))</f>
        <v/>
      </c>
      <c r="I282" s="15">
        <f>H282/10*3600/$B$11</f>
        <v/>
      </c>
      <c r="J282" s="15">
        <f>J281+H282</f>
        <v/>
      </c>
      <c r="K282" s="14">
        <f>$AI$21*K281+$AI$22*L281+$AI$23*M281+$AI$30*H281</f>
        <v/>
      </c>
      <c r="L282" s="14">
        <f>$AI$24*K281+$AI$25*L281+$AI$26*M281+$AI$31*H281</f>
        <v/>
      </c>
      <c r="M282" s="14">
        <f>$AI$27*K281+$AI$28*L281+$AI$29*M281+$AI$32*H281</f>
        <v/>
      </c>
      <c r="N282" s="16">
        <f>R282*$B$41</f>
        <v/>
      </c>
      <c r="O282" s="14">
        <f>K282/$B$30</f>
        <v/>
      </c>
      <c r="P282" s="14">
        <f>L282/$B$31</f>
        <v/>
      </c>
      <c r="Q282" s="14">
        <f>M282/$B$32</f>
        <v/>
      </c>
      <c r="R282" s="14">
        <f>R281*$AI$42+S281*$AI$43+T281*$AI$44+U281*$AI$45+$AI$47*H281</f>
        <v/>
      </c>
      <c r="S282" s="17">
        <f>$AI$33*K282+$AI$34*L282+$AI$35*M282</f>
        <v/>
      </c>
      <c r="T282" s="17">
        <f>$AI$36*K282+$AI$37*L282+$AI$38*M282</f>
        <v/>
      </c>
      <c r="U282" s="17">
        <f>$AI$39*K282+$AI$40*L282+$AI$41*M282</f>
        <v/>
      </c>
      <c r="V282" s="17">
        <f>R282*EXP(-$B$15*(($B$16+$AI$4)*0.1))+S282*$B$15/($B$15-$AI$12)*(EXP(-$AI$12*(($B$16+$AI$4)*0.1))-EXP(-$B$15*(($B$16+$AI$4)*0.1)))+T282*$B$15/($B$15-$AI$13)*(EXP(-$AI$13*(($B$16+$AI$4)*0.1))-EXP(-$B$15*(($B$16+$AI$4)*0.1)))+U282*$B$15/($B$15-$AI$14)*(EXP(-$AI$14*(($B$16+$AI$4)*0.1))-EXP(-$B$15*(($B$16+$AI$4)*0.1)))</f>
        <v/>
      </c>
      <c r="W282" s="17">
        <f>R282*EXP(-$B$15*(($B$16+$AI$4)*0.2))+S282*$B$15/($B$15-$AI$12)*(EXP(-$AI$12*(($B$16+$AI$4)*0.2))-EXP(-$B$15*(($B$16+$AI$4)*0.2)))+T282*$B$15/($B$15-$AI$13)*(EXP(-$AI$13*(($B$16+$AI$4)*0.2))-EXP(-$B$15*(($B$16+$AI$4)*0.2)))+U282*$B$15/($B$15-$AI$14)*(EXP(-$AI$14*(($B$16+$AI$4)*0.2))-EXP(-$B$15*(($B$16+$AI$4)*0.2)))</f>
        <v/>
      </c>
      <c r="X282" s="17">
        <f>R282*EXP(-$B$15*(($B$16+$AI$4)*0.3))+S282*$B$15/($B$15-$AI$12)*(EXP(-$AI$12*(($B$16+$AI$4)*0.3))-EXP(-$B$15*(($B$16+$AI$4)*0.3)))+T282*$B$15/($B$15-$AI$13)*(EXP(-$AI$13*(($B$16+$AI$4)*0.3))-EXP(-$B$15*(($B$16+$AI$4)*0.3)))+U282*$B$15/($B$15-$AI$14)*(EXP(-$AI$14*(($B$16+$AI$4)*0.3))-EXP(-$B$15*(($B$16+$AI$4)*0.3)))</f>
        <v/>
      </c>
      <c r="Y282" s="17">
        <f>R282*EXP(-$B$15*(($B$16+$AI$4)*0.4))+S282*$B$15/($B$15-$AI$12)*(EXP(-$AI$12*(($B$16+$AI$4)*0.4))-EXP(-$B$15*(($B$16+$AI$4)*0.4)))+T282*$B$15/($B$15-$AI$13)*(EXP(-$AI$13*(($B$16+$AI$4)*0.4))-EXP(-$B$15*(($B$16+$AI$4)*0.4)))+U282*$B$15/($B$15-$AI$14)*(EXP(-$AI$14*(($B$16+$AI$4)*0.4))-EXP(-$B$15*(($B$16+$AI$4)*0.4)))</f>
        <v/>
      </c>
      <c r="Z282" s="17">
        <f>R282*EXP(-$B$15*(($B$16+$AI$4)*0.5))+S282*$B$15/($B$15-$AI$12)*(EXP(-$AI$12*(($B$16+$AI$4)*0.5))-EXP(-$B$15*(($B$16+$AI$4)*0.5)))+T282*$B$15/($B$15-$AI$13)*(EXP(-$AI$13*(($B$16+$AI$4)*0.5))-EXP(-$B$15*(($B$16+$AI$4)*0.5)))+U282*$B$15/($B$15-$AI$14)*(EXP(-$AI$14*(($B$16+$AI$4)*0.5))-EXP(-$B$15*(($B$16+$AI$4)*0.5)))</f>
        <v/>
      </c>
      <c r="AA282" s="17">
        <f>R282*EXP(-$B$15*(($B$16+$AI$4)*0.6))+S282*$B$15/($B$15-$AI$12)*(EXP(-$AI$12*(($B$16+$AI$4)*0.6))-EXP(-$B$15*(($B$16+$AI$4)*0.6)))+T282*$B$15/($B$15-$AI$13)*(EXP(-$AI$13*(($B$16+$AI$4)*0.6))-EXP(-$B$15*(($B$16+$AI$4)*0.6)))+U282*$B$15/($B$15-$AI$14)*(EXP(-$AI$14*(($B$16+$AI$4)*0.6))-EXP(-$B$15*(($B$16+$AI$4)*0.6)))</f>
        <v/>
      </c>
      <c r="AB282" s="17">
        <f>R282*EXP(-$B$15*(($B$16+$AI$4)*0.7))+S282*$B$15/($B$15-$AI$12)*(EXP(-$AI$12*(($B$16+$AI$4)*0.7))-EXP(-$B$15*(($B$16+$AI$4)*0.7)))+T282*$B$15/($B$15-$AI$13)*(EXP(-$AI$13*(($B$16+$AI$4)*0.7))-EXP(-$B$15*(($B$16+$AI$4)*0.7)))+U282*$B$15/($B$15-$AI$14)*(EXP(-$AI$14*(($B$16+$AI$4)*0.7))-EXP(-$B$15*(($B$16+$AI$4)*0.7)))</f>
        <v/>
      </c>
      <c r="AC282" s="17">
        <f>R282*EXP(-$B$15*(($B$16+$AI$4)*0.8))+S282*$B$15/($B$15-$AI$12)*(EXP(-$AI$12*(($B$16+$AI$4)*0.8))-EXP(-$B$15*(($B$16+$AI$4)*0.8)))+T282*$B$15/($B$15-$AI$13)*(EXP(-$AI$13*(($B$16+$AI$4)*0.8))-EXP(-$B$15*(($B$16+$AI$4)*0.8)))+U282*$B$15/($B$15-$AI$14)*(EXP(-$AI$14*(($B$16+$AI$4)*0.8))-EXP(-$B$15*(($B$16+$AI$4)*0.8)))</f>
        <v/>
      </c>
      <c r="AD282" s="17">
        <f>R282*EXP(-$B$15*(($B$16+$AI$4)*0.9))+S282*$B$15/($B$15-$AI$12)*(EXP(-$AI$12*(($B$16+$AI$4)*0.9))-EXP(-$B$15*(($B$16+$AI$4)*0.9)))+T282*$B$15/($B$15-$AI$13)*(EXP(-$AI$13*(($B$16+$AI$4)*0.9))-EXP(-$B$15*(($B$16+$AI$4)*0.9)))+U282*$B$15/($B$15-$AI$14)*(EXP(-$AI$14*(($B$16+$AI$4)*0.9))-EXP(-$B$15*(($B$16+$AI$4)*0.9)))</f>
        <v/>
      </c>
      <c r="AE282" s="17">
        <f>R282*EXP(-$B$15*(($B$16+$AI$4)*1.0))+S282*$B$15/($B$15-$AI$12)*(EXP(-$AI$12*(($B$16+$AI$4)*1.0))-EXP(-$B$15*(($B$16+$AI$4)*1.0)))+T282*$B$15/($B$15-$AI$13)*(EXP(-$AI$13*(($B$16+$AI$4)*1.0))-EXP(-$B$15*(($B$16+$AI$4)*1.0)))+U282*$B$15/($B$15-$AI$14)*(EXP(-$AI$14*(($B$16+$AI$4)*1.0))-EXP(-$B$15*(($B$16+$AI$4)*1.0)))</f>
        <v/>
      </c>
      <c r="AF282" s="17">
        <f>MIN((G282-V282)/$AI$48,(G282-W282)/$AI$49,(G282-X282)/$AI$50,(G282-Y282)/$AI$51,(G282-Z282)/$AI$52,(G282-AA282)/$AI$53,(G282-AB282)/$AI$54,(G282-AC282)/$AI$55,(G282-AD282)/$AI$56,(G282-AE282)/$AI$57)</f>
        <v/>
      </c>
    </row>
    <row r="283">
      <c r="E283" s="12">
        <f>E282+$B$11</f>
        <v/>
      </c>
      <c r="F283" s="13">
        <f>E283/60</f>
        <v/>
      </c>
      <c r="G283" s="13">
        <f>IF(F283&gt;=$AI$66,$B$26,IF(F283&gt;=$AI$65,$B$25,IF(F283&gt;=$AI$64,$B$24,IF(F283&gt;=$AI$63,$B$23,IF(F283&gt;=$AI$62,$B$22,IF(F283&gt;=$AI$61,$B$21,$B$20))))))</f>
        <v/>
      </c>
      <c r="H283" s="14">
        <f>MAX(0,MIN($AI$59,IF($B$9="Plasma",(G283-(S283*$AI$18+T283*$AI$19+U283*$AI$20))/$AI$46,AF283)))</f>
        <v/>
      </c>
      <c r="I283" s="15">
        <f>H283/10*3600/$B$11</f>
        <v/>
      </c>
      <c r="J283" s="15">
        <f>J282+H283</f>
        <v/>
      </c>
      <c r="K283" s="14">
        <f>$AI$21*K282+$AI$22*L282+$AI$23*M282+$AI$30*H282</f>
        <v/>
      </c>
      <c r="L283" s="14">
        <f>$AI$24*K282+$AI$25*L282+$AI$26*M282+$AI$31*H282</f>
        <v/>
      </c>
      <c r="M283" s="14">
        <f>$AI$27*K282+$AI$28*L282+$AI$29*M282+$AI$32*H282</f>
        <v/>
      </c>
      <c r="N283" s="16">
        <f>R283*$B$41</f>
        <v/>
      </c>
      <c r="O283" s="14">
        <f>K283/$B$30</f>
        <v/>
      </c>
      <c r="P283" s="14">
        <f>L283/$B$31</f>
        <v/>
      </c>
      <c r="Q283" s="14">
        <f>M283/$B$32</f>
        <v/>
      </c>
      <c r="R283" s="14">
        <f>R282*$AI$42+S282*$AI$43+T282*$AI$44+U282*$AI$45+$AI$47*H282</f>
        <v/>
      </c>
      <c r="S283" s="17">
        <f>$AI$33*K283+$AI$34*L283+$AI$35*M283</f>
        <v/>
      </c>
      <c r="T283" s="17">
        <f>$AI$36*K283+$AI$37*L283+$AI$38*M283</f>
        <v/>
      </c>
      <c r="U283" s="17">
        <f>$AI$39*K283+$AI$40*L283+$AI$41*M283</f>
        <v/>
      </c>
      <c r="V283" s="17">
        <f>R283*EXP(-$B$15*(($B$16+$AI$4)*0.1))+S283*$B$15/($B$15-$AI$12)*(EXP(-$AI$12*(($B$16+$AI$4)*0.1))-EXP(-$B$15*(($B$16+$AI$4)*0.1)))+T283*$B$15/($B$15-$AI$13)*(EXP(-$AI$13*(($B$16+$AI$4)*0.1))-EXP(-$B$15*(($B$16+$AI$4)*0.1)))+U283*$B$15/($B$15-$AI$14)*(EXP(-$AI$14*(($B$16+$AI$4)*0.1))-EXP(-$B$15*(($B$16+$AI$4)*0.1)))</f>
        <v/>
      </c>
      <c r="W283" s="17">
        <f>R283*EXP(-$B$15*(($B$16+$AI$4)*0.2))+S283*$B$15/($B$15-$AI$12)*(EXP(-$AI$12*(($B$16+$AI$4)*0.2))-EXP(-$B$15*(($B$16+$AI$4)*0.2)))+T283*$B$15/($B$15-$AI$13)*(EXP(-$AI$13*(($B$16+$AI$4)*0.2))-EXP(-$B$15*(($B$16+$AI$4)*0.2)))+U283*$B$15/($B$15-$AI$14)*(EXP(-$AI$14*(($B$16+$AI$4)*0.2))-EXP(-$B$15*(($B$16+$AI$4)*0.2)))</f>
        <v/>
      </c>
      <c r="X283" s="17">
        <f>R283*EXP(-$B$15*(($B$16+$AI$4)*0.3))+S283*$B$15/($B$15-$AI$12)*(EXP(-$AI$12*(($B$16+$AI$4)*0.3))-EXP(-$B$15*(($B$16+$AI$4)*0.3)))+T283*$B$15/($B$15-$AI$13)*(EXP(-$AI$13*(($B$16+$AI$4)*0.3))-EXP(-$B$15*(($B$16+$AI$4)*0.3)))+U283*$B$15/($B$15-$AI$14)*(EXP(-$AI$14*(($B$16+$AI$4)*0.3))-EXP(-$B$15*(($B$16+$AI$4)*0.3)))</f>
        <v/>
      </c>
      <c r="Y283" s="17">
        <f>R283*EXP(-$B$15*(($B$16+$AI$4)*0.4))+S283*$B$15/($B$15-$AI$12)*(EXP(-$AI$12*(($B$16+$AI$4)*0.4))-EXP(-$B$15*(($B$16+$AI$4)*0.4)))+T283*$B$15/($B$15-$AI$13)*(EXP(-$AI$13*(($B$16+$AI$4)*0.4))-EXP(-$B$15*(($B$16+$AI$4)*0.4)))+U283*$B$15/($B$15-$AI$14)*(EXP(-$AI$14*(($B$16+$AI$4)*0.4))-EXP(-$B$15*(($B$16+$AI$4)*0.4)))</f>
        <v/>
      </c>
      <c r="Z283" s="17">
        <f>R283*EXP(-$B$15*(($B$16+$AI$4)*0.5))+S283*$B$15/($B$15-$AI$12)*(EXP(-$AI$12*(($B$16+$AI$4)*0.5))-EXP(-$B$15*(($B$16+$AI$4)*0.5)))+T283*$B$15/($B$15-$AI$13)*(EXP(-$AI$13*(($B$16+$AI$4)*0.5))-EXP(-$B$15*(($B$16+$AI$4)*0.5)))+U283*$B$15/($B$15-$AI$14)*(EXP(-$AI$14*(($B$16+$AI$4)*0.5))-EXP(-$B$15*(($B$16+$AI$4)*0.5)))</f>
        <v/>
      </c>
      <c r="AA283" s="17">
        <f>R283*EXP(-$B$15*(($B$16+$AI$4)*0.6))+S283*$B$15/($B$15-$AI$12)*(EXP(-$AI$12*(($B$16+$AI$4)*0.6))-EXP(-$B$15*(($B$16+$AI$4)*0.6)))+T283*$B$15/($B$15-$AI$13)*(EXP(-$AI$13*(($B$16+$AI$4)*0.6))-EXP(-$B$15*(($B$16+$AI$4)*0.6)))+U283*$B$15/($B$15-$AI$14)*(EXP(-$AI$14*(($B$16+$AI$4)*0.6))-EXP(-$B$15*(($B$16+$AI$4)*0.6)))</f>
        <v/>
      </c>
      <c r="AB283" s="17">
        <f>R283*EXP(-$B$15*(($B$16+$AI$4)*0.7))+S283*$B$15/($B$15-$AI$12)*(EXP(-$AI$12*(($B$16+$AI$4)*0.7))-EXP(-$B$15*(($B$16+$AI$4)*0.7)))+T283*$B$15/($B$15-$AI$13)*(EXP(-$AI$13*(($B$16+$AI$4)*0.7))-EXP(-$B$15*(($B$16+$AI$4)*0.7)))+U283*$B$15/($B$15-$AI$14)*(EXP(-$AI$14*(($B$16+$AI$4)*0.7))-EXP(-$B$15*(($B$16+$AI$4)*0.7)))</f>
        <v/>
      </c>
      <c r="AC283" s="17">
        <f>R283*EXP(-$B$15*(($B$16+$AI$4)*0.8))+S283*$B$15/($B$15-$AI$12)*(EXP(-$AI$12*(($B$16+$AI$4)*0.8))-EXP(-$B$15*(($B$16+$AI$4)*0.8)))+T283*$B$15/($B$15-$AI$13)*(EXP(-$AI$13*(($B$16+$AI$4)*0.8))-EXP(-$B$15*(($B$16+$AI$4)*0.8)))+U283*$B$15/($B$15-$AI$14)*(EXP(-$AI$14*(($B$16+$AI$4)*0.8))-EXP(-$B$15*(($B$16+$AI$4)*0.8)))</f>
        <v/>
      </c>
      <c r="AD283" s="17">
        <f>R283*EXP(-$B$15*(($B$16+$AI$4)*0.9))+S283*$B$15/($B$15-$AI$12)*(EXP(-$AI$12*(($B$16+$AI$4)*0.9))-EXP(-$B$15*(($B$16+$AI$4)*0.9)))+T283*$B$15/($B$15-$AI$13)*(EXP(-$AI$13*(($B$16+$AI$4)*0.9))-EXP(-$B$15*(($B$16+$AI$4)*0.9)))+U283*$B$15/($B$15-$AI$14)*(EXP(-$AI$14*(($B$16+$AI$4)*0.9))-EXP(-$B$15*(($B$16+$AI$4)*0.9)))</f>
        <v/>
      </c>
      <c r="AE283" s="17">
        <f>R283*EXP(-$B$15*(($B$16+$AI$4)*1.0))+S283*$B$15/($B$15-$AI$12)*(EXP(-$AI$12*(($B$16+$AI$4)*1.0))-EXP(-$B$15*(($B$16+$AI$4)*1.0)))+T283*$B$15/($B$15-$AI$13)*(EXP(-$AI$13*(($B$16+$AI$4)*1.0))-EXP(-$B$15*(($B$16+$AI$4)*1.0)))+U283*$B$15/($B$15-$AI$14)*(EXP(-$AI$14*(($B$16+$AI$4)*1.0))-EXP(-$B$15*(($B$16+$AI$4)*1.0)))</f>
        <v/>
      </c>
      <c r="AF283" s="17">
        <f>MIN((G283-V283)/$AI$48,(G283-W283)/$AI$49,(G283-X283)/$AI$50,(G283-Y283)/$AI$51,(G283-Z283)/$AI$52,(G283-AA283)/$AI$53,(G283-AB283)/$AI$54,(G283-AC283)/$AI$55,(G283-AD283)/$AI$56,(G283-AE283)/$AI$57)</f>
        <v/>
      </c>
    </row>
    <row r="284">
      <c r="E284" s="12">
        <f>E283+$B$11</f>
        <v/>
      </c>
      <c r="F284" s="13">
        <f>E284/60</f>
        <v/>
      </c>
      <c r="G284" s="13">
        <f>IF(F284&gt;=$AI$66,$B$26,IF(F284&gt;=$AI$65,$B$25,IF(F284&gt;=$AI$64,$B$24,IF(F284&gt;=$AI$63,$B$23,IF(F284&gt;=$AI$62,$B$22,IF(F284&gt;=$AI$61,$B$21,$B$20))))))</f>
        <v/>
      </c>
      <c r="H284" s="14">
        <f>MAX(0,MIN($AI$59,IF($B$9="Plasma",(G284-(S284*$AI$18+T284*$AI$19+U284*$AI$20))/$AI$46,AF284)))</f>
        <v/>
      </c>
      <c r="I284" s="15">
        <f>H284/10*3600/$B$11</f>
        <v/>
      </c>
      <c r="J284" s="15">
        <f>J283+H284</f>
        <v/>
      </c>
      <c r="K284" s="14">
        <f>$AI$21*K283+$AI$22*L283+$AI$23*M283+$AI$30*H283</f>
        <v/>
      </c>
      <c r="L284" s="14">
        <f>$AI$24*K283+$AI$25*L283+$AI$26*M283+$AI$31*H283</f>
        <v/>
      </c>
      <c r="M284" s="14">
        <f>$AI$27*K283+$AI$28*L283+$AI$29*M283+$AI$32*H283</f>
        <v/>
      </c>
      <c r="N284" s="16">
        <f>R284*$B$41</f>
        <v/>
      </c>
      <c r="O284" s="14">
        <f>K284/$B$30</f>
        <v/>
      </c>
      <c r="P284" s="14">
        <f>L284/$B$31</f>
        <v/>
      </c>
      <c r="Q284" s="14">
        <f>M284/$B$32</f>
        <v/>
      </c>
      <c r="R284" s="14">
        <f>R283*$AI$42+S283*$AI$43+T283*$AI$44+U283*$AI$45+$AI$47*H283</f>
        <v/>
      </c>
      <c r="S284" s="17">
        <f>$AI$33*K284+$AI$34*L284+$AI$35*M284</f>
        <v/>
      </c>
      <c r="T284" s="17">
        <f>$AI$36*K284+$AI$37*L284+$AI$38*M284</f>
        <v/>
      </c>
      <c r="U284" s="17">
        <f>$AI$39*K284+$AI$40*L284+$AI$41*M284</f>
        <v/>
      </c>
      <c r="V284" s="17">
        <f>R284*EXP(-$B$15*(($B$16+$AI$4)*0.1))+S284*$B$15/($B$15-$AI$12)*(EXP(-$AI$12*(($B$16+$AI$4)*0.1))-EXP(-$B$15*(($B$16+$AI$4)*0.1)))+T284*$B$15/($B$15-$AI$13)*(EXP(-$AI$13*(($B$16+$AI$4)*0.1))-EXP(-$B$15*(($B$16+$AI$4)*0.1)))+U284*$B$15/($B$15-$AI$14)*(EXP(-$AI$14*(($B$16+$AI$4)*0.1))-EXP(-$B$15*(($B$16+$AI$4)*0.1)))</f>
        <v/>
      </c>
      <c r="W284" s="17">
        <f>R284*EXP(-$B$15*(($B$16+$AI$4)*0.2))+S284*$B$15/($B$15-$AI$12)*(EXP(-$AI$12*(($B$16+$AI$4)*0.2))-EXP(-$B$15*(($B$16+$AI$4)*0.2)))+T284*$B$15/($B$15-$AI$13)*(EXP(-$AI$13*(($B$16+$AI$4)*0.2))-EXP(-$B$15*(($B$16+$AI$4)*0.2)))+U284*$B$15/($B$15-$AI$14)*(EXP(-$AI$14*(($B$16+$AI$4)*0.2))-EXP(-$B$15*(($B$16+$AI$4)*0.2)))</f>
        <v/>
      </c>
      <c r="X284" s="17">
        <f>R284*EXP(-$B$15*(($B$16+$AI$4)*0.3))+S284*$B$15/($B$15-$AI$12)*(EXP(-$AI$12*(($B$16+$AI$4)*0.3))-EXP(-$B$15*(($B$16+$AI$4)*0.3)))+T284*$B$15/($B$15-$AI$13)*(EXP(-$AI$13*(($B$16+$AI$4)*0.3))-EXP(-$B$15*(($B$16+$AI$4)*0.3)))+U284*$B$15/($B$15-$AI$14)*(EXP(-$AI$14*(($B$16+$AI$4)*0.3))-EXP(-$B$15*(($B$16+$AI$4)*0.3)))</f>
        <v/>
      </c>
      <c r="Y284" s="17">
        <f>R284*EXP(-$B$15*(($B$16+$AI$4)*0.4))+S284*$B$15/($B$15-$AI$12)*(EXP(-$AI$12*(($B$16+$AI$4)*0.4))-EXP(-$B$15*(($B$16+$AI$4)*0.4)))+T284*$B$15/($B$15-$AI$13)*(EXP(-$AI$13*(($B$16+$AI$4)*0.4))-EXP(-$B$15*(($B$16+$AI$4)*0.4)))+U284*$B$15/($B$15-$AI$14)*(EXP(-$AI$14*(($B$16+$AI$4)*0.4))-EXP(-$B$15*(($B$16+$AI$4)*0.4)))</f>
        <v/>
      </c>
      <c r="Z284" s="17">
        <f>R284*EXP(-$B$15*(($B$16+$AI$4)*0.5))+S284*$B$15/($B$15-$AI$12)*(EXP(-$AI$12*(($B$16+$AI$4)*0.5))-EXP(-$B$15*(($B$16+$AI$4)*0.5)))+T284*$B$15/($B$15-$AI$13)*(EXP(-$AI$13*(($B$16+$AI$4)*0.5))-EXP(-$B$15*(($B$16+$AI$4)*0.5)))+U284*$B$15/($B$15-$AI$14)*(EXP(-$AI$14*(($B$16+$AI$4)*0.5))-EXP(-$B$15*(($B$16+$AI$4)*0.5)))</f>
        <v/>
      </c>
      <c r="AA284" s="17">
        <f>R284*EXP(-$B$15*(($B$16+$AI$4)*0.6))+S284*$B$15/($B$15-$AI$12)*(EXP(-$AI$12*(($B$16+$AI$4)*0.6))-EXP(-$B$15*(($B$16+$AI$4)*0.6)))+T284*$B$15/($B$15-$AI$13)*(EXP(-$AI$13*(($B$16+$AI$4)*0.6))-EXP(-$B$15*(($B$16+$AI$4)*0.6)))+U284*$B$15/($B$15-$AI$14)*(EXP(-$AI$14*(($B$16+$AI$4)*0.6))-EXP(-$B$15*(($B$16+$AI$4)*0.6)))</f>
        <v/>
      </c>
      <c r="AB284" s="17">
        <f>R284*EXP(-$B$15*(($B$16+$AI$4)*0.7))+S284*$B$15/($B$15-$AI$12)*(EXP(-$AI$12*(($B$16+$AI$4)*0.7))-EXP(-$B$15*(($B$16+$AI$4)*0.7)))+T284*$B$15/($B$15-$AI$13)*(EXP(-$AI$13*(($B$16+$AI$4)*0.7))-EXP(-$B$15*(($B$16+$AI$4)*0.7)))+U284*$B$15/($B$15-$AI$14)*(EXP(-$AI$14*(($B$16+$AI$4)*0.7))-EXP(-$B$15*(($B$16+$AI$4)*0.7)))</f>
        <v/>
      </c>
      <c r="AC284" s="17">
        <f>R284*EXP(-$B$15*(($B$16+$AI$4)*0.8))+S284*$B$15/($B$15-$AI$12)*(EXP(-$AI$12*(($B$16+$AI$4)*0.8))-EXP(-$B$15*(($B$16+$AI$4)*0.8)))+T284*$B$15/($B$15-$AI$13)*(EXP(-$AI$13*(($B$16+$AI$4)*0.8))-EXP(-$B$15*(($B$16+$AI$4)*0.8)))+U284*$B$15/($B$15-$AI$14)*(EXP(-$AI$14*(($B$16+$AI$4)*0.8))-EXP(-$B$15*(($B$16+$AI$4)*0.8)))</f>
        <v/>
      </c>
      <c r="AD284" s="17">
        <f>R284*EXP(-$B$15*(($B$16+$AI$4)*0.9))+S284*$B$15/($B$15-$AI$12)*(EXP(-$AI$12*(($B$16+$AI$4)*0.9))-EXP(-$B$15*(($B$16+$AI$4)*0.9)))+T284*$B$15/($B$15-$AI$13)*(EXP(-$AI$13*(($B$16+$AI$4)*0.9))-EXP(-$B$15*(($B$16+$AI$4)*0.9)))+U284*$B$15/($B$15-$AI$14)*(EXP(-$AI$14*(($B$16+$AI$4)*0.9))-EXP(-$B$15*(($B$16+$AI$4)*0.9)))</f>
        <v/>
      </c>
      <c r="AE284" s="17">
        <f>R284*EXP(-$B$15*(($B$16+$AI$4)*1.0))+S284*$B$15/($B$15-$AI$12)*(EXP(-$AI$12*(($B$16+$AI$4)*1.0))-EXP(-$B$15*(($B$16+$AI$4)*1.0)))+T284*$B$15/($B$15-$AI$13)*(EXP(-$AI$13*(($B$16+$AI$4)*1.0))-EXP(-$B$15*(($B$16+$AI$4)*1.0)))+U284*$B$15/($B$15-$AI$14)*(EXP(-$AI$14*(($B$16+$AI$4)*1.0))-EXP(-$B$15*(($B$16+$AI$4)*1.0)))</f>
        <v/>
      </c>
      <c r="AF284" s="17">
        <f>MIN((G284-V284)/$AI$48,(G284-W284)/$AI$49,(G284-X284)/$AI$50,(G284-Y284)/$AI$51,(G284-Z284)/$AI$52,(G284-AA284)/$AI$53,(G284-AB284)/$AI$54,(G284-AC284)/$AI$55,(G284-AD284)/$AI$56,(G284-AE284)/$AI$57)</f>
        <v/>
      </c>
    </row>
    <row r="285">
      <c r="E285" s="12">
        <f>E284+$B$11</f>
        <v/>
      </c>
      <c r="F285" s="13">
        <f>E285/60</f>
        <v/>
      </c>
      <c r="G285" s="13">
        <f>IF(F285&gt;=$AI$66,$B$26,IF(F285&gt;=$AI$65,$B$25,IF(F285&gt;=$AI$64,$B$24,IF(F285&gt;=$AI$63,$B$23,IF(F285&gt;=$AI$62,$B$22,IF(F285&gt;=$AI$61,$B$21,$B$20))))))</f>
        <v/>
      </c>
      <c r="H285" s="14">
        <f>MAX(0,MIN($AI$59,IF($B$9="Plasma",(G285-(S285*$AI$18+T285*$AI$19+U285*$AI$20))/$AI$46,AF285)))</f>
        <v/>
      </c>
      <c r="I285" s="15">
        <f>H285/10*3600/$B$11</f>
        <v/>
      </c>
      <c r="J285" s="15">
        <f>J284+H285</f>
        <v/>
      </c>
      <c r="K285" s="14">
        <f>$AI$21*K284+$AI$22*L284+$AI$23*M284+$AI$30*H284</f>
        <v/>
      </c>
      <c r="L285" s="14">
        <f>$AI$24*K284+$AI$25*L284+$AI$26*M284+$AI$31*H284</f>
        <v/>
      </c>
      <c r="M285" s="14">
        <f>$AI$27*K284+$AI$28*L284+$AI$29*M284+$AI$32*H284</f>
        <v/>
      </c>
      <c r="N285" s="16">
        <f>R285*$B$41</f>
        <v/>
      </c>
      <c r="O285" s="14">
        <f>K285/$B$30</f>
        <v/>
      </c>
      <c r="P285" s="14">
        <f>L285/$B$31</f>
        <v/>
      </c>
      <c r="Q285" s="14">
        <f>M285/$B$32</f>
        <v/>
      </c>
      <c r="R285" s="14">
        <f>R284*$AI$42+S284*$AI$43+T284*$AI$44+U284*$AI$45+$AI$47*H284</f>
        <v/>
      </c>
      <c r="S285" s="17">
        <f>$AI$33*K285+$AI$34*L285+$AI$35*M285</f>
        <v/>
      </c>
      <c r="T285" s="17">
        <f>$AI$36*K285+$AI$37*L285+$AI$38*M285</f>
        <v/>
      </c>
      <c r="U285" s="17">
        <f>$AI$39*K285+$AI$40*L285+$AI$41*M285</f>
        <v/>
      </c>
      <c r="V285" s="17">
        <f>R285*EXP(-$B$15*(($B$16+$AI$4)*0.1))+S285*$B$15/($B$15-$AI$12)*(EXP(-$AI$12*(($B$16+$AI$4)*0.1))-EXP(-$B$15*(($B$16+$AI$4)*0.1)))+T285*$B$15/($B$15-$AI$13)*(EXP(-$AI$13*(($B$16+$AI$4)*0.1))-EXP(-$B$15*(($B$16+$AI$4)*0.1)))+U285*$B$15/($B$15-$AI$14)*(EXP(-$AI$14*(($B$16+$AI$4)*0.1))-EXP(-$B$15*(($B$16+$AI$4)*0.1)))</f>
        <v/>
      </c>
      <c r="W285" s="17">
        <f>R285*EXP(-$B$15*(($B$16+$AI$4)*0.2))+S285*$B$15/($B$15-$AI$12)*(EXP(-$AI$12*(($B$16+$AI$4)*0.2))-EXP(-$B$15*(($B$16+$AI$4)*0.2)))+T285*$B$15/($B$15-$AI$13)*(EXP(-$AI$13*(($B$16+$AI$4)*0.2))-EXP(-$B$15*(($B$16+$AI$4)*0.2)))+U285*$B$15/($B$15-$AI$14)*(EXP(-$AI$14*(($B$16+$AI$4)*0.2))-EXP(-$B$15*(($B$16+$AI$4)*0.2)))</f>
        <v/>
      </c>
      <c r="X285" s="17">
        <f>R285*EXP(-$B$15*(($B$16+$AI$4)*0.3))+S285*$B$15/($B$15-$AI$12)*(EXP(-$AI$12*(($B$16+$AI$4)*0.3))-EXP(-$B$15*(($B$16+$AI$4)*0.3)))+T285*$B$15/($B$15-$AI$13)*(EXP(-$AI$13*(($B$16+$AI$4)*0.3))-EXP(-$B$15*(($B$16+$AI$4)*0.3)))+U285*$B$15/($B$15-$AI$14)*(EXP(-$AI$14*(($B$16+$AI$4)*0.3))-EXP(-$B$15*(($B$16+$AI$4)*0.3)))</f>
        <v/>
      </c>
      <c r="Y285" s="17">
        <f>R285*EXP(-$B$15*(($B$16+$AI$4)*0.4))+S285*$B$15/($B$15-$AI$12)*(EXP(-$AI$12*(($B$16+$AI$4)*0.4))-EXP(-$B$15*(($B$16+$AI$4)*0.4)))+T285*$B$15/($B$15-$AI$13)*(EXP(-$AI$13*(($B$16+$AI$4)*0.4))-EXP(-$B$15*(($B$16+$AI$4)*0.4)))+U285*$B$15/($B$15-$AI$14)*(EXP(-$AI$14*(($B$16+$AI$4)*0.4))-EXP(-$B$15*(($B$16+$AI$4)*0.4)))</f>
        <v/>
      </c>
      <c r="Z285" s="17">
        <f>R285*EXP(-$B$15*(($B$16+$AI$4)*0.5))+S285*$B$15/($B$15-$AI$12)*(EXP(-$AI$12*(($B$16+$AI$4)*0.5))-EXP(-$B$15*(($B$16+$AI$4)*0.5)))+T285*$B$15/($B$15-$AI$13)*(EXP(-$AI$13*(($B$16+$AI$4)*0.5))-EXP(-$B$15*(($B$16+$AI$4)*0.5)))+U285*$B$15/($B$15-$AI$14)*(EXP(-$AI$14*(($B$16+$AI$4)*0.5))-EXP(-$B$15*(($B$16+$AI$4)*0.5)))</f>
        <v/>
      </c>
      <c r="AA285" s="17">
        <f>R285*EXP(-$B$15*(($B$16+$AI$4)*0.6))+S285*$B$15/($B$15-$AI$12)*(EXP(-$AI$12*(($B$16+$AI$4)*0.6))-EXP(-$B$15*(($B$16+$AI$4)*0.6)))+T285*$B$15/($B$15-$AI$13)*(EXP(-$AI$13*(($B$16+$AI$4)*0.6))-EXP(-$B$15*(($B$16+$AI$4)*0.6)))+U285*$B$15/($B$15-$AI$14)*(EXP(-$AI$14*(($B$16+$AI$4)*0.6))-EXP(-$B$15*(($B$16+$AI$4)*0.6)))</f>
        <v/>
      </c>
      <c r="AB285" s="17">
        <f>R285*EXP(-$B$15*(($B$16+$AI$4)*0.7))+S285*$B$15/($B$15-$AI$12)*(EXP(-$AI$12*(($B$16+$AI$4)*0.7))-EXP(-$B$15*(($B$16+$AI$4)*0.7)))+T285*$B$15/($B$15-$AI$13)*(EXP(-$AI$13*(($B$16+$AI$4)*0.7))-EXP(-$B$15*(($B$16+$AI$4)*0.7)))+U285*$B$15/($B$15-$AI$14)*(EXP(-$AI$14*(($B$16+$AI$4)*0.7))-EXP(-$B$15*(($B$16+$AI$4)*0.7)))</f>
        <v/>
      </c>
      <c r="AC285" s="17">
        <f>R285*EXP(-$B$15*(($B$16+$AI$4)*0.8))+S285*$B$15/($B$15-$AI$12)*(EXP(-$AI$12*(($B$16+$AI$4)*0.8))-EXP(-$B$15*(($B$16+$AI$4)*0.8)))+T285*$B$15/($B$15-$AI$13)*(EXP(-$AI$13*(($B$16+$AI$4)*0.8))-EXP(-$B$15*(($B$16+$AI$4)*0.8)))+U285*$B$15/($B$15-$AI$14)*(EXP(-$AI$14*(($B$16+$AI$4)*0.8))-EXP(-$B$15*(($B$16+$AI$4)*0.8)))</f>
        <v/>
      </c>
      <c r="AD285" s="17">
        <f>R285*EXP(-$B$15*(($B$16+$AI$4)*0.9))+S285*$B$15/($B$15-$AI$12)*(EXP(-$AI$12*(($B$16+$AI$4)*0.9))-EXP(-$B$15*(($B$16+$AI$4)*0.9)))+T285*$B$15/($B$15-$AI$13)*(EXP(-$AI$13*(($B$16+$AI$4)*0.9))-EXP(-$B$15*(($B$16+$AI$4)*0.9)))+U285*$B$15/($B$15-$AI$14)*(EXP(-$AI$14*(($B$16+$AI$4)*0.9))-EXP(-$B$15*(($B$16+$AI$4)*0.9)))</f>
        <v/>
      </c>
      <c r="AE285" s="17">
        <f>R285*EXP(-$B$15*(($B$16+$AI$4)*1.0))+S285*$B$15/($B$15-$AI$12)*(EXP(-$AI$12*(($B$16+$AI$4)*1.0))-EXP(-$B$15*(($B$16+$AI$4)*1.0)))+T285*$B$15/($B$15-$AI$13)*(EXP(-$AI$13*(($B$16+$AI$4)*1.0))-EXP(-$B$15*(($B$16+$AI$4)*1.0)))+U285*$B$15/($B$15-$AI$14)*(EXP(-$AI$14*(($B$16+$AI$4)*1.0))-EXP(-$B$15*(($B$16+$AI$4)*1.0)))</f>
        <v/>
      </c>
      <c r="AF285" s="17">
        <f>MIN((G285-V285)/$AI$48,(G285-W285)/$AI$49,(G285-X285)/$AI$50,(G285-Y285)/$AI$51,(G285-Z285)/$AI$52,(G285-AA285)/$AI$53,(G285-AB285)/$AI$54,(G285-AC285)/$AI$55,(G285-AD285)/$AI$56,(G285-AE285)/$AI$57)</f>
        <v/>
      </c>
    </row>
    <row r="286">
      <c r="E286" s="12">
        <f>E285+$B$11</f>
        <v/>
      </c>
      <c r="F286" s="13">
        <f>E286/60</f>
        <v/>
      </c>
      <c r="G286" s="13">
        <f>IF(F286&gt;=$AI$66,$B$26,IF(F286&gt;=$AI$65,$B$25,IF(F286&gt;=$AI$64,$B$24,IF(F286&gt;=$AI$63,$B$23,IF(F286&gt;=$AI$62,$B$22,IF(F286&gt;=$AI$61,$B$21,$B$20))))))</f>
        <v/>
      </c>
      <c r="H286" s="14">
        <f>MAX(0,MIN($AI$59,IF($B$9="Plasma",(G286-(S286*$AI$18+T286*$AI$19+U286*$AI$20))/$AI$46,AF286)))</f>
        <v/>
      </c>
      <c r="I286" s="15">
        <f>H286/10*3600/$B$11</f>
        <v/>
      </c>
      <c r="J286" s="15">
        <f>J285+H286</f>
        <v/>
      </c>
      <c r="K286" s="14">
        <f>$AI$21*K285+$AI$22*L285+$AI$23*M285+$AI$30*H285</f>
        <v/>
      </c>
      <c r="L286" s="14">
        <f>$AI$24*K285+$AI$25*L285+$AI$26*M285+$AI$31*H285</f>
        <v/>
      </c>
      <c r="M286" s="14">
        <f>$AI$27*K285+$AI$28*L285+$AI$29*M285+$AI$32*H285</f>
        <v/>
      </c>
      <c r="N286" s="16">
        <f>R286*$B$41</f>
        <v/>
      </c>
      <c r="O286" s="14">
        <f>K286/$B$30</f>
        <v/>
      </c>
      <c r="P286" s="14">
        <f>L286/$B$31</f>
        <v/>
      </c>
      <c r="Q286" s="14">
        <f>M286/$B$32</f>
        <v/>
      </c>
      <c r="R286" s="14">
        <f>R285*$AI$42+S285*$AI$43+T285*$AI$44+U285*$AI$45+$AI$47*H285</f>
        <v/>
      </c>
      <c r="S286" s="17">
        <f>$AI$33*K286+$AI$34*L286+$AI$35*M286</f>
        <v/>
      </c>
      <c r="T286" s="17">
        <f>$AI$36*K286+$AI$37*L286+$AI$38*M286</f>
        <v/>
      </c>
      <c r="U286" s="17">
        <f>$AI$39*K286+$AI$40*L286+$AI$41*M286</f>
        <v/>
      </c>
      <c r="V286" s="17">
        <f>R286*EXP(-$B$15*(($B$16+$AI$4)*0.1))+S286*$B$15/($B$15-$AI$12)*(EXP(-$AI$12*(($B$16+$AI$4)*0.1))-EXP(-$B$15*(($B$16+$AI$4)*0.1)))+T286*$B$15/($B$15-$AI$13)*(EXP(-$AI$13*(($B$16+$AI$4)*0.1))-EXP(-$B$15*(($B$16+$AI$4)*0.1)))+U286*$B$15/($B$15-$AI$14)*(EXP(-$AI$14*(($B$16+$AI$4)*0.1))-EXP(-$B$15*(($B$16+$AI$4)*0.1)))</f>
        <v/>
      </c>
      <c r="W286" s="17">
        <f>R286*EXP(-$B$15*(($B$16+$AI$4)*0.2))+S286*$B$15/($B$15-$AI$12)*(EXP(-$AI$12*(($B$16+$AI$4)*0.2))-EXP(-$B$15*(($B$16+$AI$4)*0.2)))+T286*$B$15/($B$15-$AI$13)*(EXP(-$AI$13*(($B$16+$AI$4)*0.2))-EXP(-$B$15*(($B$16+$AI$4)*0.2)))+U286*$B$15/($B$15-$AI$14)*(EXP(-$AI$14*(($B$16+$AI$4)*0.2))-EXP(-$B$15*(($B$16+$AI$4)*0.2)))</f>
        <v/>
      </c>
      <c r="X286" s="17">
        <f>R286*EXP(-$B$15*(($B$16+$AI$4)*0.3))+S286*$B$15/($B$15-$AI$12)*(EXP(-$AI$12*(($B$16+$AI$4)*0.3))-EXP(-$B$15*(($B$16+$AI$4)*0.3)))+T286*$B$15/($B$15-$AI$13)*(EXP(-$AI$13*(($B$16+$AI$4)*0.3))-EXP(-$B$15*(($B$16+$AI$4)*0.3)))+U286*$B$15/($B$15-$AI$14)*(EXP(-$AI$14*(($B$16+$AI$4)*0.3))-EXP(-$B$15*(($B$16+$AI$4)*0.3)))</f>
        <v/>
      </c>
      <c r="Y286" s="17">
        <f>R286*EXP(-$B$15*(($B$16+$AI$4)*0.4))+S286*$B$15/($B$15-$AI$12)*(EXP(-$AI$12*(($B$16+$AI$4)*0.4))-EXP(-$B$15*(($B$16+$AI$4)*0.4)))+T286*$B$15/($B$15-$AI$13)*(EXP(-$AI$13*(($B$16+$AI$4)*0.4))-EXP(-$B$15*(($B$16+$AI$4)*0.4)))+U286*$B$15/($B$15-$AI$14)*(EXP(-$AI$14*(($B$16+$AI$4)*0.4))-EXP(-$B$15*(($B$16+$AI$4)*0.4)))</f>
        <v/>
      </c>
      <c r="Z286" s="17">
        <f>R286*EXP(-$B$15*(($B$16+$AI$4)*0.5))+S286*$B$15/($B$15-$AI$12)*(EXP(-$AI$12*(($B$16+$AI$4)*0.5))-EXP(-$B$15*(($B$16+$AI$4)*0.5)))+T286*$B$15/($B$15-$AI$13)*(EXP(-$AI$13*(($B$16+$AI$4)*0.5))-EXP(-$B$15*(($B$16+$AI$4)*0.5)))+U286*$B$15/($B$15-$AI$14)*(EXP(-$AI$14*(($B$16+$AI$4)*0.5))-EXP(-$B$15*(($B$16+$AI$4)*0.5)))</f>
        <v/>
      </c>
      <c r="AA286" s="17">
        <f>R286*EXP(-$B$15*(($B$16+$AI$4)*0.6))+S286*$B$15/($B$15-$AI$12)*(EXP(-$AI$12*(($B$16+$AI$4)*0.6))-EXP(-$B$15*(($B$16+$AI$4)*0.6)))+T286*$B$15/($B$15-$AI$13)*(EXP(-$AI$13*(($B$16+$AI$4)*0.6))-EXP(-$B$15*(($B$16+$AI$4)*0.6)))+U286*$B$15/($B$15-$AI$14)*(EXP(-$AI$14*(($B$16+$AI$4)*0.6))-EXP(-$B$15*(($B$16+$AI$4)*0.6)))</f>
        <v/>
      </c>
      <c r="AB286" s="17">
        <f>R286*EXP(-$B$15*(($B$16+$AI$4)*0.7))+S286*$B$15/($B$15-$AI$12)*(EXP(-$AI$12*(($B$16+$AI$4)*0.7))-EXP(-$B$15*(($B$16+$AI$4)*0.7)))+T286*$B$15/($B$15-$AI$13)*(EXP(-$AI$13*(($B$16+$AI$4)*0.7))-EXP(-$B$15*(($B$16+$AI$4)*0.7)))+U286*$B$15/($B$15-$AI$14)*(EXP(-$AI$14*(($B$16+$AI$4)*0.7))-EXP(-$B$15*(($B$16+$AI$4)*0.7)))</f>
        <v/>
      </c>
      <c r="AC286" s="17">
        <f>R286*EXP(-$B$15*(($B$16+$AI$4)*0.8))+S286*$B$15/($B$15-$AI$12)*(EXP(-$AI$12*(($B$16+$AI$4)*0.8))-EXP(-$B$15*(($B$16+$AI$4)*0.8)))+T286*$B$15/($B$15-$AI$13)*(EXP(-$AI$13*(($B$16+$AI$4)*0.8))-EXP(-$B$15*(($B$16+$AI$4)*0.8)))+U286*$B$15/($B$15-$AI$14)*(EXP(-$AI$14*(($B$16+$AI$4)*0.8))-EXP(-$B$15*(($B$16+$AI$4)*0.8)))</f>
        <v/>
      </c>
      <c r="AD286" s="17">
        <f>R286*EXP(-$B$15*(($B$16+$AI$4)*0.9))+S286*$B$15/($B$15-$AI$12)*(EXP(-$AI$12*(($B$16+$AI$4)*0.9))-EXP(-$B$15*(($B$16+$AI$4)*0.9)))+T286*$B$15/($B$15-$AI$13)*(EXP(-$AI$13*(($B$16+$AI$4)*0.9))-EXP(-$B$15*(($B$16+$AI$4)*0.9)))+U286*$B$15/($B$15-$AI$14)*(EXP(-$AI$14*(($B$16+$AI$4)*0.9))-EXP(-$B$15*(($B$16+$AI$4)*0.9)))</f>
        <v/>
      </c>
      <c r="AE286" s="17">
        <f>R286*EXP(-$B$15*(($B$16+$AI$4)*1.0))+S286*$B$15/($B$15-$AI$12)*(EXP(-$AI$12*(($B$16+$AI$4)*1.0))-EXP(-$B$15*(($B$16+$AI$4)*1.0)))+T286*$B$15/($B$15-$AI$13)*(EXP(-$AI$13*(($B$16+$AI$4)*1.0))-EXP(-$B$15*(($B$16+$AI$4)*1.0)))+U286*$B$15/($B$15-$AI$14)*(EXP(-$AI$14*(($B$16+$AI$4)*1.0))-EXP(-$B$15*(($B$16+$AI$4)*1.0)))</f>
        <v/>
      </c>
      <c r="AF286" s="17">
        <f>MIN((G286-V286)/$AI$48,(G286-W286)/$AI$49,(G286-X286)/$AI$50,(G286-Y286)/$AI$51,(G286-Z286)/$AI$52,(G286-AA286)/$AI$53,(G286-AB286)/$AI$54,(G286-AC286)/$AI$55,(G286-AD286)/$AI$56,(G286-AE286)/$AI$57)</f>
        <v/>
      </c>
    </row>
    <row r="287">
      <c r="E287" s="12">
        <f>E286+$B$11</f>
        <v/>
      </c>
      <c r="F287" s="13">
        <f>E287/60</f>
        <v/>
      </c>
      <c r="G287" s="13">
        <f>IF(F287&gt;=$AI$66,$B$26,IF(F287&gt;=$AI$65,$B$25,IF(F287&gt;=$AI$64,$B$24,IF(F287&gt;=$AI$63,$B$23,IF(F287&gt;=$AI$62,$B$22,IF(F287&gt;=$AI$61,$B$21,$B$20))))))</f>
        <v/>
      </c>
      <c r="H287" s="14">
        <f>MAX(0,MIN($AI$59,IF($B$9="Plasma",(G287-(S287*$AI$18+T287*$AI$19+U287*$AI$20))/$AI$46,AF287)))</f>
        <v/>
      </c>
      <c r="I287" s="15">
        <f>H287/10*3600/$B$11</f>
        <v/>
      </c>
      <c r="J287" s="15">
        <f>J286+H287</f>
        <v/>
      </c>
      <c r="K287" s="14">
        <f>$AI$21*K286+$AI$22*L286+$AI$23*M286+$AI$30*H286</f>
        <v/>
      </c>
      <c r="L287" s="14">
        <f>$AI$24*K286+$AI$25*L286+$AI$26*M286+$AI$31*H286</f>
        <v/>
      </c>
      <c r="M287" s="14">
        <f>$AI$27*K286+$AI$28*L286+$AI$29*M286+$AI$32*H286</f>
        <v/>
      </c>
      <c r="N287" s="16">
        <f>R287*$B$41</f>
        <v/>
      </c>
      <c r="O287" s="14">
        <f>K287/$B$30</f>
        <v/>
      </c>
      <c r="P287" s="14">
        <f>L287/$B$31</f>
        <v/>
      </c>
      <c r="Q287" s="14">
        <f>M287/$B$32</f>
        <v/>
      </c>
      <c r="R287" s="14">
        <f>R286*$AI$42+S286*$AI$43+T286*$AI$44+U286*$AI$45+$AI$47*H286</f>
        <v/>
      </c>
      <c r="S287" s="17">
        <f>$AI$33*K287+$AI$34*L287+$AI$35*M287</f>
        <v/>
      </c>
      <c r="T287" s="17">
        <f>$AI$36*K287+$AI$37*L287+$AI$38*M287</f>
        <v/>
      </c>
      <c r="U287" s="17">
        <f>$AI$39*K287+$AI$40*L287+$AI$41*M287</f>
        <v/>
      </c>
      <c r="V287" s="17">
        <f>R287*EXP(-$B$15*(($B$16+$AI$4)*0.1))+S287*$B$15/($B$15-$AI$12)*(EXP(-$AI$12*(($B$16+$AI$4)*0.1))-EXP(-$B$15*(($B$16+$AI$4)*0.1)))+T287*$B$15/($B$15-$AI$13)*(EXP(-$AI$13*(($B$16+$AI$4)*0.1))-EXP(-$B$15*(($B$16+$AI$4)*0.1)))+U287*$B$15/($B$15-$AI$14)*(EXP(-$AI$14*(($B$16+$AI$4)*0.1))-EXP(-$B$15*(($B$16+$AI$4)*0.1)))</f>
        <v/>
      </c>
      <c r="W287" s="17">
        <f>R287*EXP(-$B$15*(($B$16+$AI$4)*0.2))+S287*$B$15/($B$15-$AI$12)*(EXP(-$AI$12*(($B$16+$AI$4)*0.2))-EXP(-$B$15*(($B$16+$AI$4)*0.2)))+T287*$B$15/($B$15-$AI$13)*(EXP(-$AI$13*(($B$16+$AI$4)*0.2))-EXP(-$B$15*(($B$16+$AI$4)*0.2)))+U287*$B$15/($B$15-$AI$14)*(EXP(-$AI$14*(($B$16+$AI$4)*0.2))-EXP(-$B$15*(($B$16+$AI$4)*0.2)))</f>
        <v/>
      </c>
      <c r="X287" s="17">
        <f>R287*EXP(-$B$15*(($B$16+$AI$4)*0.3))+S287*$B$15/($B$15-$AI$12)*(EXP(-$AI$12*(($B$16+$AI$4)*0.3))-EXP(-$B$15*(($B$16+$AI$4)*0.3)))+T287*$B$15/($B$15-$AI$13)*(EXP(-$AI$13*(($B$16+$AI$4)*0.3))-EXP(-$B$15*(($B$16+$AI$4)*0.3)))+U287*$B$15/($B$15-$AI$14)*(EXP(-$AI$14*(($B$16+$AI$4)*0.3))-EXP(-$B$15*(($B$16+$AI$4)*0.3)))</f>
        <v/>
      </c>
      <c r="Y287" s="17">
        <f>R287*EXP(-$B$15*(($B$16+$AI$4)*0.4))+S287*$B$15/($B$15-$AI$12)*(EXP(-$AI$12*(($B$16+$AI$4)*0.4))-EXP(-$B$15*(($B$16+$AI$4)*0.4)))+T287*$B$15/($B$15-$AI$13)*(EXP(-$AI$13*(($B$16+$AI$4)*0.4))-EXP(-$B$15*(($B$16+$AI$4)*0.4)))+U287*$B$15/($B$15-$AI$14)*(EXP(-$AI$14*(($B$16+$AI$4)*0.4))-EXP(-$B$15*(($B$16+$AI$4)*0.4)))</f>
        <v/>
      </c>
      <c r="Z287" s="17">
        <f>R287*EXP(-$B$15*(($B$16+$AI$4)*0.5))+S287*$B$15/($B$15-$AI$12)*(EXP(-$AI$12*(($B$16+$AI$4)*0.5))-EXP(-$B$15*(($B$16+$AI$4)*0.5)))+T287*$B$15/($B$15-$AI$13)*(EXP(-$AI$13*(($B$16+$AI$4)*0.5))-EXP(-$B$15*(($B$16+$AI$4)*0.5)))+U287*$B$15/($B$15-$AI$14)*(EXP(-$AI$14*(($B$16+$AI$4)*0.5))-EXP(-$B$15*(($B$16+$AI$4)*0.5)))</f>
        <v/>
      </c>
      <c r="AA287" s="17">
        <f>R287*EXP(-$B$15*(($B$16+$AI$4)*0.6))+S287*$B$15/($B$15-$AI$12)*(EXP(-$AI$12*(($B$16+$AI$4)*0.6))-EXP(-$B$15*(($B$16+$AI$4)*0.6)))+T287*$B$15/($B$15-$AI$13)*(EXP(-$AI$13*(($B$16+$AI$4)*0.6))-EXP(-$B$15*(($B$16+$AI$4)*0.6)))+U287*$B$15/($B$15-$AI$14)*(EXP(-$AI$14*(($B$16+$AI$4)*0.6))-EXP(-$B$15*(($B$16+$AI$4)*0.6)))</f>
        <v/>
      </c>
      <c r="AB287" s="17">
        <f>R287*EXP(-$B$15*(($B$16+$AI$4)*0.7))+S287*$B$15/($B$15-$AI$12)*(EXP(-$AI$12*(($B$16+$AI$4)*0.7))-EXP(-$B$15*(($B$16+$AI$4)*0.7)))+T287*$B$15/($B$15-$AI$13)*(EXP(-$AI$13*(($B$16+$AI$4)*0.7))-EXP(-$B$15*(($B$16+$AI$4)*0.7)))+U287*$B$15/($B$15-$AI$14)*(EXP(-$AI$14*(($B$16+$AI$4)*0.7))-EXP(-$B$15*(($B$16+$AI$4)*0.7)))</f>
        <v/>
      </c>
      <c r="AC287" s="17">
        <f>R287*EXP(-$B$15*(($B$16+$AI$4)*0.8))+S287*$B$15/($B$15-$AI$12)*(EXP(-$AI$12*(($B$16+$AI$4)*0.8))-EXP(-$B$15*(($B$16+$AI$4)*0.8)))+T287*$B$15/($B$15-$AI$13)*(EXP(-$AI$13*(($B$16+$AI$4)*0.8))-EXP(-$B$15*(($B$16+$AI$4)*0.8)))+U287*$B$15/($B$15-$AI$14)*(EXP(-$AI$14*(($B$16+$AI$4)*0.8))-EXP(-$B$15*(($B$16+$AI$4)*0.8)))</f>
        <v/>
      </c>
      <c r="AD287" s="17">
        <f>R287*EXP(-$B$15*(($B$16+$AI$4)*0.9))+S287*$B$15/($B$15-$AI$12)*(EXP(-$AI$12*(($B$16+$AI$4)*0.9))-EXP(-$B$15*(($B$16+$AI$4)*0.9)))+T287*$B$15/($B$15-$AI$13)*(EXP(-$AI$13*(($B$16+$AI$4)*0.9))-EXP(-$B$15*(($B$16+$AI$4)*0.9)))+U287*$B$15/($B$15-$AI$14)*(EXP(-$AI$14*(($B$16+$AI$4)*0.9))-EXP(-$B$15*(($B$16+$AI$4)*0.9)))</f>
        <v/>
      </c>
      <c r="AE287" s="17">
        <f>R287*EXP(-$B$15*(($B$16+$AI$4)*1.0))+S287*$B$15/($B$15-$AI$12)*(EXP(-$AI$12*(($B$16+$AI$4)*1.0))-EXP(-$B$15*(($B$16+$AI$4)*1.0)))+T287*$B$15/($B$15-$AI$13)*(EXP(-$AI$13*(($B$16+$AI$4)*1.0))-EXP(-$B$15*(($B$16+$AI$4)*1.0)))+U287*$B$15/($B$15-$AI$14)*(EXP(-$AI$14*(($B$16+$AI$4)*1.0))-EXP(-$B$15*(($B$16+$AI$4)*1.0)))</f>
        <v/>
      </c>
      <c r="AF287" s="17">
        <f>MIN((G287-V287)/$AI$48,(G287-W287)/$AI$49,(G287-X287)/$AI$50,(G287-Y287)/$AI$51,(G287-Z287)/$AI$52,(G287-AA287)/$AI$53,(G287-AB287)/$AI$54,(G287-AC287)/$AI$55,(G287-AD287)/$AI$56,(G287-AE287)/$AI$57)</f>
        <v/>
      </c>
    </row>
    <row r="288">
      <c r="E288" s="12">
        <f>E287+$B$11</f>
        <v/>
      </c>
      <c r="F288" s="13">
        <f>E288/60</f>
        <v/>
      </c>
      <c r="G288" s="13">
        <f>IF(F288&gt;=$AI$66,$B$26,IF(F288&gt;=$AI$65,$B$25,IF(F288&gt;=$AI$64,$B$24,IF(F288&gt;=$AI$63,$B$23,IF(F288&gt;=$AI$62,$B$22,IF(F288&gt;=$AI$61,$B$21,$B$20))))))</f>
        <v/>
      </c>
      <c r="H288" s="14">
        <f>MAX(0,MIN($AI$59,IF($B$9="Plasma",(G288-(S288*$AI$18+T288*$AI$19+U288*$AI$20))/$AI$46,AF288)))</f>
        <v/>
      </c>
      <c r="I288" s="15">
        <f>H288/10*3600/$B$11</f>
        <v/>
      </c>
      <c r="J288" s="15">
        <f>J287+H288</f>
        <v/>
      </c>
      <c r="K288" s="14">
        <f>$AI$21*K287+$AI$22*L287+$AI$23*M287+$AI$30*H287</f>
        <v/>
      </c>
      <c r="L288" s="14">
        <f>$AI$24*K287+$AI$25*L287+$AI$26*M287+$AI$31*H287</f>
        <v/>
      </c>
      <c r="M288" s="14">
        <f>$AI$27*K287+$AI$28*L287+$AI$29*M287+$AI$32*H287</f>
        <v/>
      </c>
      <c r="N288" s="16">
        <f>R288*$B$41</f>
        <v/>
      </c>
      <c r="O288" s="14">
        <f>K288/$B$30</f>
        <v/>
      </c>
      <c r="P288" s="14">
        <f>L288/$B$31</f>
        <v/>
      </c>
      <c r="Q288" s="14">
        <f>M288/$B$32</f>
        <v/>
      </c>
      <c r="R288" s="14">
        <f>R287*$AI$42+S287*$AI$43+T287*$AI$44+U287*$AI$45+$AI$47*H287</f>
        <v/>
      </c>
      <c r="S288" s="17">
        <f>$AI$33*K288+$AI$34*L288+$AI$35*M288</f>
        <v/>
      </c>
      <c r="T288" s="17">
        <f>$AI$36*K288+$AI$37*L288+$AI$38*M288</f>
        <v/>
      </c>
      <c r="U288" s="17">
        <f>$AI$39*K288+$AI$40*L288+$AI$41*M288</f>
        <v/>
      </c>
      <c r="V288" s="17">
        <f>R288*EXP(-$B$15*(($B$16+$AI$4)*0.1))+S288*$B$15/($B$15-$AI$12)*(EXP(-$AI$12*(($B$16+$AI$4)*0.1))-EXP(-$B$15*(($B$16+$AI$4)*0.1)))+T288*$B$15/($B$15-$AI$13)*(EXP(-$AI$13*(($B$16+$AI$4)*0.1))-EXP(-$B$15*(($B$16+$AI$4)*0.1)))+U288*$B$15/($B$15-$AI$14)*(EXP(-$AI$14*(($B$16+$AI$4)*0.1))-EXP(-$B$15*(($B$16+$AI$4)*0.1)))</f>
        <v/>
      </c>
      <c r="W288" s="17">
        <f>R288*EXP(-$B$15*(($B$16+$AI$4)*0.2))+S288*$B$15/($B$15-$AI$12)*(EXP(-$AI$12*(($B$16+$AI$4)*0.2))-EXP(-$B$15*(($B$16+$AI$4)*0.2)))+T288*$B$15/($B$15-$AI$13)*(EXP(-$AI$13*(($B$16+$AI$4)*0.2))-EXP(-$B$15*(($B$16+$AI$4)*0.2)))+U288*$B$15/($B$15-$AI$14)*(EXP(-$AI$14*(($B$16+$AI$4)*0.2))-EXP(-$B$15*(($B$16+$AI$4)*0.2)))</f>
        <v/>
      </c>
      <c r="X288" s="17">
        <f>R288*EXP(-$B$15*(($B$16+$AI$4)*0.3))+S288*$B$15/($B$15-$AI$12)*(EXP(-$AI$12*(($B$16+$AI$4)*0.3))-EXP(-$B$15*(($B$16+$AI$4)*0.3)))+T288*$B$15/($B$15-$AI$13)*(EXP(-$AI$13*(($B$16+$AI$4)*0.3))-EXP(-$B$15*(($B$16+$AI$4)*0.3)))+U288*$B$15/($B$15-$AI$14)*(EXP(-$AI$14*(($B$16+$AI$4)*0.3))-EXP(-$B$15*(($B$16+$AI$4)*0.3)))</f>
        <v/>
      </c>
      <c r="Y288" s="17">
        <f>R288*EXP(-$B$15*(($B$16+$AI$4)*0.4))+S288*$B$15/($B$15-$AI$12)*(EXP(-$AI$12*(($B$16+$AI$4)*0.4))-EXP(-$B$15*(($B$16+$AI$4)*0.4)))+T288*$B$15/($B$15-$AI$13)*(EXP(-$AI$13*(($B$16+$AI$4)*0.4))-EXP(-$B$15*(($B$16+$AI$4)*0.4)))+U288*$B$15/($B$15-$AI$14)*(EXP(-$AI$14*(($B$16+$AI$4)*0.4))-EXP(-$B$15*(($B$16+$AI$4)*0.4)))</f>
        <v/>
      </c>
      <c r="Z288" s="17">
        <f>R288*EXP(-$B$15*(($B$16+$AI$4)*0.5))+S288*$B$15/($B$15-$AI$12)*(EXP(-$AI$12*(($B$16+$AI$4)*0.5))-EXP(-$B$15*(($B$16+$AI$4)*0.5)))+T288*$B$15/($B$15-$AI$13)*(EXP(-$AI$13*(($B$16+$AI$4)*0.5))-EXP(-$B$15*(($B$16+$AI$4)*0.5)))+U288*$B$15/($B$15-$AI$14)*(EXP(-$AI$14*(($B$16+$AI$4)*0.5))-EXP(-$B$15*(($B$16+$AI$4)*0.5)))</f>
        <v/>
      </c>
      <c r="AA288" s="17">
        <f>R288*EXP(-$B$15*(($B$16+$AI$4)*0.6))+S288*$B$15/($B$15-$AI$12)*(EXP(-$AI$12*(($B$16+$AI$4)*0.6))-EXP(-$B$15*(($B$16+$AI$4)*0.6)))+T288*$B$15/($B$15-$AI$13)*(EXP(-$AI$13*(($B$16+$AI$4)*0.6))-EXP(-$B$15*(($B$16+$AI$4)*0.6)))+U288*$B$15/($B$15-$AI$14)*(EXP(-$AI$14*(($B$16+$AI$4)*0.6))-EXP(-$B$15*(($B$16+$AI$4)*0.6)))</f>
        <v/>
      </c>
      <c r="AB288" s="17">
        <f>R288*EXP(-$B$15*(($B$16+$AI$4)*0.7))+S288*$B$15/($B$15-$AI$12)*(EXP(-$AI$12*(($B$16+$AI$4)*0.7))-EXP(-$B$15*(($B$16+$AI$4)*0.7)))+T288*$B$15/($B$15-$AI$13)*(EXP(-$AI$13*(($B$16+$AI$4)*0.7))-EXP(-$B$15*(($B$16+$AI$4)*0.7)))+U288*$B$15/($B$15-$AI$14)*(EXP(-$AI$14*(($B$16+$AI$4)*0.7))-EXP(-$B$15*(($B$16+$AI$4)*0.7)))</f>
        <v/>
      </c>
      <c r="AC288" s="17">
        <f>R288*EXP(-$B$15*(($B$16+$AI$4)*0.8))+S288*$B$15/($B$15-$AI$12)*(EXP(-$AI$12*(($B$16+$AI$4)*0.8))-EXP(-$B$15*(($B$16+$AI$4)*0.8)))+T288*$B$15/($B$15-$AI$13)*(EXP(-$AI$13*(($B$16+$AI$4)*0.8))-EXP(-$B$15*(($B$16+$AI$4)*0.8)))+U288*$B$15/($B$15-$AI$14)*(EXP(-$AI$14*(($B$16+$AI$4)*0.8))-EXP(-$B$15*(($B$16+$AI$4)*0.8)))</f>
        <v/>
      </c>
      <c r="AD288" s="17">
        <f>R288*EXP(-$B$15*(($B$16+$AI$4)*0.9))+S288*$B$15/($B$15-$AI$12)*(EXP(-$AI$12*(($B$16+$AI$4)*0.9))-EXP(-$B$15*(($B$16+$AI$4)*0.9)))+T288*$B$15/($B$15-$AI$13)*(EXP(-$AI$13*(($B$16+$AI$4)*0.9))-EXP(-$B$15*(($B$16+$AI$4)*0.9)))+U288*$B$15/($B$15-$AI$14)*(EXP(-$AI$14*(($B$16+$AI$4)*0.9))-EXP(-$B$15*(($B$16+$AI$4)*0.9)))</f>
        <v/>
      </c>
      <c r="AE288" s="17">
        <f>R288*EXP(-$B$15*(($B$16+$AI$4)*1.0))+S288*$B$15/($B$15-$AI$12)*(EXP(-$AI$12*(($B$16+$AI$4)*1.0))-EXP(-$B$15*(($B$16+$AI$4)*1.0)))+T288*$B$15/($B$15-$AI$13)*(EXP(-$AI$13*(($B$16+$AI$4)*1.0))-EXP(-$B$15*(($B$16+$AI$4)*1.0)))+U288*$B$15/($B$15-$AI$14)*(EXP(-$AI$14*(($B$16+$AI$4)*1.0))-EXP(-$B$15*(($B$16+$AI$4)*1.0)))</f>
        <v/>
      </c>
      <c r="AF288" s="17">
        <f>MIN((G288-V288)/$AI$48,(G288-W288)/$AI$49,(G288-X288)/$AI$50,(G288-Y288)/$AI$51,(G288-Z288)/$AI$52,(G288-AA288)/$AI$53,(G288-AB288)/$AI$54,(G288-AC288)/$AI$55,(G288-AD288)/$AI$56,(G288-AE288)/$AI$57)</f>
        <v/>
      </c>
    </row>
    <row r="289">
      <c r="E289" s="12">
        <f>E288+$B$11</f>
        <v/>
      </c>
      <c r="F289" s="13">
        <f>E289/60</f>
        <v/>
      </c>
      <c r="G289" s="13">
        <f>IF(F289&gt;=$AI$66,$B$26,IF(F289&gt;=$AI$65,$B$25,IF(F289&gt;=$AI$64,$B$24,IF(F289&gt;=$AI$63,$B$23,IF(F289&gt;=$AI$62,$B$22,IF(F289&gt;=$AI$61,$B$21,$B$20))))))</f>
        <v/>
      </c>
      <c r="H289" s="14">
        <f>MAX(0,MIN($AI$59,IF($B$9="Plasma",(G289-(S289*$AI$18+T289*$AI$19+U289*$AI$20))/$AI$46,AF289)))</f>
        <v/>
      </c>
      <c r="I289" s="15">
        <f>H289/10*3600/$B$11</f>
        <v/>
      </c>
      <c r="J289" s="15">
        <f>J288+H289</f>
        <v/>
      </c>
      <c r="K289" s="14">
        <f>$AI$21*K288+$AI$22*L288+$AI$23*M288+$AI$30*H288</f>
        <v/>
      </c>
      <c r="L289" s="14">
        <f>$AI$24*K288+$AI$25*L288+$AI$26*M288+$AI$31*H288</f>
        <v/>
      </c>
      <c r="M289" s="14">
        <f>$AI$27*K288+$AI$28*L288+$AI$29*M288+$AI$32*H288</f>
        <v/>
      </c>
      <c r="N289" s="16">
        <f>R289*$B$41</f>
        <v/>
      </c>
      <c r="O289" s="14">
        <f>K289/$B$30</f>
        <v/>
      </c>
      <c r="P289" s="14">
        <f>L289/$B$31</f>
        <v/>
      </c>
      <c r="Q289" s="14">
        <f>M289/$B$32</f>
        <v/>
      </c>
      <c r="R289" s="14">
        <f>R288*$AI$42+S288*$AI$43+T288*$AI$44+U288*$AI$45+$AI$47*H288</f>
        <v/>
      </c>
      <c r="S289" s="17">
        <f>$AI$33*K289+$AI$34*L289+$AI$35*M289</f>
        <v/>
      </c>
      <c r="T289" s="17">
        <f>$AI$36*K289+$AI$37*L289+$AI$38*M289</f>
        <v/>
      </c>
      <c r="U289" s="17">
        <f>$AI$39*K289+$AI$40*L289+$AI$41*M289</f>
        <v/>
      </c>
      <c r="V289" s="17">
        <f>R289*EXP(-$B$15*(($B$16+$AI$4)*0.1))+S289*$B$15/($B$15-$AI$12)*(EXP(-$AI$12*(($B$16+$AI$4)*0.1))-EXP(-$B$15*(($B$16+$AI$4)*0.1)))+T289*$B$15/($B$15-$AI$13)*(EXP(-$AI$13*(($B$16+$AI$4)*0.1))-EXP(-$B$15*(($B$16+$AI$4)*0.1)))+U289*$B$15/($B$15-$AI$14)*(EXP(-$AI$14*(($B$16+$AI$4)*0.1))-EXP(-$B$15*(($B$16+$AI$4)*0.1)))</f>
        <v/>
      </c>
      <c r="W289" s="17">
        <f>R289*EXP(-$B$15*(($B$16+$AI$4)*0.2))+S289*$B$15/($B$15-$AI$12)*(EXP(-$AI$12*(($B$16+$AI$4)*0.2))-EXP(-$B$15*(($B$16+$AI$4)*0.2)))+T289*$B$15/($B$15-$AI$13)*(EXP(-$AI$13*(($B$16+$AI$4)*0.2))-EXP(-$B$15*(($B$16+$AI$4)*0.2)))+U289*$B$15/($B$15-$AI$14)*(EXP(-$AI$14*(($B$16+$AI$4)*0.2))-EXP(-$B$15*(($B$16+$AI$4)*0.2)))</f>
        <v/>
      </c>
      <c r="X289" s="17">
        <f>R289*EXP(-$B$15*(($B$16+$AI$4)*0.3))+S289*$B$15/($B$15-$AI$12)*(EXP(-$AI$12*(($B$16+$AI$4)*0.3))-EXP(-$B$15*(($B$16+$AI$4)*0.3)))+T289*$B$15/($B$15-$AI$13)*(EXP(-$AI$13*(($B$16+$AI$4)*0.3))-EXP(-$B$15*(($B$16+$AI$4)*0.3)))+U289*$B$15/($B$15-$AI$14)*(EXP(-$AI$14*(($B$16+$AI$4)*0.3))-EXP(-$B$15*(($B$16+$AI$4)*0.3)))</f>
        <v/>
      </c>
      <c r="Y289" s="17">
        <f>R289*EXP(-$B$15*(($B$16+$AI$4)*0.4))+S289*$B$15/($B$15-$AI$12)*(EXP(-$AI$12*(($B$16+$AI$4)*0.4))-EXP(-$B$15*(($B$16+$AI$4)*0.4)))+T289*$B$15/($B$15-$AI$13)*(EXP(-$AI$13*(($B$16+$AI$4)*0.4))-EXP(-$B$15*(($B$16+$AI$4)*0.4)))+U289*$B$15/($B$15-$AI$14)*(EXP(-$AI$14*(($B$16+$AI$4)*0.4))-EXP(-$B$15*(($B$16+$AI$4)*0.4)))</f>
        <v/>
      </c>
      <c r="Z289" s="17">
        <f>R289*EXP(-$B$15*(($B$16+$AI$4)*0.5))+S289*$B$15/($B$15-$AI$12)*(EXP(-$AI$12*(($B$16+$AI$4)*0.5))-EXP(-$B$15*(($B$16+$AI$4)*0.5)))+T289*$B$15/($B$15-$AI$13)*(EXP(-$AI$13*(($B$16+$AI$4)*0.5))-EXP(-$B$15*(($B$16+$AI$4)*0.5)))+U289*$B$15/($B$15-$AI$14)*(EXP(-$AI$14*(($B$16+$AI$4)*0.5))-EXP(-$B$15*(($B$16+$AI$4)*0.5)))</f>
        <v/>
      </c>
      <c r="AA289" s="17">
        <f>R289*EXP(-$B$15*(($B$16+$AI$4)*0.6))+S289*$B$15/($B$15-$AI$12)*(EXP(-$AI$12*(($B$16+$AI$4)*0.6))-EXP(-$B$15*(($B$16+$AI$4)*0.6)))+T289*$B$15/($B$15-$AI$13)*(EXP(-$AI$13*(($B$16+$AI$4)*0.6))-EXP(-$B$15*(($B$16+$AI$4)*0.6)))+U289*$B$15/($B$15-$AI$14)*(EXP(-$AI$14*(($B$16+$AI$4)*0.6))-EXP(-$B$15*(($B$16+$AI$4)*0.6)))</f>
        <v/>
      </c>
      <c r="AB289" s="17">
        <f>R289*EXP(-$B$15*(($B$16+$AI$4)*0.7))+S289*$B$15/($B$15-$AI$12)*(EXP(-$AI$12*(($B$16+$AI$4)*0.7))-EXP(-$B$15*(($B$16+$AI$4)*0.7)))+T289*$B$15/($B$15-$AI$13)*(EXP(-$AI$13*(($B$16+$AI$4)*0.7))-EXP(-$B$15*(($B$16+$AI$4)*0.7)))+U289*$B$15/($B$15-$AI$14)*(EXP(-$AI$14*(($B$16+$AI$4)*0.7))-EXP(-$B$15*(($B$16+$AI$4)*0.7)))</f>
        <v/>
      </c>
      <c r="AC289" s="17">
        <f>R289*EXP(-$B$15*(($B$16+$AI$4)*0.8))+S289*$B$15/($B$15-$AI$12)*(EXP(-$AI$12*(($B$16+$AI$4)*0.8))-EXP(-$B$15*(($B$16+$AI$4)*0.8)))+T289*$B$15/($B$15-$AI$13)*(EXP(-$AI$13*(($B$16+$AI$4)*0.8))-EXP(-$B$15*(($B$16+$AI$4)*0.8)))+U289*$B$15/($B$15-$AI$14)*(EXP(-$AI$14*(($B$16+$AI$4)*0.8))-EXP(-$B$15*(($B$16+$AI$4)*0.8)))</f>
        <v/>
      </c>
      <c r="AD289" s="17">
        <f>R289*EXP(-$B$15*(($B$16+$AI$4)*0.9))+S289*$B$15/($B$15-$AI$12)*(EXP(-$AI$12*(($B$16+$AI$4)*0.9))-EXP(-$B$15*(($B$16+$AI$4)*0.9)))+T289*$B$15/($B$15-$AI$13)*(EXP(-$AI$13*(($B$16+$AI$4)*0.9))-EXP(-$B$15*(($B$16+$AI$4)*0.9)))+U289*$B$15/($B$15-$AI$14)*(EXP(-$AI$14*(($B$16+$AI$4)*0.9))-EXP(-$B$15*(($B$16+$AI$4)*0.9)))</f>
        <v/>
      </c>
      <c r="AE289" s="17">
        <f>R289*EXP(-$B$15*(($B$16+$AI$4)*1.0))+S289*$B$15/($B$15-$AI$12)*(EXP(-$AI$12*(($B$16+$AI$4)*1.0))-EXP(-$B$15*(($B$16+$AI$4)*1.0)))+T289*$B$15/($B$15-$AI$13)*(EXP(-$AI$13*(($B$16+$AI$4)*1.0))-EXP(-$B$15*(($B$16+$AI$4)*1.0)))+U289*$B$15/($B$15-$AI$14)*(EXP(-$AI$14*(($B$16+$AI$4)*1.0))-EXP(-$B$15*(($B$16+$AI$4)*1.0)))</f>
        <v/>
      </c>
      <c r="AF289" s="17">
        <f>MIN((G289-V289)/$AI$48,(G289-W289)/$AI$49,(G289-X289)/$AI$50,(G289-Y289)/$AI$51,(G289-Z289)/$AI$52,(G289-AA289)/$AI$53,(G289-AB289)/$AI$54,(G289-AC289)/$AI$55,(G289-AD289)/$AI$56,(G289-AE289)/$AI$57)</f>
        <v/>
      </c>
    </row>
    <row r="290">
      <c r="E290" s="12">
        <f>E289+$B$11</f>
        <v/>
      </c>
      <c r="F290" s="13">
        <f>E290/60</f>
        <v/>
      </c>
      <c r="G290" s="13">
        <f>IF(F290&gt;=$AI$66,$B$26,IF(F290&gt;=$AI$65,$B$25,IF(F290&gt;=$AI$64,$B$24,IF(F290&gt;=$AI$63,$B$23,IF(F290&gt;=$AI$62,$B$22,IF(F290&gt;=$AI$61,$B$21,$B$20))))))</f>
        <v/>
      </c>
      <c r="H290" s="14">
        <f>MAX(0,MIN($AI$59,IF($B$9="Plasma",(G290-(S290*$AI$18+T290*$AI$19+U290*$AI$20))/$AI$46,AF290)))</f>
        <v/>
      </c>
      <c r="I290" s="15">
        <f>H290/10*3600/$B$11</f>
        <v/>
      </c>
      <c r="J290" s="15">
        <f>J289+H290</f>
        <v/>
      </c>
      <c r="K290" s="14">
        <f>$AI$21*K289+$AI$22*L289+$AI$23*M289+$AI$30*H289</f>
        <v/>
      </c>
      <c r="L290" s="14">
        <f>$AI$24*K289+$AI$25*L289+$AI$26*M289+$AI$31*H289</f>
        <v/>
      </c>
      <c r="M290" s="14">
        <f>$AI$27*K289+$AI$28*L289+$AI$29*M289+$AI$32*H289</f>
        <v/>
      </c>
      <c r="N290" s="16">
        <f>R290*$B$41</f>
        <v/>
      </c>
      <c r="O290" s="14">
        <f>K290/$B$30</f>
        <v/>
      </c>
      <c r="P290" s="14">
        <f>L290/$B$31</f>
        <v/>
      </c>
      <c r="Q290" s="14">
        <f>M290/$B$32</f>
        <v/>
      </c>
      <c r="R290" s="14">
        <f>R289*$AI$42+S289*$AI$43+T289*$AI$44+U289*$AI$45+$AI$47*H289</f>
        <v/>
      </c>
      <c r="S290" s="17">
        <f>$AI$33*K290+$AI$34*L290+$AI$35*M290</f>
        <v/>
      </c>
      <c r="T290" s="17">
        <f>$AI$36*K290+$AI$37*L290+$AI$38*M290</f>
        <v/>
      </c>
      <c r="U290" s="17">
        <f>$AI$39*K290+$AI$40*L290+$AI$41*M290</f>
        <v/>
      </c>
      <c r="V290" s="17">
        <f>R290*EXP(-$B$15*(($B$16+$AI$4)*0.1))+S290*$B$15/($B$15-$AI$12)*(EXP(-$AI$12*(($B$16+$AI$4)*0.1))-EXP(-$B$15*(($B$16+$AI$4)*0.1)))+T290*$B$15/($B$15-$AI$13)*(EXP(-$AI$13*(($B$16+$AI$4)*0.1))-EXP(-$B$15*(($B$16+$AI$4)*0.1)))+U290*$B$15/($B$15-$AI$14)*(EXP(-$AI$14*(($B$16+$AI$4)*0.1))-EXP(-$B$15*(($B$16+$AI$4)*0.1)))</f>
        <v/>
      </c>
      <c r="W290" s="17">
        <f>R290*EXP(-$B$15*(($B$16+$AI$4)*0.2))+S290*$B$15/($B$15-$AI$12)*(EXP(-$AI$12*(($B$16+$AI$4)*0.2))-EXP(-$B$15*(($B$16+$AI$4)*0.2)))+T290*$B$15/($B$15-$AI$13)*(EXP(-$AI$13*(($B$16+$AI$4)*0.2))-EXP(-$B$15*(($B$16+$AI$4)*0.2)))+U290*$B$15/($B$15-$AI$14)*(EXP(-$AI$14*(($B$16+$AI$4)*0.2))-EXP(-$B$15*(($B$16+$AI$4)*0.2)))</f>
        <v/>
      </c>
      <c r="X290" s="17">
        <f>R290*EXP(-$B$15*(($B$16+$AI$4)*0.3))+S290*$B$15/($B$15-$AI$12)*(EXP(-$AI$12*(($B$16+$AI$4)*0.3))-EXP(-$B$15*(($B$16+$AI$4)*0.3)))+T290*$B$15/($B$15-$AI$13)*(EXP(-$AI$13*(($B$16+$AI$4)*0.3))-EXP(-$B$15*(($B$16+$AI$4)*0.3)))+U290*$B$15/($B$15-$AI$14)*(EXP(-$AI$14*(($B$16+$AI$4)*0.3))-EXP(-$B$15*(($B$16+$AI$4)*0.3)))</f>
        <v/>
      </c>
      <c r="Y290" s="17">
        <f>R290*EXP(-$B$15*(($B$16+$AI$4)*0.4))+S290*$B$15/($B$15-$AI$12)*(EXP(-$AI$12*(($B$16+$AI$4)*0.4))-EXP(-$B$15*(($B$16+$AI$4)*0.4)))+T290*$B$15/($B$15-$AI$13)*(EXP(-$AI$13*(($B$16+$AI$4)*0.4))-EXP(-$B$15*(($B$16+$AI$4)*0.4)))+U290*$B$15/($B$15-$AI$14)*(EXP(-$AI$14*(($B$16+$AI$4)*0.4))-EXP(-$B$15*(($B$16+$AI$4)*0.4)))</f>
        <v/>
      </c>
      <c r="Z290" s="17">
        <f>R290*EXP(-$B$15*(($B$16+$AI$4)*0.5))+S290*$B$15/($B$15-$AI$12)*(EXP(-$AI$12*(($B$16+$AI$4)*0.5))-EXP(-$B$15*(($B$16+$AI$4)*0.5)))+T290*$B$15/($B$15-$AI$13)*(EXP(-$AI$13*(($B$16+$AI$4)*0.5))-EXP(-$B$15*(($B$16+$AI$4)*0.5)))+U290*$B$15/($B$15-$AI$14)*(EXP(-$AI$14*(($B$16+$AI$4)*0.5))-EXP(-$B$15*(($B$16+$AI$4)*0.5)))</f>
        <v/>
      </c>
      <c r="AA290" s="17">
        <f>R290*EXP(-$B$15*(($B$16+$AI$4)*0.6))+S290*$B$15/($B$15-$AI$12)*(EXP(-$AI$12*(($B$16+$AI$4)*0.6))-EXP(-$B$15*(($B$16+$AI$4)*0.6)))+T290*$B$15/($B$15-$AI$13)*(EXP(-$AI$13*(($B$16+$AI$4)*0.6))-EXP(-$B$15*(($B$16+$AI$4)*0.6)))+U290*$B$15/($B$15-$AI$14)*(EXP(-$AI$14*(($B$16+$AI$4)*0.6))-EXP(-$B$15*(($B$16+$AI$4)*0.6)))</f>
        <v/>
      </c>
      <c r="AB290" s="17">
        <f>R290*EXP(-$B$15*(($B$16+$AI$4)*0.7))+S290*$B$15/($B$15-$AI$12)*(EXP(-$AI$12*(($B$16+$AI$4)*0.7))-EXP(-$B$15*(($B$16+$AI$4)*0.7)))+T290*$B$15/($B$15-$AI$13)*(EXP(-$AI$13*(($B$16+$AI$4)*0.7))-EXP(-$B$15*(($B$16+$AI$4)*0.7)))+U290*$B$15/($B$15-$AI$14)*(EXP(-$AI$14*(($B$16+$AI$4)*0.7))-EXP(-$B$15*(($B$16+$AI$4)*0.7)))</f>
        <v/>
      </c>
      <c r="AC290" s="17">
        <f>R290*EXP(-$B$15*(($B$16+$AI$4)*0.8))+S290*$B$15/($B$15-$AI$12)*(EXP(-$AI$12*(($B$16+$AI$4)*0.8))-EXP(-$B$15*(($B$16+$AI$4)*0.8)))+T290*$B$15/($B$15-$AI$13)*(EXP(-$AI$13*(($B$16+$AI$4)*0.8))-EXP(-$B$15*(($B$16+$AI$4)*0.8)))+U290*$B$15/($B$15-$AI$14)*(EXP(-$AI$14*(($B$16+$AI$4)*0.8))-EXP(-$B$15*(($B$16+$AI$4)*0.8)))</f>
        <v/>
      </c>
      <c r="AD290" s="17">
        <f>R290*EXP(-$B$15*(($B$16+$AI$4)*0.9))+S290*$B$15/($B$15-$AI$12)*(EXP(-$AI$12*(($B$16+$AI$4)*0.9))-EXP(-$B$15*(($B$16+$AI$4)*0.9)))+T290*$B$15/($B$15-$AI$13)*(EXP(-$AI$13*(($B$16+$AI$4)*0.9))-EXP(-$B$15*(($B$16+$AI$4)*0.9)))+U290*$B$15/($B$15-$AI$14)*(EXP(-$AI$14*(($B$16+$AI$4)*0.9))-EXP(-$B$15*(($B$16+$AI$4)*0.9)))</f>
        <v/>
      </c>
      <c r="AE290" s="17">
        <f>R290*EXP(-$B$15*(($B$16+$AI$4)*1.0))+S290*$B$15/($B$15-$AI$12)*(EXP(-$AI$12*(($B$16+$AI$4)*1.0))-EXP(-$B$15*(($B$16+$AI$4)*1.0)))+T290*$B$15/($B$15-$AI$13)*(EXP(-$AI$13*(($B$16+$AI$4)*1.0))-EXP(-$B$15*(($B$16+$AI$4)*1.0)))+U290*$B$15/($B$15-$AI$14)*(EXP(-$AI$14*(($B$16+$AI$4)*1.0))-EXP(-$B$15*(($B$16+$AI$4)*1.0)))</f>
        <v/>
      </c>
      <c r="AF290" s="17">
        <f>MIN((G290-V290)/$AI$48,(G290-W290)/$AI$49,(G290-X290)/$AI$50,(G290-Y290)/$AI$51,(G290-Z290)/$AI$52,(G290-AA290)/$AI$53,(G290-AB290)/$AI$54,(G290-AC290)/$AI$55,(G290-AD290)/$AI$56,(G290-AE290)/$AI$57)</f>
        <v/>
      </c>
    </row>
    <row r="291">
      <c r="E291" s="12">
        <f>E290+$B$11</f>
        <v/>
      </c>
      <c r="F291" s="13">
        <f>E291/60</f>
        <v/>
      </c>
      <c r="G291" s="13">
        <f>IF(F291&gt;=$AI$66,$B$26,IF(F291&gt;=$AI$65,$B$25,IF(F291&gt;=$AI$64,$B$24,IF(F291&gt;=$AI$63,$B$23,IF(F291&gt;=$AI$62,$B$22,IF(F291&gt;=$AI$61,$B$21,$B$20))))))</f>
        <v/>
      </c>
      <c r="H291" s="14">
        <f>MAX(0,MIN($AI$59,IF($B$9="Plasma",(G291-(S291*$AI$18+T291*$AI$19+U291*$AI$20))/$AI$46,AF291)))</f>
        <v/>
      </c>
      <c r="I291" s="15">
        <f>H291/10*3600/$B$11</f>
        <v/>
      </c>
      <c r="J291" s="15">
        <f>J290+H291</f>
        <v/>
      </c>
      <c r="K291" s="14">
        <f>$AI$21*K290+$AI$22*L290+$AI$23*M290+$AI$30*H290</f>
        <v/>
      </c>
      <c r="L291" s="14">
        <f>$AI$24*K290+$AI$25*L290+$AI$26*M290+$AI$31*H290</f>
        <v/>
      </c>
      <c r="M291" s="14">
        <f>$AI$27*K290+$AI$28*L290+$AI$29*M290+$AI$32*H290</f>
        <v/>
      </c>
      <c r="N291" s="16">
        <f>R291*$B$41</f>
        <v/>
      </c>
      <c r="O291" s="14">
        <f>K291/$B$30</f>
        <v/>
      </c>
      <c r="P291" s="14">
        <f>L291/$B$31</f>
        <v/>
      </c>
      <c r="Q291" s="14">
        <f>M291/$B$32</f>
        <v/>
      </c>
      <c r="R291" s="14">
        <f>R290*$AI$42+S290*$AI$43+T290*$AI$44+U290*$AI$45+$AI$47*H290</f>
        <v/>
      </c>
      <c r="S291" s="17">
        <f>$AI$33*K291+$AI$34*L291+$AI$35*M291</f>
        <v/>
      </c>
      <c r="T291" s="17">
        <f>$AI$36*K291+$AI$37*L291+$AI$38*M291</f>
        <v/>
      </c>
      <c r="U291" s="17">
        <f>$AI$39*K291+$AI$40*L291+$AI$41*M291</f>
        <v/>
      </c>
      <c r="V291" s="17">
        <f>R291*EXP(-$B$15*(($B$16+$AI$4)*0.1))+S291*$B$15/($B$15-$AI$12)*(EXP(-$AI$12*(($B$16+$AI$4)*0.1))-EXP(-$B$15*(($B$16+$AI$4)*0.1)))+T291*$B$15/($B$15-$AI$13)*(EXP(-$AI$13*(($B$16+$AI$4)*0.1))-EXP(-$B$15*(($B$16+$AI$4)*0.1)))+U291*$B$15/($B$15-$AI$14)*(EXP(-$AI$14*(($B$16+$AI$4)*0.1))-EXP(-$B$15*(($B$16+$AI$4)*0.1)))</f>
        <v/>
      </c>
      <c r="W291" s="17">
        <f>R291*EXP(-$B$15*(($B$16+$AI$4)*0.2))+S291*$B$15/($B$15-$AI$12)*(EXP(-$AI$12*(($B$16+$AI$4)*0.2))-EXP(-$B$15*(($B$16+$AI$4)*0.2)))+T291*$B$15/($B$15-$AI$13)*(EXP(-$AI$13*(($B$16+$AI$4)*0.2))-EXP(-$B$15*(($B$16+$AI$4)*0.2)))+U291*$B$15/($B$15-$AI$14)*(EXP(-$AI$14*(($B$16+$AI$4)*0.2))-EXP(-$B$15*(($B$16+$AI$4)*0.2)))</f>
        <v/>
      </c>
      <c r="X291" s="17">
        <f>R291*EXP(-$B$15*(($B$16+$AI$4)*0.3))+S291*$B$15/($B$15-$AI$12)*(EXP(-$AI$12*(($B$16+$AI$4)*0.3))-EXP(-$B$15*(($B$16+$AI$4)*0.3)))+T291*$B$15/($B$15-$AI$13)*(EXP(-$AI$13*(($B$16+$AI$4)*0.3))-EXP(-$B$15*(($B$16+$AI$4)*0.3)))+U291*$B$15/($B$15-$AI$14)*(EXP(-$AI$14*(($B$16+$AI$4)*0.3))-EXP(-$B$15*(($B$16+$AI$4)*0.3)))</f>
        <v/>
      </c>
      <c r="Y291" s="17">
        <f>R291*EXP(-$B$15*(($B$16+$AI$4)*0.4))+S291*$B$15/($B$15-$AI$12)*(EXP(-$AI$12*(($B$16+$AI$4)*0.4))-EXP(-$B$15*(($B$16+$AI$4)*0.4)))+T291*$B$15/($B$15-$AI$13)*(EXP(-$AI$13*(($B$16+$AI$4)*0.4))-EXP(-$B$15*(($B$16+$AI$4)*0.4)))+U291*$B$15/($B$15-$AI$14)*(EXP(-$AI$14*(($B$16+$AI$4)*0.4))-EXP(-$B$15*(($B$16+$AI$4)*0.4)))</f>
        <v/>
      </c>
      <c r="Z291" s="17">
        <f>R291*EXP(-$B$15*(($B$16+$AI$4)*0.5))+S291*$B$15/($B$15-$AI$12)*(EXP(-$AI$12*(($B$16+$AI$4)*0.5))-EXP(-$B$15*(($B$16+$AI$4)*0.5)))+T291*$B$15/($B$15-$AI$13)*(EXP(-$AI$13*(($B$16+$AI$4)*0.5))-EXP(-$B$15*(($B$16+$AI$4)*0.5)))+U291*$B$15/($B$15-$AI$14)*(EXP(-$AI$14*(($B$16+$AI$4)*0.5))-EXP(-$B$15*(($B$16+$AI$4)*0.5)))</f>
        <v/>
      </c>
      <c r="AA291" s="17">
        <f>R291*EXP(-$B$15*(($B$16+$AI$4)*0.6))+S291*$B$15/($B$15-$AI$12)*(EXP(-$AI$12*(($B$16+$AI$4)*0.6))-EXP(-$B$15*(($B$16+$AI$4)*0.6)))+T291*$B$15/($B$15-$AI$13)*(EXP(-$AI$13*(($B$16+$AI$4)*0.6))-EXP(-$B$15*(($B$16+$AI$4)*0.6)))+U291*$B$15/($B$15-$AI$14)*(EXP(-$AI$14*(($B$16+$AI$4)*0.6))-EXP(-$B$15*(($B$16+$AI$4)*0.6)))</f>
        <v/>
      </c>
      <c r="AB291" s="17">
        <f>R291*EXP(-$B$15*(($B$16+$AI$4)*0.7))+S291*$B$15/($B$15-$AI$12)*(EXP(-$AI$12*(($B$16+$AI$4)*0.7))-EXP(-$B$15*(($B$16+$AI$4)*0.7)))+T291*$B$15/($B$15-$AI$13)*(EXP(-$AI$13*(($B$16+$AI$4)*0.7))-EXP(-$B$15*(($B$16+$AI$4)*0.7)))+U291*$B$15/($B$15-$AI$14)*(EXP(-$AI$14*(($B$16+$AI$4)*0.7))-EXP(-$B$15*(($B$16+$AI$4)*0.7)))</f>
        <v/>
      </c>
      <c r="AC291" s="17">
        <f>R291*EXP(-$B$15*(($B$16+$AI$4)*0.8))+S291*$B$15/($B$15-$AI$12)*(EXP(-$AI$12*(($B$16+$AI$4)*0.8))-EXP(-$B$15*(($B$16+$AI$4)*0.8)))+T291*$B$15/($B$15-$AI$13)*(EXP(-$AI$13*(($B$16+$AI$4)*0.8))-EXP(-$B$15*(($B$16+$AI$4)*0.8)))+U291*$B$15/($B$15-$AI$14)*(EXP(-$AI$14*(($B$16+$AI$4)*0.8))-EXP(-$B$15*(($B$16+$AI$4)*0.8)))</f>
        <v/>
      </c>
      <c r="AD291" s="17">
        <f>R291*EXP(-$B$15*(($B$16+$AI$4)*0.9))+S291*$B$15/($B$15-$AI$12)*(EXP(-$AI$12*(($B$16+$AI$4)*0.9))-EXP(-$B$15*(($B$16+$AI$4)*0.9)))+T291*$B$15/($B$15-$AI$13)*(EXP(-$AI$13*(($B$16+$AI$4)*0.9))-EXP(-$B$15*(($B$16+$AI$4)*0.9)))+U291*$B$15/($B$15-$AI$14)*(EXP(-$AI$14*(($B$16+$AI$4)*0.9))-EXP(-$B$15*(($B$16+$AI$4)*0.9)))</f>
        <v/>
      </c>
      <c r="AE291" s="17">
        <f>R291*EXP(-$B$15*(($B$16+$AI$4)*1.0))+S291*$B$15/($B$15-$AI$12)*(EXP(-$AI$12*(($B$16+$AI$4)*1.0))-EXP(-$B$15*(($B$16+$AI$4)*1.0)))+T291*$B$15/($B$15-$AI$13)*(EXP(-$AI$13*(($B$16+$AI$4)*1.0))-EXP(-$B$15*(($B$16+$AI$4)*1.0)))+U291*$B$15/($B$15-$AI$14)*(EXP(-$AI$14*(($B$16+$AI$4)*1.0))-EXP(-$B$15*(($B$16+$AI$4)*1.0)))</f>
        <v/>
      </c>
      <c r="AF291" s="17">
        <f>MIN((G291-V291)/$AI$48,(G291-W291)/$AI$49,(G291-X291)/$AI$50,(G291-Y291)/$AI$51,(G291-Z291)/$AI$52,(G291-AA291)/$AI$53,(G291-AB291)/$AI$54,(G291-AC291)/$AI$55,(G291-AD291)/$AI$56,(G291-AE291)/$AI$57)</f>
        <v/>
      </c>
    </row>
    <row r="292">
      <c r="E292" s="12">
        <f>E291+$B$11</f>
        <v/>
      </c>
      <c r="F292" s="13">
        <f>E292/60</f>
        <v/>
      </c>
      <c r="G292" s="13">
        <f>IF(F292&gt;=$AI$66,$B$26,IF(F292&gt;=$AI$65,$B$25,IF(F292&gt;=$AI$64,$B$24,IF(F292&gt;=$AI$63,$B$23,IF(F292&gt;=$AI$62,$B$22,IF(F292&gt;=$AI$61,$B$21,$B$20))))))</f>
        <v/>
      </c>
      <c r="H292" s="14">
        <f>MAX(0,MIN($AI$59,IF($B$9="Plasma",(G292-(S292*$AI$18+T292*$AI$19+U292*$AI$20))/$AI$46,AF292)))</f>
        <v/>
      </c>
      <c r="I292" s="15">
        <f>H292/10*3600/$B$11</f>
        <v/>
      </c>
      <c r="J292" s="15">
        <f>J291+H292</f>
        <v/>
      </c>
      <c r="K292" s="14">
        <f>$AI$21*K291+$AI$22*L291+$AI$23*M291+$AI$30*H291</f>
        <v/>
      </c>
      <c r="L292" s="14">
        <f>$AI$24*K291+$AI$25*L291+$AI$26*M291+$AI$31*H291</f>
        <v/>
      </c>
      <c r="M292" s="14">
        <f>$AI$27*K291+$AI$28*L291+$AI$29*M291+$AI$32*H291</f>
        <v/>
      </c>
      <c r="N292" s="16">
        <f>R292*$B$41</f>
        <v/>
      </c>
      <c r="O292" s="14">
        <f>K292/$B$30</f>
        <v/>
      </c>
      <c r="P292" s="14">
        <f>L292/$B$31</f>
        <v/>
      </c>
      <c r="Q292" s="14">
        <f>M292/$B$32</f>
        <v/>
      </c>
      <c r="R292" s="14">
        <f>R291*$AI$42+S291*$AI$43+T291*$AI$44+U291*$AI$45+$AI$47*H291</f>
        <v/>
      </c>
      <c r="S292" s="17">
        <f>$AI$33*K292+$AI$34*L292+$AI$35*M292</f>
        <v/>
      </c>
      <c r="T292" s="17">
        <f>$AI$36*K292+$AI$37*L292+$AI$38*M292</f>
        <v/>
      </c>
      <c r="U292" s="17">
        <f>$AI$39*K292+$AI$40*L292+$AI$41*M292</f>
        <v/>
      </c>
      <c r="V292" s="17">
        <f>R292*EXP(-$B$15*(($B$16+$AI$4)*0.1))+S292*$B$15/($B$15-$AI$12)*(EXP(-$AI$12*(($B$16+$AI$4)*0.1))-EXP(-$B$15*(($B$16+$AI$4)*0.1)))+T292*$B$15/($B$15-$AI$13)*(EXP(-$AI$13*(($B$16+$AI$4)*0.1))-EXP(-$B$15*(($B$16+$AI$4)*0.1)))+U292*$B$15/($B$15-$AI$14)*(EXP(-$AI$14*(($B$16+$AI$4)*0.1))-EXP(-$B$15*(($B$16+$AI$4)*0.1)))</f>
        <v/>
      </c>
      <c r="W292" s="17">
        <f>R292*EXP(-$B$15*(($B$16+$AI$4)*0.2))+S292*$B$15/($B$15-$AI$12)*(EXP(-$AI$12*(($B$16+$AI$4)*0.2))-EXP(-$B$15*(($B$16+$AI$4)*0.2)))+T292*$B$15/($B$15-$AI$13)*(EXP(-$AI$13*(($B$16+$AI$4)*0.2))-EXP(-$B$15*(($B$16+$AI$4)*0.2)))+U292*$B$15/($B$15-$AI$14)*(EXP(-$AI$14*(($B$16+$AI$4)*0.2))-EXP(-$B$15*(($B$16+$AI$4)*0.2)))</f>
        <v/>
      </c>
      <c r="X292" s="17">
        <f>R292*EXP(-$B$15*(($B$16+$AI$4)*0.3))+S292*$B$15/($B$15-$AI$12)*(EXP(-$AI$12*(($B$16+$AI$4)*0.3))-EXP(-$B$15*(($B$16+$AI$4)*0.3)))+T292*$B$15/($B$15-$AI$13)*(EXP(-$AI$13*(($B$16+$AI$4)*0.3))-EXP(-$B$15*(($B$16+$AI$4)*0.3)))+U292*$B$15/($B$15-$AI$14)*(EXP(-$AI$14*(($B$16+$AI$4)*0.3))-EXP(-$B$15*(($B$16+$AI$4)*0.3)))</f>
        <v/>
      </c>
      <c r="Y292" s="17">
        <f>R292*EXP(-$B$15*(($B$16+$AI$4)*0.4))+S292*$B$15/($B$15-$AI$12)*(EXP(-$AI$12*(($B$16+$AI$4)*0.4))-EXP(-$B$15*(($B$16+$AI$4)*0.4)))+T292*$B$15/($B$15-$AI$13)*(EXP(-$AI$13*(($B$16+$AI$4)*0.4))-EXP(-$B$15*(($B$16+$AI$4)*0.4)))+U292*$B$15/($B$15-$AI$14)*(EXP(-$AI$14*(($B$16+$AI$4)*0.4))-EXP(-$B$15*(($B$16+$AI$4)*0.4)))</f>
        <v/>
      </c>
      <c r="Z292" s="17">
        <f>R292*EXP(-$B$15*(($B$16+$AI$4)*0.5))+S292*$B$15/($B$15-$AI$12)*(EXP(-$AI$12*(($B$16+$AI$4)*0.5))-EXP(-$B$15*(($B$16+$AI$4)*0.5)))+T292*$B$15/($B$15-$AI$13)*(EXP(-$AI$13*(($B$16+$AI$4)*0.5))-EXP(-$B$15*(($B$16+$AI$4)*0.5)))+U292*$B$15/($B$15-$AI$14)*(EXP(-$AI$14*(($B$16+$AI$4)*0.5))-EXP(-$B$15*(($B$16+$AI$4)*0.5)))</f>
        <v/>
      </c>
      <c r="AA292" s="17">
        <f>R292*EXP(-$B$15*(($B$16+$AI$4)*0.6))+S292*$B$15/($B$15-$AI$12)*(EXP(-$AI$12*(($B$16+$AI$4)*0.6))-EXP(-$B$15*(($B$16+$AI$4)*0.6)))+T292*$B$15/($B$15-$AI$13)*(EXP(-$AI$13*(($B$16+$AI$4)*0.6))-EXP(-$B$15*(($B$16+$AI$4)*0.6)))+U292*$B$15/($B$15-$AI$14)*(EXP(-$AI$14*(($B$16+$AI$4)*0.6))-EXP(-$B$15*(($B$16+$AI$4)*0.6)))</f>
        <v/>
      </c>
      <c r="AB292" s="17">
        <f>R292*EXP(-$B$15*(($B$16+$AI$4)*0.7))+S292*$B$15/($B$15-$AI$12)*(EXP(-$AI$12*(($B$16+$AI$4)*0.7))-EXP(-$B$15*(($B$16+$AI$4)*0.7)))+T292*$B$15/($B$15-$AI$13)*(EXP(-$AI$13*(($B$16+$AI$4)*0.7))-EXP(-$B$15*(($B$16+$AI$4)*0.7)))+U292*$B$15/($B$15-$AI$14)*(EXP(-$AI$14*(($B$16+$AI$4)*0.7))-EXP(-$B$15*(($B$16+$AI$4)*0.7)))</f>
        <v/>
      </c>
      <c r="AC292" s="17">
        <f>R292*EXP(-$B$15*(($B$16+$AI$4)*0.8))+S292*$B$15/($B$15-$AI$12)*(EXP(-$AI$12*(($B$16+$AI$4)*0.8))-EXP(-$B$15*(($B$16+$AI$4)*0.8)))+T292*$B$15/($B$15-$AI$13)*(EXP(-$AI$13*(($B$16+$AI$4)*0.8))-EXP(-$B$15*(($B$16+$AI$4)*0.8)))+U292*$B$15/($B$15-$AI$14)*(EXP(-$AI$14*(($B$16+$AI$4)*0.8))-EXP(-$B$15*(($B$16+$AI$4)*0.8)))</f>
        <v/>
      </c>
      <c r="AD292" s="17">
        <f>R292*EXP(-$B$15*(($B$16+$AI$4)*0.9))+S292*$B$15/($B$15-$AI$12)*(EXP(-$AI$12*(($B$16+$AI$4)*0.9))-EXP(-$B$15*(($B$16+$AI$4)*0.9)))+T292*$B$15/($B$15-$AI$13)*(EXP(-$AI$13*(($B$16+$AI$4)*0.9))-EXP(-$B$15*(($B$16+$AI$4)*0.9)))+U292*$B$15/($B$15-$AI$14)*(EXP(-$AI$14*(($B$16+$AI$4)*0.9))-EXP(-$B$15*(($B$16+$AI$4)*0.9)))</f>
        <v/>
      </c>
      <c r="AE292" s="17">
        <f>R292*EXP(-$B$15*(($B$16+$AI$4)*1.0))+S292*$B$15/($B$15-$AI$12)*(EXP(-$AI$12*(($B$16+$AI$4)*1.0))-EXP(-$B$15*(($B$16+$AI$4)*1.0)))+T292*$B$15/($B$15-$AI$13)*(EXP(-$AI$13*(($B$16+$AI$4)*1.0))-EXP(-$B$15*(($B$16+$AI$4)*1.0)))+U292*$B$15/($B$15-$AI$14)*(EXP(-$AI$14*(($B$16+$AI$4)*1.0))-EXP(-$B$15*(($B$16+$AI$4)*1.0)))</f>
        <v/>
      </c>
      <c r="AF292" s="17">
        <f>MIN((G292-V292)/$AI$48,(G292-W292)/$AI$49,(G292-X292)/$AI$50,(G292-Y292)/$AI$51,(G292-Z292)/$AI$52,(G292-AA292)/$AI$53,(G292-AB292)/$AI$54,(G292-AC292)/$AI$55,(G292-AD292)/$AI$56,(G292-AE292)/$AI$57)</f>
        <v/>
      </c>
    </row>
    <row r="293">
      <c r="E293" s="12">
        <f>E292+$B$11</f>
        <v/>
      </c>
      <c r="F293" s="13">
        <f>E293/60</f>
        <v/>
      </c>
      <c r="G293" s="13">
        <f>IF(F293&gt;=$AI$66,$B$26,IF(F293&gt;=$AI$65,$B$25,IF(F293&gt;=$AI$64,$B$24,IF(F293&gt;=$AI$63,$B$23,IF(F293&gt;=$AI$62,$B$22,IF(F293&gt;=$AI$61,$B$21,$B$20))))))</f>
        <v/>
      </c>
      <c r="H293" s="14">
        <f>MAX(0,MIN($AI$59,IF($B$9="Plasma",(G293-(S293*$AI$18+T293*$AI$19+U293*$AI$20))/$AI$46,AF293)))</f>
        <v/>
      </c>
      <c r="I293" s="15">
        <f>H293/10*3600/$B$11</f>
        <v/>
      </c>
      <c r="J293" s="15">
        <f>J292+H293</f>
        <v/>
      </c>
      <c r="K293" s="14">
        <f>$AI$21*K292+$AI$22*L292+$AI$23*M292+$AI$30*H292</f>
        <v/>
      </c>
      <c r="L293" s="14">
        <f>$AI$24*K292+$AI$25*L292+$AI$26*M292+$AI$31*H292</f>
        <v/>
      </c>
      <c r="M293" s="14">
        <f>$AI$27*K292+$AI$28*L292+$AI$29*M292+$AI$32*H292</f>
        <v/>
      </c>
      <c r="N293" s="16">
        <f>R293*$B$41</f>
        <v/>
      </c>
      <c r="O293" s="14">
        <f>K293/$B$30</f>
        <v/>
      </c>
      <c r="P293" s="14">
        <f>L293/$B$31</f>
        <v/>
      </c>
      <c r="Q293" s="14">
        <f>M293/$B$32</f>
        <v/>
      </c>
      <c r="R293" s="14">
        <f>R292*$AI$42+S292*$AI$43+T292*$AI$44+U292*$AI$45+$AI$47*H292</f>
        <v/>
      </c>
      <c r="S293" s="17">
        <f>$AI$33*K293+$AI$34*L293+$AI$35*M293</f>
        <v/>
      </c>
      <c r="T293" s="17">
        <f>$AI$36*K293+$AI$37*L293+$AI$38*M293</f>
        <v/>
      </c>
      <c r="U293" s="17">
        <f>$AI$39*K293+$AI$40*L293+$AI$41*M293</f>
        <v/>
      </c>
      <c r="V293" s="17">
        <f>R293*EXP(-$B$15*(($B$16+$AI$4)*0.1))+S293*$B$15/($B$15-$AI$12)*(EXP(-$AI$12*(($B$16+$AI$4)*0.1))-EXP(-$B$15*(($B$16+$AI$4)*0.1)))+T293*$B$15/($B$15-$AI$13)*(EXP(-$AI$13*(($B$16+$AI$4)*0.1))-EXP(-$B$15*(($B$16+$AI$4)*0.1)))+U293*$B$15/($B$15-$AI$14)*(EXP(-$AI$14*(($B$16+$AI$4)*0.1))-EXP(-$B$15*(($B$16+$AI$4)*0.1)))</f>
        <v/>
      </c>
      <c r="W293" s="17">
        <f>R293*EXP(-$B$15*(($B$16+$AI$4)*0.2))+S293*$B$15/($B$15-$AI$12)*(EXP(-$AI$12*(($B$16+$AI$4)*0.2))-EXP(-$B$15*(($B$16+$AI$4)*0.2)))+T293*$B$15/($B$15-$AI$13)*(EXP(-$AI$13*(($B$16+$AI$4)*0.2))-EXP(-$B$15*(($B$16+$AI$4)*0.2)))+U293*$B$15/($B$15-$AI$14)*(EXP(-$AI$14*(($B$16+$AI$4)*0.2))-EXP(-$B$15*(($B$16+$AI$4)*0.2)))</f>
        <v/>
      </c>
      <c r="X293" s="17">
        <f>R293*EXP(-$B$15*(($B$16+$AI$4)*0.3))+S293*$B$15/($B$15-$AI$12)*(EXP(-$AI$12*(($B$16+$AI$4)*0.3))-EXP(-$B$15*(($B$16+$AI$4)*0.3)))+T293*$B$15/($B$15-$AI$13)*(EXP(-$AI$13*(($B$16+$AI$4)*0.3))-EXP(-$B$15*(($B$16+$AI$4)*0.3)))+U293*$B$15/($B$15-$AI$14)*(EXP(-$AI$14*(($B$16+$AI$4)*0.3))-EXP(-$B$15*(($B$16+$AI$4)*0.3)))</f>
        <v/>
      </c>
      <c r="Y293" s="17">
        <f>R293*EXP(-$B$15*(($B$16+$AI$4)*0.4))+S293*$B$15/($B$15-$AI$12)*(EXP(-$AI$12*(($B$16+$AI$4)*0.4))-EXP(-$B$15*(($B$16+$AI$4)*0.4)))+T293*$B$15/($B$15-$AI$13)*(EXP(-$AI$13*(($B$16+$AI$4)*0.4))-EXP(-$B$15*(($B$16+$AI$4)*0.4)))+U293*$B$15/($B$15-$AI$14)*(EXP(-$AI$14*(($B$16+$AI$4)*0.4))-EXP(-$B$15*(($B$16+$AI$4)*0.4)))</f>
        <v/>
      </c>
      <c r="Z293" s="17">
        <f>R293*EXP(-$B$15*(($B$16+$AI$4)*0.5))+S293*$B$15/($B$15-$AI$12)*(EXP(-$AI$12*(($B$16+$AI$4)*0.5))-EXP(-$B$15*(($B$16+$AI$4)*0.5)))+T293*$B$15/($B$15-$AI$13)*(EXP(-$AI$13*(($B$16+$AI$4)*0.5))-EXP(-$B$15*(($B$16+$AI$4)*0.5)))+U293*$B$15/($B$15-$AI$14)*(EXP(-$AI$14*(($B$16+$AI$4)*0.5))-EXP(-$B$15*(($B$16+$AI$4)*0.5)))</f>
        <v/>
      </c>
      <c r="AA293" s="17">
        <f>R293*EXP(-$B$15*(($B$16+$AI$4)*0.6))+S293*$B$15/($B$15-$AI$12)*(EXP(-$AI$12*(($B$16+$AI$4)*0.6))-EXP(-$B$15*(($B$16+$AI$4)*0.6)))+T293*$B$15/($B$15-$AI$13)*(EXP(-$AI$13*(($B$16+$AI$4)*0.6))-EXP(-$B$15*(($B$16+$AI$4)*0.6)))+U293*$B$15/($B$15-$AI$14)*(EXP(-$AI$14*(($B$16+$AI$4)*0.6))-EXP(-$B$15*(($B$16+$AI$4)*0.6)))</f>
        <v/>
      </c>
      <c r="AB293" s="17">
        <f>R293*EXP(-$B$15*(($B$16+$AI$4)*0.7))+S293*$B$15/($B$15-$AI$12)*(EXP(-$AI$12*(($B$16+$AI$4)*0.7))-EXP(-$B$15*(($B$16+$AI$4)*0.7)))+T293*$B$15/($B$15-$AI$13)*(EXP(-$AI$13*(($B$16+$AI$4)*0.7))-EXP(-$B$15*(($B$16+$AI$4)*0.7)))+U293*$B$15/($B$15-$AI$14)*(EXP(-$AI$14*(($B$16+$AI$4)*0.7))-EXP(-$B$15*(($B$16+$AI$4)*0.7)))</f>
        <v/>
      </c>
      <c r="AC293" s="17">
        <f>R293*EXP(-$B$15*(($B$16+$AI$4)*0.8))+S293*$B$15/($B$15-$AI$12)*(EXP(-$AI$12*(($B$16+$AI$4)*0.8))-EXP(-$B$15*(($B$16+$AI$4)*0.8)))+T293*$B$15/($B$15-$AI$13)*(EXP(-$AI$13*(($B$16+$AI$4)*0.8))-EXP(-$B$15*(($B$16+$AI$4)*0.8)))+U293*$B$15/($B$15-$AI$14)*(EXP(-$AI$14*(($B$16+$AI$4)*0.8))-EXP(-$B$15*(($B$16+$AI$4)*0.8)))</f>
        <v/>
      </c>
      <c r="AD293" s="17">
        <f>R293*EXP(-$B$15*(($B$16+$AI$4)*0.9))+S293*$B$15/($B$15-$AI$12)*(EXP(-$AI$12*(($B$16+$AI$4)*0.9))-EXP(-$B$15*(($B$16+$AI$4)*0.9)))+T293*$B$15/($B$15-$AI$13)*(EXP(-$AI$13*(($B$16+$AI$4)*0.9))-EXP(-$B$15*(($B$16+$AI$4)*0.9)))+U293*$B$15/($B$15-$AI$14)*(EXP(-$AI$14*(($B$16+$AI$4)*0.9))-EXP(-$B$15*(($B$16+$AI$4)*0.9)))</f>
        <v/>
      </c>
      <c r="AE293" s="17">
        <f>R293*EXP(-$B$15*(($B$16+$AI$4)*1.0))+S293*$B$15/($B$15-$AI$12)*(EXP(-$AI$12*(($B$16+$AI$4)*1.0))-EXP(-$B$15*(($B$16+$AI$4)*1.0)))+T293*$B$15/($B$15-$AI$13)*(EXP(-$AI$13*(($B$16+$AI$4)*1.0))-EXP(-$B$15*(($B$16+$AI$4)*1.0)))+U293*$B$15/($B$15-$AI$14)*(EXP(-$AI$14*(($B$16+$AI$4)*1.0))-EXP(-$B$15*(($B$16+$AI$4)*1.0)))</f>
        <v/>
      </c>
      <c r="AF293" s="17">
        <f>MIN((G293-V293)/$AI$48,(G293-W293)/$AI$49,(G293-X293)/$AI$50,(G293-Y293)/$AI$51,(G293-Z293)/$AI$52,(G293-AA293)/$AI$53,(G293-AB293)/$AI$54,(G293-AC293)/$AI$55,(G293-AD293)/$AI$56,(G293-AE293)/$AI$57)</f>
        <v/>
      </c>
    </row>
    <row r="294">
      <c r="E294" s="12">
        <f>E293+$B$11</f>
        <v/>
      </c>
      <c r="F294" s="13">
        <f>E294/60</f>
        <v/>
      </c>
      <c r="G294" s="13">
        <f>IF(F294&gt;=$AI$66,$B$26,IF(F294&gt;=$AI$65,$B$25,IF(F294&gt;=$AI$64,$B$24,IF(F294&gt;=$AI$63,$B$23,IF(F294&gt;=$AI$62,$B$22,IF(F294&gt;=$AI$61,$B$21,$B$20))))))</f>
        <v/>
      </c>
      <c r="H294" s="14">
        <f>MAX(0,MIN($AI$59,IF($B$9="Plasma",(G294-(S294*$AI$18+T294*$AI$19+U294*$AI$20))/$AI$46,AF294)))</f>
        <v/>
      </c>
      <c r="I294" s="15">
        <f>H294/10*3600/$B$11</f>
        <v/>
      </c>
      <c r="J294" s="15">
        <f>J293+H294</f>
        <v/>
      </c>
      <c r="K294" s="14">
        <f>$AI$21*K293+$AI$22*L293+$AI$23*M293+$AI$30*H293</f>
        <v/>
      </c>
      <c r="L294" s="14">
        <f>$AI$24*K293+$AI$25*L293+$AI$26*M293+$AI$31*H293</f>
        <v/>
      </c>
      <c r="M294" s="14">
        <f>$AI$27*K293+$AI$28*L293+$AI$29*M293+$AI$32*H293</f>
        <v/>
      </c>
      <c r="N294" s="16">
        <f>R294*$B$41</f>
        <v/>
      </c>
      <c r="O294" s="14">
        <f>K294/$B$30</f>
        <v/>
      </c>
      <c r="P294" s="14">
        <f>L294/$B$31</f>
        <v/>
      </c>
      <c r="Q294" s="14">
        <f>M294/$B$32</f>
        <v/>
      </c>
      <c r="R294" s="14">
        <f>R293*$AI$42+S293*$AI$43+T293*$AI$44+U293*$AI$45+$AI$47*H293</f>
        <v/>
      </c>
      <c r="S294" s="17">
        <f>$AI$33*K294+$AI$34*L294+$AI$35*M294</f>
        <v/>
      </c>
      <c r="T294" s="17">
        <f>$AI$36*K294+$AI$37*L294+$AI$38*M294</f>
        <v/>
      </c>
      <c r="U294" s="17">
        <f>$AI$39*K294+$AI$40*L294+$AI$41*M294</f>
        <v/>
      </c>
      <c r="V294" s="17">
        <f>R294*EXP(-$B$15*(($B$16+$AI$4)*0.1))+S294*$B$15/($B$15-$AI$12)*(EXP(-$AI$12*(($B$16+$AI$4)*0.1))-EXP(-$B$15*(($B$16+$AI$4)*0.1)))+T294*$B$15/($B$15-$AI$13)*(EXP(-$AI$13*(($B$16+$AI$4)*0.1))-EXP(-$B$15*(($B$16+$AI$4)*0.1)))+U294*$B$15/($B$15-$AI$14)*(EXP(-$AI$14*(($B$16+$AI$4)*0.1))-EXP(-$B$15*(($B$16+$AI$4)*0.1)))</f>
        <v/>
      </c>
      <c r="W294" s="17">
        <f>R294*EXP(-$B$15*(($B$16+$AI$4)*0.2))+S294*$B$15/($B$15-$AI$12)*(EXP(-$AI$12*(($B$16+$AI$4)*0.2))-EXP(-$B$15*(($B$16+$AI$4)*0.2)))+T294*$B$15/($B$15-$AI$13)*(EXP(-$AI$13*(($B$16+$AI$4)*0.2))-EXP(-$B$15*(($B$16+$AI$4)*0.2)))+U294*$B$15/($B$15-$AI$14)*(EXP(-$AI$14*(($B$16+$AI$4)*0.2))-EXP(-$B$15*(($B$16+$AI$4)*0.2)))</f>
        <v/>
      </c>
      <c r="X294" s="17">
        <f>R294*EXP(-$B$15*(($B$16+$AI$4)*0.3))+S294*$B$15/($B$15-$AI$12)*(EXP(-$AI$12*(($B$16+$AI$4)*0.3))-EXP(-$B$15*(($B$16+$AI$4)*0.3)))+T294*$B$15/($B$15-$AI$13)*(EXP(-$AI$13*(($B$16+$AI$4)*0.3))-EXP(-$B$15*(($B$16+$AI$4)*0.3)))+U294*$B$15/($B$15-$AI$14)*(EXP(-$AI$14*(($B$16+$AI$4)*0.3))-EXP(-$B$15*(($B$16+$AI$4)*0.3)))</f>
        <v/>
      </c>
      <c r="Y294" s="17">
        <f>R294*EXP(-$B$15*(($B$16+$AI$4)*0.4))+S294*$B$15/($B$15-$AI$12)*(EXP(-$AI$12*(($B$16+$AI$4)*0.4))-EXP(-$B$15*(($B$16+$AI$4)*0.4)))+T294*$B$15/($B$15-$AI$13)*(EXP(-$AI$13*(($B$16+$AI$4)*0.4))-EXP(-$B$15*(($B$16+$AI$4)*0.4)))+U294*$B$15/($B$15-$AI$14)*(EXP(-$AI$14*(($B$16+$AI$4)*0.4))-EXP(-$B$15*(($B$16+$AI$4)*0.4)))</f>
        <v/>
      </c>
      <c r="Z294" s="17">
        <f>R294*EXP(-$B$15*(($B$16+$AI$4)*0.5))+S294*$B$15/($B$15-$AI$12)*(EXP(-$AI$12*(($B$16+$AI$4)*0.5))-EXP(-$B$15*(($B$16+$AI$4)*0.5)))+T294*$B$15/($B$15-$AI$13)*(EXP(-$AI$13*(($B$16+$AI$4)*0.5))-EXP(-$B$15*(($B$16+$AI$4)*0.5)))+U294*$B$15/($B$15-$AI$14)*(EXP(-$AI$14*(($B$16+$AI$4)*0.5))-EXP(-$B$15*(($B$16+$AI$4)*0.5)))</f>
        <v/>
      </c>
      <c r="AA294" s="17">
        <f>R294*EXP(-$B$15*(($B$16+$AI$4)*0.6))+S294*$B$15/($B$15-$AI$12)*(EXP(-$AI$12*(($B$16+$AI$4)*0.6))-EXP(-$B$15*(($B$16+$AI$4)*0.6)))+T294*$B$15/($B$15-$AI$13)*(EXP(-$AI$13*(($B$16+$AI$4)*0.6))-EXP(-$B$15*(($B$16+$AI$4)*0.6)))+U294*$B$15/($B$15-$AI$14)*(EXP(-$AI$14*(($B$16+$AI$4)*0.6))-EXP(-$B$15*(($B$16+$AI$4)*0.6)))</f>
        <v/>
      </c>
      <c r="AB294" s="17">
        <f>R294*EXP(-$B$15*(($B$16+$AI$4)*0.7))+S294*$B$15/($B$15-$AI$12)*(EXP(-$AI$12*(($B$16+$AI$4)*0.7))-EXP(-$B$15*(($B$16+$AI$4)*0.7)))+T294*$B$15/($B$15-$AI$13)*(EXP(-$AI$13*(($B$16+$AI$4)*0.7))-EXP(-$B$15*(($B$16+$AI$4)*0.7)))+U294*$B$15/($B$15-$AI$14)*(EXP(-$AI$14*(($B$16+$AI$4)*0.7))-EXP(-$B$15*(($B$16+$AI$4)*0.7)))</f>
        <v/>
      </c>
      <c r="AC294" s="17">
        <f>R294*EXP(-$B$15*(($B$16+$AI$4)*0.8))+S294*$B$15/($B$15-$AI$12)*(EXP(-$AI$12*(($B$16+$AI$4)*0.8))-EXP(-$B$15*(($B$16+$AI$4)*0.8)))+T294*$B$15/($B$15-$AI$13)*(EXP(-$AI$13*(($B$16+$AI$4)*0.8))-EXP(-$B$15*(($B$16+$AI$4)*0.8)))+U294*$B$15/($B$15-$AI$14)*(EXP(-$AI$14*(($B$16+$AI$4)*0.8))-EXP(-$B$15*(($B$16+$AI$4)*0.8)))</f>
        <v/>
      </c>
      <c r="AD294" s="17">
        <f>R294*EXP(-$B$15*(($B$16+$AI$4)*0.9))+S294*$B$15/($B$15-$AI$12)*(EXP(-$AI$12*(($B$16+$AI$4)*0.9))-EXP(-$B$15*(($B$16+$AI$4)*0.9)))+T294*$B$15/($B$15-$AI$13)*(EXP(-$AI$13*(($B$16+$AI$4)*0.9))-EXP(-$B$15*(($B$16+$AI$4)*0.9)))+U294*$B$15/($B$15-$AI$14)*(EXP(-$AI$14*(($B$16+$AI$4)*0.9))-EXP(-$B$15*(($B$16+$AI$4)*0.9)))</f>
        <v/>
      </c>
      <c r="AE294" s="17">
        <f>R294*EXP(-$B$15*(($B$16+$AI$4)*1.0))+S294*$B$15/($B$15-$AI$12)*(EXP(-$AI$12*(($B$16+$AI$4)*1.0))-EXP(-$B$15*(($B$16+$AI$4)*1.0)))+T294*$B$15/($B$15-$AI$13)*(EXP(-$AI$13*(($B$16+$AI$4)*1.0))-EXP(-$B$15*(($B$16+$AI$4)*1.0)))+U294*$B$15/($B$15-$AI$14)*(EXP(-$AI$14*(($B$16+$AI$4)*1.0))-EXP(-$B$15*(($B$16+$AI$4)*1.0)))</f>
        <v/>
      </c>
      <c r="AF294" s="17">
        <f>MIN((G294-V294)/$AI$48,(G294-W294)/$AI$49,(G294-X294)/$AI$50,(G294-Y294)/$AI$51,(G294-Z294)/$AI$52,(G294-AA294)/$AI$53,(G294-AB294)/$AI$54,(G294-AC294)/$AI$55,(G294-AD294)/$AI$56,(G294-AE294)/$AI$57)</f>
        <v/>
      </c>
    </row>
    <row r="295">
      <c r="E295" s="12">
        <f>E294+$B$11</f>
        <v/>
      </c>
      <c r="F295" s="13">
        <f>E295/60</f>
        <v/>
      </c>
      <c r="G295" s="13">
        <f>IF(F295&gt;=$AI$66,$B$26,IF(F295&gt;=$AI$65,$B$25,IF(F295&gt;=$AI$64,$B$24,IF(F295&gt;=$AI$63,$B$23,IF(F295&gt;=$AI$62,$B$22,IF(F295&gt;=$AI$61,$B$21,$B$20))))))</f>
        <v/>
      </c>
      <c r="H295" s="14">
        <f>MAX(0,MIN($AI$59,IF($B$9="Plasma",(G295-(S295*$AI$18+T295*$AI$19+U295*$AI$20))/$AI$46,AF295)))</f>
        <v/>
      </c>
      <c r="I295" s="15">
        <f>H295/10*3600/$B$11</f>
        <v/>
      </c>
      <c r="J295" s="15">
        <f>J294+H295</f>
        <v/>
      </c>
      <c r="K295" s="14">
        <f>$AI$21*K294+$AI$22*L294+$AI$23*M294+$AI$30*H294</f>
        <v/>
      </c>
      <c r="L295" s="14">
        <f>$AI$24*K294+$AI$25*L294+$AI$26*M294+$AI$31*H294</f>
        <v/>
      </c>
      <c r="M295" s="14">
        <f>$AI$27*K294+$AI$28*L294+$AI$29*M294+$AI$32*H294</f>
        <v/>
      </c>
      <c r="N295" s="16">
        <f>R295*$B$41</f>
        <v/>
      </c>
      <c r="O295" s="14">
        <f>K295/$B$30</f>
        <v/>
      </c>
      <c r="P295" s="14">
        <f>L295/$B$31</f>
        <v/>
      </c>
      <c r="Q295" s="14">
        <f>M295/$B$32</f>
        <v/>
      </c>
      <c r="R295" s="14">
        <f>R294*$AI$42+S294*$AI$43+T294*$AI$44+U294*$AI$45+$AI$47*H294</f>
        <v/>
      </c>
      <c r="S295" s="17">
        <f>$AI$33*K295+$AI$34*L295+$AI$35*M295</f>
        <v/>
      </c>
      <c r="T295" s="17">
        <f>$AI$36*K295+$AI$37*L295+$AI$38*M295</f>
        <v/>
      </c>
      <c r="U295" s="17">
        <f>$AI$39*K295+$AI$40*L295+$AI$41*M295</f>
        <v/>
      </c>
      <c r="V295" s="17">
        <f>R295*EXP(-$B$15*(($B$16+$AI$4)*0.1))+S295*$B$15/($B$15-$AI$12)*(EXP(-$AI$12*(($B$16+$AI$4)*0.1))-EXP(-$B$15*(($B$16+$AI$4)*0.1)))+T295*$B$15/($B$15-$AI$13)*(EXP(-$AI$13*(($B$16+$AI$4)*0.1))-EXP(-$B$15*(($B$16+$AI$4)*0.1)))+U295*$B$15/($B$15-$AI$14)*(EXP(-$AI$14*(($B$16+$AI$4)*0.1))-EXP(-$B$15*(($B$16+$AI$4)*0.1)))</f>
        <v/>
      </c>
      <c r="W295" s="17">
        <f>R295*EXP(-$B$15*(($B$16+$AI$4)*0.2))+S295*$B$15/($B$15-$AI$12)*(EXP(-$AI$12*(($B$16+$AI$4)*0.2))-EXP(-$B$15*(($B$16+$AI$4)*0.2)))+T295*$B$15/($B$15-$AI$13)*(EXP(-$AI$13*(($B$16+$AI$4)*0.2))-EXP(-$B$15*(($B$16+$AI$4)*0.2)))+U295*$B$15/($B$15-$AI$14)*(EXP(-$AI$14*(($B$16+$AI$4)*0.2))-EXP(-$B$15*(($B$16+$AI$4)*0.2)))</f>
        <v/>
      </c>
      <c r="X295" s="17">
        <f>R295*EXP(-$B$15*(($B$16+$AI$4)*0.3))+S295*$B$15/($B$15-$AI$12)*(EXP(-$AI$12*(($B$16+$AI$4)*0.3))-EXP(-$B$15*(($B$16+$AI$4)*0.3)))+T295*$B$15/($B$15-$AI$13)*(EXP(-$AI$13*(($B$16+$AI$4)*0.3))-EXP(-$B$15*(($B$16+$AI$4)*0.3)))+U295*$B$15/($B$15-$AI$14)*(EXP(-$AI$14*(($B$16+$AI$4)*0.3))-EXP(-$B$15*(($B$16+$AI$4)*0.3)))</f>
        <v/>
      </c>
      <c r="Y295" s="17">
        <f>R295*EXP(-$B$15*(($B$16+$AI$4)*0.4))+S295*$B$15/($B$15-$AI$12)*(EXP(-$AI$12*(($B$16+$AI$4)*0.4))-EXP(-$B$15*(($B$16+$AI$4)*0.4)))+T295*$B$15/($B$15-$AI$13)*(EXP(-$AI$13*(($B$16+$AI$4)*0.4))-EXP(-$B$15*(($B$16+$AI$4)*0.4)))+U295*$B$15/($B$15-$AI$14)*(EXP(-$AI$14*(($B$16+$AI$4)*0.4))-EXP(-$B$15*(($B$16+$AI$4)*0.4)))</f>
        <v/>
      </c>
      <c r="Z295" s="17">
        <f>R295*EXP(-$B$15*(($B$16+$AI$4)*0.5))+S295*$B$15/($B$15-$AI$12)*(EXP(-$AI$12*(($B$16+$AI$4)*0.5))-EXP(-$B$15*(($B$16+$AI$4)*0.5)))+T295*$B$15/($B$15-$AI$13)*(EXP(-$AI$13*(($B$16+$AI$4)*0.5))-EXP(-$B$15*(($B$16+$AI$4)*0.5)))+U295*$B$15/($B$15-$AI$14)*(EXP(-$AI$14*(($B$16+$AI$4)*0.5))-EXP(-$B$15*(($B$16+$AI$4)*0.5)))</f>
        <v/>
      </c>
      <c r="AA295" s="17">
        <f>R295*EXP(-$B$15*(($B$16+$AI$4)*0.6))+S295*$B$15/($B$15-$AI$12)*(EXP(-$AI$12*(($B$16+$AI$4)*0.6))-EXP(-$B$15*(($B$16+$AI$4)*0.6)))+T295*$B$15/($B$15-$AI$13)*(EXP(-$AI$13*(($B$16+$AI$4)*0.6))-EXP(-$B$15*(($B$16+$AI$4)*0.6)))+U295*$B$15/($B$15-$AI$14)*(EXP(-$AI$14*(($B$16+$AI$4)*0.6))-EXP(-$B$15*(($B$16+$AI$4)*0.6)))</f>
        <v/>
      </c>
      <c r="AB295" s="17">
        <f>R295*EXP(-$B$15*(($B$16+$AI$4)*0.7))+S295*$B$15/($B$15-$AI$12)*(EXP(-$AI$12*(($B$16+$AI$4)*0.7))-EXP(-$B$15*(($B$16+$AI$4)*0.7)))+T295*$B$15/($B$15-$AI$13)*(EXP(-$AI$13*(($B$16+$AI$4)*0.7))-EXP(-$B$15*(($B$16+$AI$4)*0.7)))+U295*$B$15/($B$15-$AI$14)*(EXP(-$AI$14*(($B$16+$AI$4)*0.7))-EXP(-$B$15*(($B$16+$AI$4)*0.7)))</f>
        <v/>
      </c>
      <c r="AC295" s="17">
        <f>R295*EXP(-$B$15*(($B$16+$AI$4)*0.8))+S295*$B$15/($B$15-$AI$12)*(EXP(-$AI$12*(($B$16+$AI$4)*0.8))-EXP(-$B$15*(($B$16+$AI$4)*0.8)))+T295*$B$15/($B$15-$AI$13)*(EXP(-$AI$13*(($B$16+$AI$4)*0.8))-EXP(-$B$15*(($B$16+$AI$4)*0.8)))+U295*$B$15/($B$15-$AI$14)*(EXP(-$AI$14*(($B$16+$AI$4)*0.8))-EXP(-$B$15*(($B$16+$AI$4)*0.8)))</f>
        <v/>
      </c>
      <c r="AD295" s="17">
        <f>R295*EXP(-$B$15*(($B$16+$AI$4)*0.9))+S295*$B$15/($B$15-$AI$12)*(EXP(-$AI$12*(($B$16+$AI$4)*0.9))-EXP(-$B$15*(($B$16+$AI$4)*0.9)))+T295*$B$15/($B$15-$AI$13)*(EXP(-$AI$13*(($B$16+$AI$4)*0.9))-EXP(-$B$15*(($B$16+$AI$4)*0.9)))+U295*$B$15/($B$15-$AI$14)*(EXP(-$AI$14*(($B$16+$AI$4)*0.9))-EXP(-$B$15*(($B$16+$AI$4)*0.9)))</f>
        <v/>
      </c>
      <c r="AE295" s="17">
        <f>R295*EXP(-$B$15*(($B$16+$AI$4)*1.0))+S295*$B$15/($B$15-$AI$12)*(EXP(-$AI$12*(($B$16+$AI$4)*1.0))-EXP(-$B$15*(($B$16+$AI$4)*1.0)))+T295*$B$15/($B$15-$AI$13)*(EXP(-$AI$13*(($B$16+$AI$4)*1.0))-EXP(-$B$15*(($B$16+$AI$4)*1.0)))+U295*$B$15/($B$15-$AI$14)*(EXP(-$AI$14*(($B$16+$AI$4)*1.0))-EXP(-$B$15*(($B$16+$AI$4)*1.0)))</f>
        <v/>
      </c>
      <c r="AF295" s="17">
        <f>MIN((G295-V295)/$AI$48,(G295-W295)/$AI$49,(G295-X295)/$AI$50,(G295-Y295)/$AI$51,(G295-Z295)/$AI$52,(G295-AA295)/$AI$53,(G295-AB295)/$AI$54,(G295-AC295)/$AI$55,(G295-AD295)/$AI$56,(G295-AE295)/$AI$57)</f>
        <v/>
      </c>
    </row>
    <row r="296">
      <c r="E296" s="12">
        <f>E295+$B$11</f>
        <v/>
      </c>
      <c r="F296" s="13">
        <f>E296/60</f>
        <v/>
      </c>
      <c r="G296" s="13">
        <f>IF(F296&gt;=$AI$66,$B$26,IF(F296&gt;=$AI$65,$B$25,IF(F296&gt;=$AI$64,$B$24,IF(F296&gt;=$AI$63,$B$23,IF(F296&gt;=$AI$62,$B$22,IF(F296&gt;=$AI$61,$B$21,$B$20))))))</f>
        <v/>
      </c>
      <c r="H296" s="14">
        <f>MAX(0,MIN($AI$59,IF($B$9="Plasma",(G296-(S296*$AI$18+T296*$AI$19+U296*$AI$20))/$AI$46,AF296)))</f>
        <v/>
      </c>
      <c r="I296" s="15">
        <f>H296/10*3600/$B$11</f>
        <v/>
      </c>
      <c r="J296" s="15">
        <f>J295+H296</f>
        <v/>
      </c>
      <c r="K296" s="14">
        <f>$AI$21*K295+$AI$22*L295+$AI$23*M295+$AI$30*H295</f>
        <v/>
      </c>
      <c r="L296" s="14">
        <f>$AI$24*K295+$AI$25*L295+$AI$26*M295+$AI$31*H295</f>
        <v/>
      </c>
      <c r="M296" s="14">
        <f>$AI$27*K295+$AI$28*L295+$AI$29*M295+$AI$32*H295</f>
        <v/>
      </c>
      <c r="N296" s="16">
        <f>R296*$B$41</f>
        <v/>
      </c>
      <c r="O296" s="14">
        <f>K296/$B$30</f>
        <v/>
      </c>
      <c r="P296" s="14">
        <f>L296/$B$31</f>
        <v/>
      </c>
      <c r="Q296" s="14">
        <f>M296/$B$32</f>
        <v/>
      </c>
      <c r="R296" s="14">
        <f>R295*$AI$42+S295*$AI$43+T295*$AI$44+U295*$AI$45+$AI$47*H295</f>
        <v/>
      </c>
      <c r="S296" s="17">
        <f>$AI$33*K296+$AI$34*L296+$AI$35*M296</f>
        <v/>
      </c>
      <c r="T296" s="17">
        <f>$AI$36*K296+$AI$37*L296+$AI$38*M296</f>
        <v/>
      </c>
      <c r="U296" s="17">
        <f>$AI$39*K296+$AI$40*L296+$AI$41*M296</f>
        <v/>
      </c>
      <c r="V296" s="17">
        <f>R296*EXP(-$B$15*(($B$16+$AI$4)*0.1))+S296*$B$15/($B$15-$AI$12)*(EXP(-$AI$12*(($B$16+$AI$4)*0.1))-EXP(-$B$15*(($B$16+$AI$4)*0.1)))+T296*$B$15/($B$15-$AI$13)*(EXP(-$AI$13*(($B$16+$AI$4)*0.1))-EXP(-$B$15*(($B$16+$AI$4)*0.1)))+U296*$B$15/($B$15-$AI$14)*(EXP(-$AI$14*(($B$16+$AI$4)*0.1))-EXP(-$B$15*(($B$16+$AI$4)*0.1)))</f>
        <v/>
      </c>
      <c r="W296" s="17">
        <f>R296*EXP(-$B$15*(($B$16+$AI$4)*0.2))+S296*$B$15/($B$15-$AI$12)*(EXP(-$AI$12*(($B$16+$AI$4)*0.2))-EXP(-$B$15*(($B$16+$AI$4)*0.2)))+T296*$B$15/($B$15-$AI$13)*(EXP(-$AI$13*(($B$16+$AI$4)*0.2))-EXP(-$B$15*(($B$16+$AI$4)*0.2)))+U296*$B$15/($B$15-$AI$14)*(EXP(-$AI$14*(($B$16+$AI$4)*0.2))-EXP(-$B$15*(($B$16+$AI$4)*0.2)))</f>
        <v/>
      </c>
      <c r="X296" s="17">
        <f>R296*EXP(-$B$15*(($B$16+$AI$4)*0.3))+S296*$B$15/($B$15-$AI$12)*(EXP(-$AI$12*(($B$16+$AI$4)*0.3))-EXP(-$B$15*(($B$16+$AI$4)*0.3)))+T296*$B$15/($B$15-$AI$13)*(EXP(-$AI$13*(($B$16+$AI$4)*0.3))-EXP(-$B$15*(($B$16+$AI$4)*0.3)))+U296*$B$15/($B$15-$AI$14)*(EXP(-$AI$14*(($B$16+$AI$4)*0.3))-EXP(-$B$15*(($B$16+$AI$4)*0.3)))</f>
        <v/>
      </c>
      <c r="Y296" s="17">
        <f>R296*EXP(-$B$15*(($B$16+$AI$4)*0.4))+S296*$B$15/($B$15-$AI$12)*(EXP(-$AI$12*(($B$16+$AI$4)*0.4))-EXP(-$B$15*(($B$16+$AI$4)*0.4)))+T296*$B$15/($B$15-$AI$13)*(EXP(-$AI$13*(($B$16+$AI$4)*0.4))-EXP(-$B$15*(($B$16+$AI$4)*0.4)))+U296*$B$15/($B$15-$AI$14)*(EXP(-$AI$14*(($B$16+$AI$4)*0.4))-EXP(-$B$15*(($B$16+$AI$4)*0.4)))</f>
        <v/>
      </c>
      <c r="Z296" s="17">
        <f>R296*EXP(-$B$15*(($B$16+$AI$4)*0.5))+S296*$B$15/($B$15-$AI$12)*(EXP(-$AI$12*(($B$16+$AI$4)*0.5))-EXP(-$B$15*(($B$16+$AI$4)*0.5)))+T296*$B$15/($B$15-$AI$13)*(EXP(-$AI$13*(($B$16+$AI$4)*0.5))-EXP(-$B$15*(($B$16+$AI$4)*0.5)))+U296*$B$15/($B$15-$AI$14)*(EXP(-$AI$14*(($B$16+$AI$4)*0.5))-EXP(-$B$15*(($B$16+$AI$4)*0.5)))</f>
        <v/>
      </c>
      <c r="AA296" s="17">
        <f>R296*EXP(-$B$15*(($B$16+$AI$4)*0.6))+S296*$B$15/($B$15-$AI$12)*(EXP(-$AI$12*(($B$16+$AI$4)*0.6))-EXP(-$B$15*(($B$16+$AI$4)*0.6)))+T296*$B$15/($B$15-$AI$13)*(EXP(-$AI$13*(($B$16+$AI$4)*0.6))-EXP(-$B$15*(($B$16+$AI$4)*0.6)))+U296*$B$15/($B$15-$AI$14)*(EXP(-$AI$14*(($B$16+$AI$4)*0.6))-EXP(-$B$15*(($B$16+$AI$4)*0.6)))</f>
        <v/>
      </c>
      <c r="AB296" s="17">
        <f>R296*EXP(-$B$15*(($B$16+$AI$4)*0.7))+S296*$B$15/($B$15-$AI$12)*(EXP(-$AI$12*(($B$16+$AI$4)*0.7))-EXP(-$B$15*(($B$16+$AI$4)*0.7)))+T296*$B$15/($B$15-$AI$13)*(EXP(-$AI$13*(($B$16+$AI$4)*0.7))-EXP(-$B$15*(($B$16+$AI$4)*0.7)))+U296*$B$15/($B$15-$AI$14)*(EXP(-$AI$14*(($B$16+$AI$4)*0.7))-EXP(-$B$15*(($B$16+$AI$4)*0.7)))</f>
        <v/>
      </c>
      <c r="AC296" s="17">
        <f>R296*EXP(-$B$15*(($B$16+$AI$4)*0.8))+S296*$B$15/($B$15-$AI$12)*(EXP(-$AI$12*(($B$16+$AI$4)*0.8))-EXP(-$B$15*(($B$16+$AI$4)*0.8)))+T296*$B$15/($B$15-$AI$13)*(EXP(-$AI$13*(($B$16+$AI$4)*0.8))-EXP(-$B$15*(($B$16+$AI$4)*0.8)))+U296*$B$15/($B$15-$AI$14)*(EXP(-$AI$14*(($B$16+$AI$4)*0.8))-EXP(-$B$15*(($B$16+$AI$4)*0.8)))</f>
        <v/>
      </c>
      <c r="AD296" s="17">
        <f>R296*EXP(-$B$15*(($B$16+$AI$4)*0.9))+S296*$B$15/($B$15-$AI$12)*(EXP(-$AI$12*(($B$16+$AI$4)*0.9))-EXP(-$B$15*(($B$16+$AI$4)*0.9)))+T296*$B$15/($B$15-$AI$13)*(EXP(-$AI$13*(($B$16+$AI$4)*0.9))-EXP(-$B$15*(($B$16+$AI$4)*0.9)))+U296*$B$15/($B$15-$AI$14)*(EXP(-$AI$14*(($B$16+$AI$4)*0.9))-EXP(-$B$15*(($B$16+$AI$4)*0.9)))</f>
        <v/>
      </c>
      <c r="AE296" s="17">
        <f>R296*EXP(-$B$15*(($B$16+$AI$4)*1.0))+S296*$B$15/($B$15-$AI$12)*(EXP(-$AI$12*(($B$16+$AI$4)*1.0))-EXP(-$B$15*(($B$16+$AI$4)*1.0)))+T296*$B$15/($B$15-$AI$13)*(EXP(-$AI$13*(($B$16+$AI$4)*1.0))-EXP(-$B$15*(($B$16+$AI$4)*1.0)))+U296*$B$15/($B$15-$AI$14)*(EXP(-$AI$14*(($B$16+$AI$4)*1.0))-EXP(-$B$15*(($B$16+$AI$4)*1.0)))</f>
        <v/>
      </c>
      <c r="AF296" s="17">
        <f>MIN((G296-V296)/$AI$48,(G296-W296)/$AI$49,(G296-X296)/$AI$50,(G296-Y296)/$AI$51,(G296-Z296)/$AI$52,(G296-AA296)/$AI$53,(G296-AB296)/$AI$54,(G296-AC296)/$AI$55,(G296-AD296)/$AI$56,(G296-AE296)/$AI$57)</f>
        <v/>
      </c>
    </row>
    <row r="297">
      <c r="E297" s="12">
        <f>E296+$B$11</f>
        <v/>
      </c>
      <c r="F297" s="13">
        <f>E297/60</f>
        <v/>
      </c>
      <c r="G297" s="13">
        <f>IF(F297&gt;=$AI$66,$B$26,IF(F297&gt;=$AI$65,$B$25,IF(F297&gt;=$AI$64,$B$24,IF(F297&gt;=$AI$63,$B$23,IF(F297&gt;=$AI$62,$B$22,IF(F297&gt;=$AI$61,$B$21,$B$20))))))</f>
        <v/>
      </c>
      <c r="H297" s="14">
        <f>MAX(0,MIN($AI$59,IF($B$9="Plasma",(G297-(S297*$AI$18+T297*$AI$19+U297*$AI$20))/$AI$46,AF297)))</f>
        <v/>
      </c>
      <c r="I297" s="15">
        <f>H297/10*3600/$B$11</f>
        <v/>
      </c>
      <c r="J297" s="15">
        <f>J296+H297</f>
        <v/>
      </c>
      <c r="K297" s="14">
        <f>$AI$21*K296+$AI$22*L296+$AI$23*M296+$AI$30*H296</f>
        <v/>
      </c>
      <c r="L297" s="14">
        <f>$AI$24*K296+$AI$25*L296+$AI$26*M296+$AI$31*H296</f>
        <v/>
      </c>
      <c r="M297" s="14">
        <f>$AI$27*K296+$AI$28*L296+$AI$29*M296+$AI$32*H296</f>
        <v/>
      </c>
      <c r="N297" s="16">
        <f>R297*$B$41</f>
        <v/>
      </c>
      <c r="O297" s="14">
        <f>K297/$B$30</f>
        <v/>
      </c>
      <c r="P297" s="14">
        <f>L297/$B$31</f>
        <v/>
      </c>
      <c r="Q297" s="14">
        <f>M297/$B$32</f>
        <v/>
      </c>
      <c r="R297" s="14">
        <f>R296*$AI$42+S296*$AI$43+T296*$AI$44+U296*$AI$45+$AI$47*H296</f>
        <v/>
      </c>
      <c r="S297" s="17">
        <f>$AI$33*K297+$AI$34*L297+$AI$35*M297</f>
        <v/>
      </c>
      <c r="T297" s="17">
        <f>$AI$36*K297+$AI$37*L297+$AI$38*M297</f>
        <v/>
      </c>
      <c r="U297" s="17">
        <f>$AI$39*K297+$AI$40*L297+$AI$41*M297</f>
        <v/>
      </c>
      <c r="V297" s="17">
        <f>R297*EXP(-$B$15*(($B$16+$AI$4)*0.1))+S297*$B$15/($B$15-$AI$12)*(EXP(-$AI$12*(($B$16+$AI$4)*0.1))-EXP(-$B$15*(($B$16+$AI$4)*0.1)))+T297*$B$15/($B$15-$AI$13)*(EXP(-$AI$13*(($B$16+$AI$4)*0.1))-EXP(-$B$15*(($B$16+$AI$4)*0.1)))+U297*$B$15/($B$15-$AI$14)*(EXP(-$AI$14*(($B$16+$AI$4)*0.1))-EXP(-$B$15*(($B$16+$AI$4)*0.1)))</f>
        <v/>
      </c>
      <c r="W297" s="17">
        <f>R297*EXP(-$B$15*(($B$16+$AI$4)*0.2))+S297*$B$15/($B$15-$AI$12)*(EXP(-$AI$12*(($B$16+$AI$4)*0.2))-EXP(-$B$15*(($B$16+$AI$4)*0.2)))+T297*$B$15/($B$15-$AI$13)*(EXP(-$AI$13*(($B$16+$AI$4)*0.2))-EXP(-$B$15*(($B$16+$AI$4)*0.2)))+U297*$B$15/($B$15-$AI$14)*(EXP(-$AI$14*(($B$16+$AI$4)*0.2))-EXP(-$B$15*(($B$16+$AI$4)*0.2)))</f>
        <v/>
      </c>
      <c r="X297" s="17">
        <f>R297*EXP(-$B$15*(($B$16+$AI$4)*0.3))+S297*$B$15/($B$15-$AI$12)*(EXP(-$AI$12*(($B$16+$AI$4)*0.3))-EXP(-$B$15*(($B$16+$AI$4)*0.3)))+T297*$B$15/($B$15-$AI$13)*(EXP(-$AI$13*(($B$16+$AI$4)*0.3))-EXP(-$B$15*(($B$16+$AI$4)*0.3)))+U297*$B$15/($B$15-$AI$14)*(EXP(-$AI$14*(($B$16+$AI$4)*0.3))-EXP(-$B$15*(($B$16+$AI$4)*0.3)))</f>
        <v/>
      </c>
      <c r="Y297" s="17">
        <f>R297*EXP(-$B$15*(($B$16+$AI$4)*0.4))+S297*$B$15/($B$15-$AI$12)*(EXP(-$AI$12*(($B$16+$AI$4)*0.4))-EXP(-$B$15*(($B$16+$AI$4)*0.4)))+T297*$B$15/($B$15-$AI$13)*(EXP(-$AI$13*(($B$16+$AI$4)*0.4))-EXP(-$B$15*(($B$16+$AI$4)*0.4)))+U297*$B$15/($B$15-$AI$14)*(EXP(-$AI$14*(($B$16+$AI$4)*0.4))-EXP(-$B$15*(($B$16+$AI$4)*0.4)))</f>
        <v/>
      </c>
      <c r="Z297" s="17">
        <f>R297*EXP(-$B$15*(($B$16+$AI$4)*0.5))+S297*$B$15/($B$15-$AI$12)*(EXP(-$AI$12*(($B$16+$AI$4)*0.5))-EXP(-$B$15*(($B$16+$AI$4)*0.5)))+T297*$B$15/($B$15-$AI$13)*(EXP(-$AI$13*(($B$16+$AI$4)*0.5))-EXP(-$B$15*(($B$16+$AI$4)*0.5)))+U297*$B$15/($B$15-$AI$14)*(EXP(-$AI$14*(($B$16+$AI$4)*0.5))-EXP(-$B$15*(($B$16+$AI$4)*0.5)))</f>
        <v/>
      </c>
      <c r="AA297" s="17">
        <f>R297*EXP(-$B$15*(($B$16+$AI$4)*0.6))+S297*$B$15/($B$15-$AI$12)*(EXP(-$AI$12*(($B$16+$AI$4)*0.6))-EXP(-$B$15*(($B$16+$AI$4)*0.6)))+T297*$B$15/($B$15-$AI$13)*(EXP(-$AI$13*(($B$16+$AI$4)*0.6))-EXP(-$B$15*(($B$16+$AI$4)*0.6)))+U297*$B$15/($B$15-$AI$14)*(EXP(-$AI$14*(($B$16+$AI$4)*0.6))-EXP(-$B$15*(($B$16+$AI$4)*0.6)))</f>
        <v/>
      </c>
      <c r="AB297" s="17">
        <f>R297*EXP(-$B$15*(($B$16+$AI$4)*0.7))+S297*$B$15/($B$15-$AI$12)*(EXP(-$AI$12*(($B$16+$AI$4)*0.7))-EXP(-$B$15*(($B$16+$AI$4)*0.7)))+T297*$B$15/($B$15-$AI$13)*(EXP(-$AI$13*(($B$16+$AI$4)*0.7))-EXP(-$B$15*(($B$16+$AI$4)*0.7)))+U297*$B$15/($B$15-$AI$14)*(EXP(-$AI$14*(($B$16+$AI$4)*0.7))-EXP(-$B$15*(($B$16+$AI$4)*0.7)))</f>
        <v/>
      </c>
      <c r="AC297" s="17">
        <f>R297*EXP(-$B$15*(($B$16+$AI$4)*0.8))+S297*$B$15/($B$15-$AI$12)*(EXP(-$AI$12*(($B$16+$AI$4)*0.8))-EXP(-$B$15*(($B$16+$AI$4)*0.8)))+T297*$B$15/($B$15-$AI$13)*(EXP(-$AI$13*(($B$16+$AI$4)*0.8))-EXP(-$B$15*(($B$16+$AI$4)*0.8)))+U297*$B$15/($B$15-$AI$14)*(EXP(-$AI$14*(($B$16+$AI$4)*0.8))-EXP(-$B$15*(($B$16+$AI$4)*0.8)))</f>
        <v/>
      </c>
      <c r="AD297" s="17">
        <f>R297*EXP(-$B$15*(($B$16+$AI$4)*0.9))+S297*$B$15/($B$15-$AI$12)*(EXP(-$AI$12*(($B$16+$AI$4)*0.9))-EXP(-$B$15*(($B$16+$AI$4)*0.9)))+T297*$B$15/($B$15-$AI$13)*(EXP(-$AI$13*(($B$16+$AI$4)*0.9))-EXP(-$B$15*(($B$16+$AI$4)*0.9)))+U297*$B$15/($B$15-$AI$14)*(EXP(-$AI$14*(($B$16+$AI$4)*0.9))-EXP(-$B$15*(($B$16+$AI$4)*0.9)))</f>
        <v/>
      </c>
      <c r="AE297" s="17">
        <f>R297*EXP(-$B$15*(($B$16+$AI$4)*1.0))+S297*$B$15/($B$15-$AI$12)*(EXP(-$AI$12*(($B$16+$AI$4)*1.0))-EXP(-$B$15*(($B$16+$AI$4)*1.0)))+T297*$B$15/($B$15-$AI$13)*(EXP(-$AI$13*(($B$16+$AI$4)*1.0))-EXP(-$B$15*(($B$16+$AI$4)*1.0)))+U297*$B$15/($B$15-$AI$14)*(EXP(-$AI$14*(($B$16+$AI$4)*1.0))-EXP(-$B$15*(($B$16+$AI$4)*1.0)))</f>
        <v/>
      </c>
      <c r="AF297" s="17">
        <f>MIN((G297-V297)/$AI$48,(G297-W297)/$AI$49,(G297-X297)/$AI$50,(G297-Y297)/$AI$51,(G297-Z297)/$AI$52,(G297-AA297)/$AI$53,(G297-AB297)/$AI$54,(G297-AC297)/$AI$55,(G297-AD297)/$AI$56,(G297-AE297)/$AI$57)</f>
        <v/>
      </c>
    </row>
    <row r="298">
      <c r="E298" s="12">
        <f>E297+$B$11</f>
        <v/>
      </c>
      <c r="F298" s="13">
        <f>E298/60</f>
        <v/>
      </c>
      <c r="G298" s="13">
        <f>IF(F298&gt;=$AI$66,$B$26,IF(F298&gt;=$AI$65,$B$25,IF(F298&gt;=$AI$64,$B$24,IF(F298&gt;=$AI$63,$B$23,IF(F298&gt;=$AI$62,$B$22,IF(F298&gt;=$AI$61,$B$21,$B$20))))))</f>
        <v/>
      </c>
      <c r="H298" s="14">
        <f>MAX(0,MIN($AI$59,IF($B$9="Plasma",(G298-(S298*$AI$18+T298*$AI$19+U298*$AI$20))/$AI$46,AF298)))</f>
        <v/>
      </c>
      <c r="I298" s="15">
        <f>H298/10*3600/$B$11</f>
        <v/>
      </c>
      <c r="J298" s="15">
        <f>J297+H298</f>
        <v/>
      </c>
      <c r="K298" s="14">
        <f>$AI$21*K297+$AI$22*L297+$AI$23*M297+$AI$30*H297</f>
        <v/>
      </c>
      <c r="L298" s="14">
        <f>$AI$24*K297+$AI$25*L297+$AI$26*M297+$AI$31*H297</f>
        <v/>
      </c>
      <c r="M298" s="14">
        <f>$AI$27*K297+$AI$28*L297+$AI$29*M297+$AI$32*H297</f>
        <v/>
      </c>
      <c r="N298" s="16">
        <f>R298*$B$41</f>
        <v/>
      </c>
      <c r="O298" s="14">
        <f>K298/$B$30</f>
        <v/>
      </c>
      <c r="P298" s="14">
        <f>L298/$B$31</f>
        <v/>
      </c>
      <c r="Q298" s="14">
        <f>M298/$B$32</f>
        <v/>
      </c>
      <c r="R298" s="14">
        <f>R297*$AI$42+S297*$AI$43+T297*$AI$44+U297*$AI$45+$AI$47*H297</f>
        <v/>
      </c>
      <c r="S298" s="17">
        <f>$AI$33*K298+$AI$34*L298+$AI$35*M298</f>
        <v/>
      </c>
      <c r="T298" s="17">
        <f>$AI$36*K298+$AI$37*L298+$AI$38*M298</f>
        <v/>
      </c>
      <c r="U298" s="17">
        <f>$AI$39*K298+$AI$40*L298+$AI$41*M298</f>
        <v/>
      </c>
      <c r="V298" s="17">
        <f>R298*EXP(-$B$15*(($B$16+$AI$4)*0.1))+S298*$B$15/($B$15-$AI$12)*(EXP(-$AI$12*(($B$16+$AI$4)*0.1))-EXP(-$B$15*(($B$16+$AI$4)*0.1)))+T298*$B$15/($B$15-$AI$13)*(EXP(-$AI$13*(($B$16+$AI$4)*0.1))-EXP(-$B$15*(($B$16+$AI$4)*0.1)))+U298*$B$15/($B$15-$AI$14)*(EXP(-$AI$14*(($B$16+$AI$4)*0.1))-EXP(-$B$15*(($B$16+$AI$4)*0.1)))</f>
        <v/>
      </c>
      <c r="W298" s="17">
        <f>R298*EXP(-$B$15*(($B$16+$AI$4)*0.2))+S298*$B$15/($B$15-$AI$12)*(EXP(-$AI$12*(($B$16+$AI$4)*0.2))-EXP(-$B$15*(($B$16+$AI$4)*0.2)))+T298*$B$15/($B$15-$AI$13)*(EXP(-$AI$13*(($B$16+$AI$4)*0.2))-EXP(-$B$15*(($B$16+$AI$4)*0.2)))+U298*$B$15/($B$15-$AI$14)*(EXP(-$AI$14*(($B$16+$AI$4)*0.2))-EXP(-$B$15*(($B$16+$AI$4)*0.2)))</f>
        <v/>
      </c>
      <c r="X298" s="17">
        <f>R298*EXP(-$B$15*(($B$16+$AI$4)*0.3))+S298*$B$15/($B$15-$AI$12)*(EXP(-$AI$12*(($B$16+$AI$4)*0.3))-EXP(-$B$15*(($B$16+$AI$4)*0.3)))+T298*$B$15/($B$15-$AI$13)*(EXP(-$AI$13*(($B$16+$AI$4)*0.3))-EXP(-$B$15*(($B$16+$AI$4)*0.3)))+U298*$B$15/($B$15-$AI$14)*(EXP(-$AI$14*(($B$16+$AI$4)*0.3))-EXP(-$B$15*(($B$16+$AI$4)*0.3)))</f>
        <v/>
      </c>
      <c r="Y298" s="17">
        <f>R298*EXP(-$B$15*(($B$16+$AI$4)*0.4))+S298*$B$15/($B$15-$AI$12)*(EXP(-$AI$12*(($B$16+$AI$4)*0.4))-EXP(-$B$15*(($B$16+$AI$4)*0.4)))+T298*$B$15/($B$15-$AI$13)*(EXP(-$AI$13*(($B$16+$AI$4)*0.4))-EXP(-$B$15*(($B$16+$AI$4)*0.4)))+U298*$B$15/($B$15-$AI$14)*(EXP(-$AI$14*(($B$16+$AI$4)*0.4))-EXP(-$B$15*(($B$16+$AI$4)*0.4)))</f>
        <v/>
      </c>
      <c r="Z298" s="17">
        <f>R298*EXP(-$B$15*(($B$16+$AI$4)*0.5))+S298*$B$15/($B$15-$AI$12)*(EXP(-$AI$12*(($B$16+$AI$4)*0.5))-EXP(-$B$15*(($B$16+$AI$4)*0.5)))+T298*$B$15/($B$15-$AI$13)*(EXP(-$AI$13*(($B$16+$AI$4)*0.5))-EXP(-$B$15*(($B$16+$AI$4)*0.5)))+U298*$B$15/($B$15-$AI$14)*(EXP(-$AI$14*(($B$16+$AI$4)*0.5))-EXP(-$B$15*(($B$16+$AI$4)*0.5)))</f>
        <v/>
      </c>
      <c r="AA298" s="17">
        <f>R298*EXP(-$B$15*(($B$16+$AI$4)*0.6))+S298*$B$15/($B$15-$AI$12)*(EXP(-$AI$12*(($B$16+$AI$4)*0.6))-EXP(-$B$15*(($B$16+$AI$4)*0.6)))+T298*$B$15/($B$15-$AI$13)*(EXP(-$AI$13*(($B$16+$AI$4)*0.6))-EXP(-$B$15*(($B$16+$AI$4)*0.6)))+U298*$B$15/($B$15-$AI$14)*(EXP(-$AI$14*(($B$16+$AI$4)*0.6))-EXP(-$B$15*(($B$16+$AI$4)*0.6)))</f>
        <v/>
      </c>
      <c r="AB298" s="17">
        <f>R298*EXP(-$B$15*(($B$16+$AI$4)*0.7))+S298*$B$15/($B$15-$AI$12)*(EXP(-$AI$12*(($B$16+$AI$4)*0.7))-EXP(-$B$15*(($B$16+$AI$4)*0.7)))+T298*$B$15/($B$15-$AI$13)*(EXP(-$AI$13*(($B$16+$AI$4)*0.7))-EXP(-$B$15*(($B$16+$AI$4)*0.7)))+U298*$B$15/($B$15-$AI$14)*(EXP(-$AI$14*(($B$16+$AI$4)*0.7))-EXP(-$B$15*(($B$16+$AI$4)*0.7)))</f>
        <v/>
      </c>
      <c r="AC298" s="17">
        <f>R298*EXP(-$B$15*(($B$16+$AI$4)*0.8))+S298*$B$15/($B$15-$AI$12)*(EXP(-$AI$12*(($B$16+$AI$4)*0.8))-EXP(-$B$15*(($B$16+$AI$4)*0.8)))+T298*$B$15/($B$15-$AI$13)*(EXP(-$AI$13*(($B$16+$AI$4)*0.8))-EXP(-$B$15*(($B$16+$AI$4)*0.8)))+U298*$B$15/($B$15-$AI$14)*(EXP(-$AI$14*(($B$16+$AI$4)*0.8))-EXP(-$B$15*(($B$16+$AI$4)*0.8)))</f>
        <v/>
      </c>
      <c r="AD298" s="17">
        <f>R298*EXP(-$B$15*(($B$16+$AI$4)*0.9))+S298*$B$15/($B$15-$AI$12)*(EXP(-$AI$12*(($B$16+$AI$4)*0.9))-EXP(-$B$15*(($B$16+$AI$4)*0.9)))+T298*$B$15/($B$15-$AI$13)*(EXP(-$AI$13*(($B$16+$AI$4)*0.9))-EXP(-$B$15*(($B$16+$AI$4)*0.9)))+U298*$B$15/($B$15-$AI$14)*(EXP(-$AI$14*(($B$16+$AI$4)*0.9))-EXP(-$B$15*(($B$16+$AI$4)*0.9)))</f>
        <v/>
      </c>
      <c r="AE298" s="17">
        <f>R298*EXP(-$B$15*(($B$16+$AI$4)*1.0))+S298*$B$15/($B$15-$AI$12)*(EXP(-$AI$12*(($B$16+$AI$4)*1.0))-EXP(-$B$15*(($B$16+$AI$4)*1.0)))+T298*$B$15/($B$15-$AI$13)*(EXP(-$AI$13*(($B$16+$AI$4)*1.0))-EXP(-$B$15*(($B$16+$AI$4)*1.0)))+U298*$B$15/($B$15-$AI$14)*(EXP(-$AI$14*(($B$16+$AI$4)*1.0))-EXP(-$B$15*(($B$16+$AI$4)*1.0)))</f>
        <v/>
      </c>
      <c r="AF298" s="17">
        <f>MIN((G298-V298)/$AI$48,(G298-W298)/$AI$49,(G298-X298)/$AI$50,(G298-Y298)/$AI$51,(G298-Z298)/$AI$52,(G298-AA298)/$AI$53,(G298-AB298)/$AI$54,(G298-AC298)/$AI$55,(G298-AD298)/$AI$56,(G298-AE298)/$AI$57)</f>
        <v/>
      </c>
    </row>
    <row r="299">
      <c r="E299" s="12">
        <f>E298+$B$11</f>
        <v/>
      </c>
      <c r="F299" s="13">
        <f>E299/60</f>
        <v/>
      </c>
      <c r="G299" s="13">
        <f>IF(F299&gt;=$AI$66,$B$26,IF(F299&gt;=$AI$65,$B$25,IF(F299&gt;=$AI$64,$B$24,IF(F299&gt;=$AI$63,$B$23,IF(F299&gt;=$AI$62,$B$22,IF(F299&gt;=$AI$61,$B$21,$B$20))))))</f>
        <v/>
      </c>
      <c r="H299" s="14">
        <f>MAX(0,MIN($AI$59,IF($B$9="Plasma",(G299-(S299*$AI$18+T299*$AI$19+U299*$AI$20))/$AI$46,AF299)))</f>
        <v/>
      </c>
      <c r="I299" s="15">
        <f>H299/10*3600/$B$11</f>
        <v/>
      </c>
      <c r="J299" s="15">
        <f>J298+H299</f>
        <v/>
      </c>
      <c r="K299" s="14">
        <f>$AI$21*K298+$AI$22*L298+$AI$23*M298+$AI$30*H298</f>
        <v/>
      </c>
      <c r="L299" s="14">
        <f>$AI$24*K298+$AI$25*L298+$AI$26*M298+$AI$31*H298</f>
        <v/>
      </c>
      <c r="M299" s="14">
        <f>$AI$27*K298+$AI$28*L298+$AI$29*M298+$AI$32*H298</f>
        <v/>
      </c>
      <c r="N299" s="16">
        <f>R299*$B$41</f>
        <v/>
      </c>
      <c r="O299" s="14">
        <f>K299/$B$30</f>
        <v/>
      </c>
      <c r="P299" s="14">
        <f>L299/$B$31</f>
        <v/>
      </c>
      <c r="Q299" s="14">
        <f>M299/$B$32</f>
        <v/>
      </c>
      <c r="R299" s="14">
        <f>R298*$AI$42+S298*$AI$43+T298*$AI$44+U298*$AI$45+$AI$47*H298</f>
        <v/>
      </c>
      <c r="S299" s="17">
        <f>$AI$33*K299+$AI$34*L299+$AI$35*M299</f>
        <v/>
      </c>
      <c r="T299" s="17">
        <f>$AI$36*K299+$AI$37*L299+$AI$38*M299</f>
        <v/>
      </c>
      <c r="U299" s="17">
        <f>$AI$39*K299+$AI$40*L299+$AI$41*M299</f>
        <v/>
      </c>
      <c r="V299" s="17">
        <f>R299*EXP(-$B$15*(($B$16+$AI$4)*0.1))+S299*$B$15/($B$15-$AI$12)*(EXP(-$AI$12*(($B$16+$AI$4)*0.1))-EXP(-$B$15*(($B$16+$AI$4)*0.1)))+T299*$B$15/($B$15-$AI$13)*(EXP(-$AI$13*(($B$16+$AI$4)*0.1))-EXP(-$B$15*(($B$16+$AI$4)*0.1)))+U299*$B$15/($B$15-$AI$14)*(EXP(-$AI$14*(($B$16+$AI$4)*0.1))-EXP(-$B$15*(($B$16+$AI$4)*0.1)))</f>
        <v/>
      </c>
      <c r="W299" s="17">
        <f>R299*EXP(-$B$15*(($B$16+$AI$4)*0.2))+S299*$B$15/($B$15-$AI$12)*(EXP(-$AI$12*(($B$16+$AI$4)*0.2))-EXP(-$B$15*(($B$16+$AI$4)*0.2)))+T299*$B$15/($B$15-$AI$13)*(EXP(-$AI$13*(($B$16+$AI$4)*0.2))-EXP(-$B$15*(($B$16+$AI$4)*0.2)))+U299*$B$15/($B$15-$AI$14)*(EXP(-$AI$14*(($B$16+$AI$4)*0.2))-EXP(-$B$15*(($B$16+$AI$4)*0.2)))</f>
        <v/>
      </c>
      <c r="X299" s="17">
        <f>R299*EXP(-$B$15*(($B$16+$AI$4)*0.3))+S299*$B$15/($B$15-$AI$12)*(EXP(-$AI$12*(($B$16+$AI$4)*0.3))-EXP(-$B$15*(($B$16+$AI$4)*0.3)))+T299*$B$15/($B$15-$AI$13)*(EXP(-$AI$13*(($B$16+$AI$4)*0.3))-EXP(-$B$15*(($B$16+$AI$4)*0.3)))+U299*$B$15/($B$15-$AI$14)*(EXP(-$AI$14*(($B$16+$AI$4)*0.3))-EXP(-$B$15*(($B$16+$AI$4)*0.3)))</f>
        <v/>
      </c>
      <c r="Y299" s="17">
        <f>R299*EXP(-$B$15*(($B$16+$AI$4)*0.4))+S299*$B$15/($B$15-$AI$12)*(EXP(-$AI$12*(($B$16+$AI$4)*0.4))-EXP(-$B$15*(($B$16+$AI$4)*0.4)))+T299*$B$15/($B$15-$AI$13)*(EXP(-$AI$13*(($B$16+$AI$4)*0.4))-EXP(-$B$15*(($B$16+$AI$4)*0.4)))+U299*$B$15/($B$15-$AI$14)*(EXP(-$AI$14*(($B$16+$AI$4)*0.4))-EXP(-$B$15*(($B$16+$AI$4)*0.4)))</f>
        <v/>
      </c>
      <c r="Z299" s="17">
        <f>R299*EXP(-$B$15*(($B$16+$AI$4)*0.5))+S299*$B$15/($B$15-$AI$12)*(EXP(-$AI$12*(($B$16+$AI$4)*0.5))-EXP(-$B$15*(($B$16+$AI$4)*0.5)))+T299*$B$15/($B$15-$AI$13)*(EXP(-$AI$13*(($B$16+$AI$4)*0.5))-EXP(-$B$15*(($B$16+$AI$4)*0.5)))+U299*$B$15/($B$15-$AI$14)*(EXP(-$AI$14*(($B$16+$AI$4)*0.5))-EXP(-$B$15*(($B$16+$AI$4)*0.5)))</f>
        <v/>
      </c>
      <c r="AA299" s="17">
        <f>R299*EXP(-$B$15*(($B$16+$AI$4)*0.6))+S299*$B$15/($B$15-$AI$12)*(EXP(-$AI$12*(($B$16+$AI$4)*0.6))-EXP(-$B$15*(($B$16+$AI$4)*0.6)))+T299*$B$15/($B$15-$AI$13)*(EXP(-$AI$13*(($B$16+$AI$4)*0.6))-EXP(-$B$15*(($B$16+$AI$4)*0.6)))+U299*$B$15/($B$15-$AI$14)*(EXP(-$AI$14*(($B$16+$AI$4)*0.6))-EXP(-$B$15*(($B$16+$AI$4)*0.6)))</f>
        <v/>
      </c>
      <c r="AB299" s="17">
        <f>R299*EXP(-$B$15*(($B$16+$AI$4)*0.7))+S299*$B$15/($B$15-$AI$12)*(EXP(-$AI$12*(($B$16+$AI$4)*0.7))-EXP(-$B$15*(($B$16+$AI$4)*0.7)))+T299*$B$15/($B$15-$AI$13)*(EXP(-$AI$13*(($B$16+$AI$4)*0.7))-EXP(-$B$15*(($B$16+$AI$4)*0.7)))+U299*$B$15/($B$15-$AI$14)*(EXP(-$AI$14*(($B$16+$AI$4)*0.7))-EXP(-$B$15*(($B$16+$AI$4)*0.7)))</f>
        <v/>
      </c>
      <c r="AC299" s="17">
        <f>R299*EXP(-$B$15*(($B$16+$AI$4)*0.8))+S299*$B$15/($B$15-$AI$12)*(EXP(-$AI$12*(($B$16+$AI$4)*0.8))-EXP(-$B$15*(($B$16+$AI$4)*0.8)))+T299*$B$15/($B$15-$AI$13)*(EXP(-$AI$13*(($B$16+$AI$4)*0.8))-EXP(-$B$15*(($B$16+$AI$4)*0.8)))+U299*$B$15/($B$15-$AI$14)*(EXP(-$AI$14*(($B$16+$AI$4)*0.8))-EXP(-$B$15*(($B$16+$AI$4)*0.8)))</f>
        <v/>
      </c>
      <c r="AD299" s="17">
        <f>R299*EXP(-$B$15*(($B$16+$AI$4)*0.9))+S299*$B$15/($B$15-$AI$12)*(EXP(-$AI$12*(($B$16+$AI$4)*0.9))-EXP(-$B$15*(($B$16+$AI$4)*0.9)))+T299*$B$15/($B$15-$AI$13)*(EXP(-$AI$13*(($B$16+$AI$4)*0.9))-EXP(-$B$15*(($B$16+$AI$4)*0.9)))+U299*$B$15/($B$15-$AI$14)*(EXP(-$AI$14*(($B$16+$AI$4)*0.9))-EXP(-$B$15*(($B$16+$AI$4)*0.9)))</f>
        <v/>
      </c>
      <c r="AE299" s="17">
        <f>R299*EXP(-$B$15*(($B$16+$AI$4)*1.0))+S299*$B$15/($B$15-$AI$12)*(EXP(-$AI$12*(($B$16+$AI$4)*1.0))-EXP(-$B$15*(($B$16+$AI$4)*1.0)))+T299*$B$15/($B$15-$AI$13)*(EXP(-$AI$13*(($B$16+$AI$4)*1.0))-EXP(-$B$15*(($B$16+$AI$4)*1.0)))+U299*$B$15/($B$15-$AI$14)*(EXP(-$AI$14*(($B$16+$AI$4)*1.0))-EXP(-$B$15*(($B$16+$AI$4)*1.0)))</f>
        <v/>
      </c>
      <c r="AF299" s="17">
        <f>MIN((G299-V299)/$AI$48,(G299-W299)/$AI$49,(G299-X299)/$AI$50,(G299-Y299)/$AI$51,(G299-Z299)/$AI$52,(G299-AA299)/$AI$53,(G299-AB299)/$AI$54,(G299-AC299)/$AI$55,(G299-AD299)/$AI$56,(G299-AE299)/$AI$57)</f>
        <v/>
      </c>
    </row>
    <row r="300">
      <c r="E300" s="12">
        <f>E299+$B$11</f>
        <v/>
      </c>
      <c r="F300" s="13">
        <f>E300/60</f>
        <v/>
      </c>
      <c r="G300" s="13">
        <f>IF(F300&gt;=$AI$66,$B$26,IF(F300&gt;=$AI$65,$B$25,IF(F300&gt;=$AI$64,$B$24,IF(F300&gt;=$AI$63,$B$23,IF(F300&gt;=$AI$62,$B$22,IF(F300&gt;=$AI$61,$B$21,$B$20))))))</f>
        <v/>
      </c>
      <c r="H300" s="14">
        <f>MAX(0,MIN($AI$59,IF($B$9="Plasma",(G300-(S300*$AI$18+T300*$AI$19+U300*$AI$20))/$AI$46,AF300)))</f>
        <v/>
      </c>
      <c r="I300" s="15">
        <f>H300/10*3600/$B$11</f>
        <v/>
      </c>
      <c r="J300" s="15">
        <f>J299+H300</f>
        <v/>
      </c>
      <c r="K300" s="14">
        <f>$AI$21*K299+$AI$22*L299+$AI$23*M299+$AI$30*H299</f>
        <v/>
      </c>
      <c r="L300" s="14">
        <f>$AI$24*K299+$AI$25*L299+$AI$26*M299+$AI$31*H299</f>
        <v/>
      </c>
      <c r="M300" s="14">
        <f>$AI$27*K299+$AI$28*L299+$AI$29*M299+$AI$32*H299</f>
        <v/>
      </c>
      <c r="N300" s="16">
        <f>R300*$B$41</f>
        <v/>
      </c>
      <c r="O300" s="14">
        <f>K300/$B$30</f>
        <v/>
      </c>
      <c r="P300" s="14">
        <f>L300/$B$31</f>
        <v/>
      </c>
      <c r="Q300" s="14">
        <f>M300/$B$32</f>
        <v/>
      </c>
      <c r="R300" s="14">
        <f>R299*$AI$42+S299*$AI$43+T299*$AI$44+U299*$AI$45+$AI$47*H299</f>
        <v/>
      </c>
      <c r="S300" s="17">
        <f>$AI$33*K300+$AI$34*L300+$AI$35*M300</f>
        <v/>
      </c>
      <c r="T300" s="17">
        <f>$AI$36*K300+$AI$37*L300+$AI$38*M300</f>
        <v/>
      </c>
      <c r="U300" s="17">
        <f>$AI$39*K300+$AI$40*L300+$AI$41*M300</f>
        <v/>
      </c>
      <c r="V300" s="17">
        <f>R300*EXP(-$B$15*(($B$16+$AI$4)*0.1))+S300*$B$15/($B$15-$AI$12)*(EXP(-$AI$12*(($B$16+$AI$4)*0.1))-EXP(-$B$15*(($B$16+$AI$4)*0.1)))+T300*$B$15/($B$15-$AI$13)*(EXP(-$AI$13*(($B$16+$AI$4)*0.1))-EXP(-$B$15*(($B$16+$AI$4)*0.1)))+U300*$B$15/($B$15-$AI$14)*(EXP(-$AI$14*(($B$16+$AI$4)*0.1))-EXP(-$B$15*(($B$16+$AI$4)*0.1)))</f>
        <v/>
      </c>
      <c r="W300" s="17">
        <f>R300*EXP(-$B$15*(($B$16+$AI$4)*0.2))+S300*$B$15/($B$15-$AI$12)*(EXP(-$AI$12*(($B$16+$AI$4)*0.2))-EXP(-$B$15*(($B$16+$AI$4)*0.2)))+T300*$B$15/($B$15-$AI$13)*(EXP(-$AI$13*(($B$16+$AI$4)*0.2))-EXP(-$B$15*(($B$16+$AI$4)*0.2)))+U300*$B$15/($B$15-$AI$14)*(EXP(-$AI$14*(($B$16+$AI$4)*0.2))-EXP(-$B$15*(($B$16+$AI$4)*0.2)))</f>
        <v/>
      </c>
      <c r="X300" s="17">
        <f>R300*EXP(-$B$15*(($B$16+$AI$4)*0.3))+S300*$B$15/($B$15-$AI$12)*(EXP(-$AI$12*(($B$16+$AI$4)*0.3))-EXP(-$B$15*(($B$16+$AI$4)*0.3)))+T300*$B$15/($B$15-$AI$13)*(EXP(-$AI$13*(($B$16+$AI$4)*0.3))-EXP(-$B$15*(($B$16+$AI$4)*0.3)))+U300*$B$15/($B$15-$AI$14)*(EXP(-$AI$14*(($B$16+$AI$4)*0.3))-EXP(-$B$15*(($B$16+$AI$4)*0.3)))</f>
        <v/>
      </c>
      <c r="Y300" s="17">
        <f>R300*EXP(-$B$15*(($B$16+$AI$4)*0.4))+S300*$B$15/($B$15-$AI$12)*(EXP(-$AI$12*(($B$16+$AI$4)*0.4))-EXP(-$B$15*(($B$16+$AI$4)*0.4)))+T300*$B$15/($B$15-$AI$13)*(EXP(-$AI$13*(($B$16+$AI$4)*0.4))-EXP(-$B$15*(($B$16+$AI$4)*0.4)))+U300*$B$15/($B$15-$AI$14)*(EXP(-$AI$14*(($B$16+$AI$4)*0.4))-EXP(-$B$15*(($B$16+$AI$4)*0.4)))</f>
        <v/>
      </c>
      <c r="Z300" s="17">
        <f>R300*EXP(-$B$15*(($B$16+$AI$4)*0.5))+S300*$B$15/($B$15-$AI$12)*(EXP(-$AI$12*(($B$16+$AI$4)*0.5))-EXP(-$B$15*(($B$16+$AI$4)*0.5)))+T300*$B$15/($B$15-$AI$13)*(EXP(-$AI$13*(($B$16+$AI$4)*0.5))-EXP(-$B$15*(($B$16+$AI$4)*0.5)))+U300*$B$15/($B$15-$AI$14)*(EXP(-$AI$14*(($B$16+$AI$4)*0.5))-EXP(-$B$15*(($B$16+$AI$4)*0.5)))</f>
        <v/>
      </c>
      <c r="AA300" s="17">
        <f>R300*EXP(-$B$15*(($B$16+$AI$4)*0.6))+S300*$B$15/($B$15-$AI$12)*(EXP(-$AI$12*(($B$16+$AI$4)*0.6))-EXP(-$B$15*(($B$16+$AI$4)*0.6)))+T300*$B$15/($B$15-$AI$13)*(EXP(-$AI$13*(($B$16+$AI$4)*0.6))-EXP(-$B$15*(($B$16+$AI$4)*0.6)))+U300*$B$15/($B$15-$AI$14)*(EXP(-$AI$14*(($B$16+$AI$4)*0.6))-EXP(-$B$15*(($B$16+$AI$4)*0.6)))</f>
        <v/>
      </c>
      <c r="AB300" s="17">
        <f>R300*EXP(-$B$15*(($B$16+$AI$4)*0.7))+S300*$B$15/($B$15-$AI$12)*(EXP(-$AI$12*(($B$16+$AI$4)*0.7))-EXP(-$B$15*(($B$16+$AI$4)*0.7)))+T300*$B$15/($B$15-$AI$13)*(EXP(-$AI$13*(($B$16+$AI$4)*0.7))-EXP(-$B$15*(($B$16+$AI$4)*0.7)))+U300*$B$15/($B$15-$AI$14)*(EXP(-$AI$14*(($B$16+$AI$4)*0.7))-EXP(-$B$15*(($B$16+$AI$4)*0.7)))</f>
        <v/>
      </c>
      <c r="AC300" s="17">
        <f>R300*EXP(-$B$15*(($B$16+$AI$4)*0.8))+S300*$B$15/($B$15-$AI$12)*(EXP(-$AI$12*(($B$16+$AI$4)*0.8))-EXP(-$B$15*(($B$16+$AI$4)*0.8)))+T300*$B$15/($B$15-$AI$13)*(EXP(-$AI$13*(($B$16+$AI$4)*0.8))-EXP(-$B$15*(($B$16+$AI$4)*0.8)))+U300*$B$15/($B$15-$AI$14)*(EXP(-$AI$14*(($B$16+$AI$4)*0.8))-EXP(-$B$15*(($B$16+$AI$4)*0.8)))</f>
        <v/>
      </c>
      <c r="AD300" s="17">
        <f>R300*EXP(-$B$15*(($B$16+$AI$4)*0.9))+S300*$B$15/($B$15-$AI$12)*(EXP(-$AI$12*(($B$16+$AI$4)*0.9))-EXP(-$B$15*(($B$16+$AI$4)*0.9)))+T300*$B$15/($B$15-$AI$13)*(EXP(-$AI$13*(($B$16+$AI$4)*0.9))-EXP(-$B$15*(($B$16+$AI$4)*0.9)))+U300*$B$15/($B$15-$AI$14)*(EXP(-$AI$14*(($B$16+$AI$4)*0.9))-EXP(-$B$15*(($B$16+$AI$4)*0.9)))</f>
        <v/>
      </c>
      <c r="AE300" s="17">
        <f>R300*EXP(-$B$15*(($B$16+$AI$4)*1.0))+S300*$B$15/($B$15-$AI$12)*(EXP(-$AI$12*(($B$16+$AI$4)*1.0))-EXP(-$B$15*(($B$16+$AI$4)*1.0)))+T300*$B$15/($B$15-$AI$13)*(EXP(-$AI$13*(($B$16+$AI$4)*1.0))-EXP(-$B$15*(($B$16+$AI$4)*1.0)))+U300*$B$15/($B$15-$AI$14)*(EXP(-$AI$14*(($B$16+$AI$4)*1.0))-EXP(-$B$15*(($B$16+$AI$4)*1.0)))</f>
        <v/>
      </c>
      <c r="AF300" s="17">
        <f>MIN((G300-V300)/$AI$48,(G300-W300)/$AI$49,(G300-X300)/$AI$50,(G300-Y300)/$AI$51,(G300-Z300)/$AI$52,(G300-AA300)/$AI$53,(G300-AB300)/$AI$54,(G300-AC300)/$AI$55,(G300-AD300)/$AI$56,(G300-AE300)/$AI$57)</f>
        <v/>
      </c>
    </row>
    <row r="301">
      <c r="E301" s="12">
        <f>E300+$B$11</f>
        <v/>
      </c>
      <c r="F301" s="13">
        <f>E301/60</f>
        <v/>
      </c>
      <c r="G301" s="13">
        <f>IF(F301&gt;=$AI$66,$B$26,IF(F301&gt;=$AI$65,$B$25,IF(F301&gt;=$AI$64,$B$24,IF(F301&gt;=$AI$63,$B$23,IF(F301&gt;=$AI$62,$B$22,IF(F301&gt;=$AI$61,$B$21,$B$20))))))</f>
        <v/>
      </c>
      <c r="H301" s="14">
        <f>MAX(0,MIN($AI$59,IF($B$9="Plasma",(G301-(S301*$AI$18+T301*$AI$19+U301*$AI$20))/$AI$46,AF301)))</f>
        <v/>
      </c>
      <c r="I301" s="15">
        <f>H301/10*3600/$B$11</f>
        <v/>
      </c>
      <c r="J301" s="15">
        <f>J300+H301</f>
        <v/>
      </c>
      <c r="K301" s="14">
        <f>$AI$21*K300+$AI$22*L300+$AI$23*M300+$AI$30*H300</f>
        <v/>
      </c>
      <c r="L301" s="14">
        <f>$AI$24*K300+$AI$25*L300+$AI$26*M300+$AI$31*H300</f>
        <v/>
      </c>
      <c r="M301" s="14">
        <f>$AI$27*K300+$AI$28*L300+$AI$29*M300+$AI$32*H300</f>
        <v/>
      </c>
      <c r="N301" s="16">
        <f>R301*$B$41</f>
        <v/>
      </c>
      <c r="O301" s="14">
        <f>K301/$B$30</f>
        <v/>
      </c>
      <c r="P301" s="14">
        <f>L301/$B$31</f>
        <v/>
      </c>
      <c r="Q301" s="14">
        <f>M301/$B$32</f>
        <v/>
      </c>
      <c r="R301" s="14">
        <f>R300*$AI$42+S300*$AI$43+T300*$AI$44+U300*$AI$45+$AI$47*H300</f>
        <v/>
      </c>
      <c r="S301" s="17">
        <f>$AI$33*K301+$AI$34*L301+$AI$35*M301</f>
        <v/>
      </c>
      <c r="T301" s="17">
        <f>$AI$36*K301+$AI$37*L301+$AI$38*M301</f>
        <v/>
      </c>
      <c r="U301" s="17">
        <f>$AI$39*K301+$AI$40*L301+$AI$41*M301</f>
        <v/>
      </c>
      <c r="V301" s="17">
        <f>R301*EXP(-$B$15*(($B$16+$AI$4)*0.1))+S301*$B$15/($B$15-$AI$12)*(EXP(-$AI$12*(($B$16+$AI$4)*0.1))-EXP(-$B$15*(($B$16+$AI$4)*0.1)))+T301*$B$15/($B$15-$AI$13)*(EXP(-$AI$13*(($B$16+$AI$4)*0.1))-EXP(-$B$15*(($B$16+$AI$4)*0.1)))+U301*$B$15/($B$15-$AI$14)*(EXP(-$AI$14*(($B$16+$AI$4)*0.1))-EXP(-$B$15*(($B$16+$AI$4)*0.1)))</f>
        <v/>
      </c>
      <c r="W301" s="17">
        <f>R301*EXP(-$B$15*(($B$16+$AI$4)*0.2))+S301*$B$15/($B$15-$AI$12)*(EXP(-$AI$12*(($B$16+$AI$4)*0.2))-EXP(-$B$15*(($B$16+$AI$4)*0.2)))+T301*$B$15/($B$15-$AI$13)*(EXP(-$AI$13*(($B$16+$AI$4)*0.2))-EXP(-$B$15*(($B$16+$AI$4)*0.2)))+U301*$B$15/($B$15-$AI$14)*(EXP(-$AI$14*(($B$16+$AI$4)*0.2))-EXP(-$B$15*(($B$16+$AI$4)*0.2)))</f>
        <v/>
      </c>
      <c r="X301" s="17">
        <f>R301*EXP(-$B$15*(($B$16+$AI$4)*0.3))+S301*$B$15/($B$15-$AI$12)*(EXP(-$AI$12*(($B$16+$AI$4)*0.3))-EXP(-$B$15*(($B$16+$AI$4)*0.3)))+T301*$B$15/($B$15-$AI$13)*(EXP(-$AI$13*(($B$16+$AI$4)*0.3))-EXP(-$B$15*(($B$16+$AI$4)*0.3)))+U301*$B$15/($B$15-$AI$14)*(EXP(-$AI$14*(($B$16+$AI$4)*0.3))-EXP(-$B$15*(($B$16+$AI$4)*0.3)))</f>
        <v/>
      </c>
      <c r="Y301" s="17">
        <f>R301*EXP(-$B$15*(($B$16+$AI$4)*0.4))+S301*$B$15/($B$15-$AI$12)*(EXP(-$AI$12*(($B$16+$AI$4)*0.4))-EXP(-$B$15*(($B$16+$AI$4)*0.4)))+T301*$B$15/($B$15-$AI$13)*(EXP(-$AI$13*(($B$16+$AI$4)*0.4))-EXP(-$B$15*(($B$16+$AI$4)*0.4)))+U301*$B$15/($B$15-$AI$14)*(EXP(-$AI$14*(($B$16+$AI$4)*0.4))-EXP(-$B$15*(($B$16+$AI$4)*0.4)))</f>
        <v/>
      </c>
      <c r="Z301" s="17">
        <f>R301*EXP(-$B$15*(($B$16+$AI$4)*0.5))+S301*$B$15/($B$15-$AI$12)*(EXP(-$AI$12*(($B$16+$AI$4)*0.5))-EXP(-$B$15*(($B$16+$AI$4)*0.5)))+T301*$B$15/($B$15-$AI$13)*(EXP(-$AI$13*(($B$16+$AI$4)*0.5))-EXP(-$B$15*(($B$16+$AI$4)*0.5)))+U301*$B$15/($B$15-$AI$14)*(EXP(-$AI$14*(($B$16+$AI$4)*0.5))-EXP(-$B$15*(($B$16+$AI$4)*0.5)))</f>
        <v/>
      </c>
      <c r="AA301" s="17">
        <f>R301*EXP(-$B$15*(($B$16+$AI$4)*0.6))+S301*$B$15/($B$15-$AI$12)*(EXP(-$AI$12*(($B$16+$AI$4)*0.6))-EXP(-$B$15*(($B$16+$AI$4)*0.6)))+T301*$B$15/($B$15-$AI$13)*(EXP(-$AI$13*(($B$16+$AI$4)*0.6))-EXP(-$B$15*(($B$16+$AI$4)*0.6)))+U301*$B$15/($B$15-$AI$14)*(EXP(-$AI$14*(($B$16+$AI$4)*0.6))-EXP(-$B$15*(($B$16+$AI$4)*0.6)))</f>
        <v/>
      </c>
      <c r="AB301" s="17">
        <f>R301*EXP(-$B$15*(($B$16+$AI$4)*0.7))+S301*$B$15/($B$15-$AI$12)*(EXP(-$AI$12*(($B$16+$AI$4)*0.7))-EXP(-$B$15*(($B$16+$AI$4)*0.7)))+T301*$B$15/($B$15-$AI$13)*(EXP(-$AI$13*(($B$16+$AI$4)*0.7))-EXP(-$B$15*(($B$16+$AI$4)*0.7)))+U301*$B$15/($B$15-$AI$14)*(EXP(-$AI$14*(($B$16+$AI$4)*0.7))-EXP(-$B$15*(($B$16+$AI$4)*0.7)))</f>
        <v/>
      </c>
      <c r="AC301" s="17">
        <f>R301*EXP(-$B$15*(($B$16+$AI$4)*0.8))+S301*$B$15/($B$15-$AI$12)*(EXP(-$AI$12*(($B$16+$AI$4)*0.8))-EXP(-$B$15*(($B$16+$AI$4)*0.8)))+T301*$B$15/($B$15-$AI$13)*(EXP(-$AI$13*(($B$16+$AI$4)*0.8))-EXP(-$B$15*(($B$16+$AI$4)*0.8)))+U301*$B$15/($B$15-$AI$14)*(EXP(-$AI$14*(($B$16+$AI$4)*0.8))-EXP(-$B$15*(($B$16+$AI$4)*0.8)))</f>
        <v/>
      </c>
      <c r="AD301" s="17">
        <f>R301*EXP(-$B$15*(($B$16+$AI$4)*0.9))+S301*$B$15/($B$15-$AI$12)*(EXP(-$AI$12*(($B$16+$AI$4)*0.9))-EXP(-$B$15*(($B$16+$AI$4)*0.9)))+T301*$B$15/($B$15-$AI$13)*(EXP(-$AI$13*(($B$16+$AI$4)*0.9))-EXP(-$B$15*(($B$16+$AI$4)*0.9)))+U301*$B$15/($B$15-$AI$14)*(EXP(-$AI$14*(($B$16+$AI$4)*0.9))-EXP(-$B$15*(($B$16+$AI$4)*0.9)))</f>
        <v/>
      </c>
      <c r="AE301" s="17">
        <f>R301*EXP(-$B$15*(($B$16+$AI$4)*1.0))+S301*$B$15/($B$15-$AI$12)*(EXP(-$AI$12*(($B$16+$AI$4)*1.0))-EXP(-$B$15*(($B$16+$AI$4)*1.0)))+T301*$B$15/($B$15-$AI$13)*(EXP(-$AI$13*(($B$16+$AI$4)*1.0))-EXP(-$B$15*(($B$16+$AI$4)*1.0)))+U301*$B$15/($B$15-$AI$14)*(EXP(-$AI$14*(($B$16+$AI$4)*1.0))-EXP(-$B$15*(($B$16+$AI$4)*1.0)))</f>
        <v/>
      </c>
      <c r="AF301" s="17">
        <f>MIN((G301-V301)/$AI$48,(G301-W301)/$AI$49,(G301-X301)/$AI$50,(G301-Y301)/$AI$51,(G301-Z301)/$AI$52,(G301-AA301)/$AI$53,(G301-AB301)/$AI$54,(G301-AC301)/$AI$55,(G301-AD301)/$AI$56,(G301-AE301)/$AI$57)</f>
        <v/>
      </c>
    </row>
    <row r="302">
      <c r="E302" s="12">
        <f>E301+$B$11</f>
        <v/>
      </c>
      <c r="F302" s="13">
        <f>E302/60</f>
        <v/>
      </c>
      <c r="G302" s="13">
        <f>IF(F302&gt;=$AI$66,$B$26,IF(F302&gt;=$AI$65,$B$25,IF(F302&gt;=$AI$64,$B$24,IF(F302&gt;=$AI$63,$B$23,IF(F302&gt;=$AI$62,$B$22,IF(F302&gt;=$AI$61,$B$21,$B$20))))))</f>
        <v/>
      </c>
      <c r="H302" s="14">
        <f>MAX(0,MIN($AI$59,IF($B$9="Plasma",(G302-(S302*$AI$18+T302*$AI$19+U302*$AI$20))/$AI$46,AF302)))</f>
        <v/>
      </c>
      <c r="I302" s="15">
        <f>H302/10*3600/$B$11</f>
        <v/>
      </c>
      <c r="J302" s="15">
        <f>J301+H302</f>
        <v/>
      </c>
      <c r="K302" s="14">
        <f>$AI$21*K301+$AI$22*L301+$AI$23*M301+$AI$30*H301</f>
        <v/>
      </c>
      <c r="L302" s="14">
        <f>$AI$24*K301+$AI$25*L301+$AI$26*M301+$AI$31*H301</f>
        <v/>
      </c>
      <c r="M302" s="14">
        <f>$AI$27*K301+$AI$28*L301+$AI$29*M301+$AI$32*H301</f>
        <v/>
      </c>
      <c r="N302" s="16">
        <f>R302*$B$41</f>
        <v/>
      </c>
      <c r="O302" s="14">
        <f>K302/$B$30</f>
        <v/>
      </c>
      <c r="P302" s="14">
        <f>L302/$B$31</f>
        <v/>
      </c>
      <c r="Q302" s="14">
        <f>M302/$B$32</f>
        <v/>
      </c>
      <c r="R302" s="14">
        <f>R301*$AI$42+S301*$AI$43+T301*$AI$44+U301*$AI$45+$AI$47*H301</f>
        <v/>
      </c>
      <c r="S302" s="17">
        <f>$AI$33*K302+$AI$34*L302+$AI$35*M302</f>
        <v/>
      </c>
      <c r="T302" s="17">
        <f>$AI$36*K302+$AI$37*L302+$AI$38*M302</f>
        <v/>
      </c>
      <c r="U302" s="17">
        <f>$AI$39*K302+$AI$40*L302+$AI$41*M302</f>
        <v/>
      </c>
      <c r="V302" s="17">
        <f>R302*EXP(-$B$15*(($B$16+$AI$4)*0.1))+S302*$B$15/($B$15-$AI$12)*(EXP(-$AI$12*(($B$16+$AI$4)*0.1))-EXP(-$B$15*(($B$16+$AI$4)*0.1)))+T302*$B$15/($B$15-$AI$13)*(EXP(-$AI$13*(($B$16+$AI$4)*0.1))-EXP(-$B$15*(($B$16+$AI$4)*0.1)))+U302*$B$15/($B$15-$AI$14)*(EXP(-$AI$14*(($B$16+$AI$4)*0.1))-EXP(-$B$15*(($B$16+$AI$4)*0.1)))</f>
        <v/>
      </c>
      <c r="W302" s="17">
        <f>R302*EXP(-$B$15*(($B$16+$AI$4)*0.2))+S302*$B$15/($B$15-$AI$12)*(EXP(-$AI$12*(($B$16+$AI$4)*0.2))-EXP(-$B$15*(($B$16+$AI$4)*0.2)))+T302*$B$15/($B$15-$AI$13)*(EXP(-$AI$13*(($B$16+$AI$4)*0.2))-EXP(-$B$15*(($B$16+$AI$4)*0.2)))+U302*$B$15/($B$15-$AI$14)*(EXP(-$AI$14*(($B$16+$AI$4)*0.2))-EXP(-$B$15*(($B$16+$AI$4)*0.2)))</f>
        <v/>
      </c>
      <c r="X302" s="17">
        <f>R302*EXP(-$B$15*(($B$16+$AI$4)*0.3))+S302*$B$15/($B$15-$AI$12)*(EXP(-$AI$12*(($B$16+$AI$4)*0.3))-EXP(-$B$15*(($B$16+$AI$4)*0.3)))+T302*$B$15/($B$15-$AI$13)*(EXP(-$AI$13*(($B$16+$AI$4)*0.3))-EXP(-$B$15*(($B$16+$AI$4)*0.3)))+U302*$B$15/($B$15-$AI$14)*(EXP(-$AI$14*(($B$16+$AI$4)*0.3))-EXP(-$B$15*(($B$16+$AI$4)*0.3)))</f>
        <v/>
      </c>
      <c r="Y302" s="17">
        <f>R302*EXP(-$B$15*(($B$16+$AI$4)*0.4))+S302*$B$15/($B$15-$AI$12)*(EXP(-$AI$12*(($B$16+$AI$4)*0.4))-EXP(-$B$15*(($B$16+$AI$4)*0.4)))+T302*$B$15/($B$15-$AI$13)*(EXP(-$AI$13*(($B$16+$AI$4)*0.4))-EXP(-$B$15*(($B$16+$AI$4)*0.4)))+U302*$B$15/($B$15-$AI$14)*(EXP(-$AI$14*(($B$16+$AI$4)*0.4))-EXP(-$B$15*(($B$16+$AI$4)*0.4)))</f>
        <v/>
      </c>
      <c r="Z302" s="17">
        <f>R302*EXP(-$B$15*(($B$16+$AI$4)*0.5))+S302*$B$15/($B$15-$AI$12)*(EXP(-$AI$12*(($B$16+$AI$4)*0.5))-EXP(-$B$15*(($B$16+$AI$4)*0.5)))+T302*$B$15/($B$15-$AI$13)*(EXP(-$AI$13*(($B$16+$AI$4)*0.5))-EXP(-$B$15*(($B$16+$AI$4)*0.5)))+U302*$B$15/($B$15-$AI$14)*(EXP(-$AI$14*(($B$16+$AI$4)*0.5))-EXP(-$B$15*(($B$16+$AI$4)*0.5)))</f>
        <v/>
      </c>
      <c r="AA302" s="17">
        <f>R302*EXP(-$B$15*(($B$16+$AI$4)*0.6))+S302*$B$15/($B$15-$AI$12)*(EXP(-$AI$12*(($B$16+$AI$4)*0.6))-EXP(-$B$15*(($B$16+$AI$4)*0.6)))+T302*$B$15/($B$15-$AI$13)*(EXP(-$AI$13*(($B$16+$AI$4)*0.6))-EXP(-$B$15*(($B$16+$AI$4)*0.6)))+U302*$B$15/($B$15-$AI$14)*(EXP(-$AI$14*(($B$16+$AI$4)*0.6))-EXP(-$B$15*(($B$16+$AI$4)*0.6)))</f>
        <v/>
      </c>
      <c r="AB302" s="17">
        <f>R302*EXP(-$B$15*(($B$16+$AI$4)*0.7))+S302*$B$15/($B$15-$AI$12)*(EXP(-$AI$12*(($B$16+$AI$4)*0.7))-EXP(-$B$15*(($B$16+$AI$4)*0.7)))+T302*$B$15/($B$15-$AI$13)*(EXP(-$AI$13*(($B$16+$AI$4)*0.7))-EXP(-$B$15*(($B$16+$AI$4)*0.7)))+U302*$B$15/($B$15-$AI$14)*(EXP(-$AI$14*(($B$16+$AI$4)*0.7))-EXP(-$B$15*(($B$16+$AI$4)*0.7)))</f>
        <v/>
      </c>
      <c r="AC302" s="17">
        <f>R302*EXP(-$B$15*(($B$16+$AI$4)*0.8))+S302*$B$15/($B$15-$AI$12)*(EXP(-$AI$12*(($B$16+$AI$4)*0.8))-EXP(-$B$15*(($B$16+$AI$4)*0.8)))+T302*$B$15/($B$15-$AI$13)*(EXP(-$AI$13*(($B$16+$AI$4)*0.8))-EXP(-$B$15*(($B$16+$AI$4)*0.8)))+U302*$B$15/($B$15-$AI$14)*(EXP(-$AI$14*(($B$16+$AI$4)*0.8))-EXP(-$B$15*(($B$16+$AI$4)*0.8)))</f>
        <v/>
      </c>
      <c r="AD302" s="17">
        <f>R302*EXP(-$B$15*(($B$16+$AI$4)*0.9))+S302*$B$15/($B$15-$AI$12)*(EXP(-$AI$12*(($B$16+$AI$4)*0.9))-EXP(-$B$15*(($B$16+$AI$4)*0.9)))+T302*$B$15/($B$15-$AI$13)*(EXP(-$AI$13*(($B$16+$AI$4)*0.9))-EXP(-$B$15*(($B$16+$AI$4)*0.9)))+U302*$B$15/($B$15-$AI$14)*(EXP(-$AI$14*(($B$16+$AI$4)*0.9))-EXP(-$B$15*(($B$16+$AI$4)*0.9)))</f>
        <v/>
      </c>
      <c r="AE302" s="17">
        <f>R302*EXP(-$B$15*(($B$16+$AI$4)*1.0))+S302*$B$15/($B$15-$AI$12)*(EXP(-$AI$12*(($B$16+$AI$4)*1.0))-EXP(-$B$15*(($B$16+$AI$4)*1.0)))+T302*$B$15/($B$15-$AI$13)*(EXP(-$AI$13*(($B$16+$AI$4)*1.0))-EXP(-$B$15*(($B$16+$AI$4)*1.0)))+U302*$B$15/($B$15-$AI$14)*(EXP(-$AI$14*(($B$16+$AI$4)*1.0))-EXP(-$B$15*(($B$16+$AI$4)*1.0)))</f>
        <v/>
      </c>
      <c r="AF302" s="17">
        <f>MIN((G302-V302)/$AI$48,(G302-W302)/$AI$49,(G302-X302)/$AI$50,(G302-Y302)/$AI$51,(G302-Z302)/$AI$52,(G302-AA302)/$AI$53,(G302-AB302)/$AI$54,(G302-AC302)/$AI$55,(G302-AD302)/$AI$56,(G302-AE302)/$AI$57)</f>
        <v/>
      </c>
    </row>
    <row r="303">
      <c r="E303" s="12">
        <f>E302+$B$11</f>
        <v/>
      </c>
      <c r="F303" s="13">
        <f>E303/60</f>
        <v/>
      </c>
      <c r="G303" s="13">
        <f>IF(F303&gt;=$AI$66,$B$26,IF(F303&gt;=$AI$65,$B$25,IF(F303&gt;=$AI$64,$B$24,IF(F303&gt;=$AI$63,$B$23,IF(F303&gt;=$AI$62,$B$22,IF(F303&gt;=$AI$61,$B$21,$B$20))))))</f>
        <v/>
      </c>
      <c r="H303" s="14">
        <f>MAX(0,MIN($AI$59,IF($B$9="Plasma",(G303-(S303*$AI$18+T303*$AI$19+U303*$AI$20))/$AI$46,AF303)))</f>
        <v/>
      </c>
      <c r="I303" s="15">
        <f>H303/10*3600/$B$11</f>
        <v/>
      </c>
      <c r="J303" s="15">
        <f>J302+H303</f>
        <v/>
      </c>
      <c r="K303" s="14">
        <f>$AI$21*K302+$AI$22*L302+$AI$23*M302+$AI$30*H302</f>
        <v/>
      </c>
      <c r="L303" s="14">
        <f>$AI$24*K302+$AI$25*L302+$AI$26*M302+$AI$31*H302</f>
        <v/>
      </c>
      <c r="M303" s="14">
        <f>$AI$27*K302+$AI$28*L302+$AI$29*M302+$AI$32*H302</f>
        <v/>
      </c>
      <c r="N303" s="16">
        <f>R303*$B$41</f>
        <v/>
      </c>
      <c r="O303" s="14">
        <f>K303/$B$30</f>
        <v/>
      </c>
      <c r="P303" s="14">
        <f>L303/$B$31</f>
        <v/>
      </c>
      <c r="Q303" s="14">
        <f>M303/$B$32</f>
        <v/>
      </c>
      <c r="R303" s="14">
        <f>R302*$AI$42+S302*$AI$43+T302*$AI$44+U302*$AI$45+$AI$47*H302</f>
        <v/>
      </c>
      <c r="S303" s="17">
        <f>$AI$33*K303+$AI$34*L303+$AI$35*M303</f>
        <v/>
      </c>
      <c r="T303" s="17">
        <f>$AI$36*K303+$AI$37*L303+$AI$38*M303</f>
        <v/>
      </c>
      <c r="U303" s="17">
        <f>$AI$39*K303+$AI$40*L303+$AI$41*M303</f>
        <v/>
      </c>
      <c r="V303" s="17">
        <f>R303*EXP(-$B$15*(($B$16+$AI$4)*0.1))+S303*$B$15/($B$15-$AI$12)*(EXP(-$AI$12*(($B$16+$AI$4)*0.1))-EXP(-$B$15*(($B$16+$AI$4)*0.1)))+T303*$B$15/($B$15-$AI$13)*(EXP(-$AI$13*(($B$16+$AI$4)*0.1))-EXP(-$B$15*(($B$16+$AI$4)*0.1)))+U303*$B$15/($B$15-$AI$14)*(EXP(-$AI$14*(($B$16+$AI$4)*0.1))-EXP(-$B$15*(($B$16+$AI$4)*0.1)))</f>
        <v/>
      </c>
      <c r="W303" s="17">
        <f>R303*EXP(-$B$15*(($B$16+$AI$4)*0.2))+S303*$B$15/($B$15-$AI$12)*(EXP(-$AI$12*(($B$16+$AI$4)*0.2))-EXP(-$B$15*(($B$16+$AI$4)*0.2)))+T303*$B$15/($B$15-$AI$13)*(EXP(-$AI$13*(($B$16+$AI$4)*0.2))-EXP(-$B$15*(($B$16+$AI$4)*0.2)))+U303*$B$15/($B$15-$AI$14)*(EXP(-$AI$14*(($B$16+$AI$4)*0.2))-EXP(-$B$15*(($B$16+$AI$4)*0.2)))</f>
        <v/>
      </c>
      <c r="X303" s="17">
        <f>R303*EXP(-$B$15*(($B$16+$AI$4)*0.3))+S303*$B$15/($B$15-$AI$12)*(EXP(-$AI$12*(($B$16+$AI$4)*0.3))-EXP(-$B$15*(($B$16+$AI$4)*0.3)))+T303*$B$15/($B$15-$AI$13)*(EXP(-$AI$13*(($B$16+$AI$4)*0.3))-EXP(-$B$15*(($B$16+$AI$4)*0.3)))+U303*$B$15/($B$15-$AI$14)*(EXP(-$AI$14*(($B$16+$AI$4)*0.3))-EXP(-$B$15*(($B$16+$AI$4)*0.3)))</f>
        <v/>
      </c>
      <c r="Y303" s="17">
        <f>R303*EXP(-$B$15*(($B$16+$AI$4)*0.4))+S303*$B$15/($B$15-$AI$12)*(EXP(-$AI$12*(($B$16+$AI$4)*0.4))-EXP(-$B$15*(($B$16+$AI$4)*0.4)))+T303*$B$15/($B$15-$AI$13)*(EXP(-$AI$13*(($B$16+$AI$4)*0.4))-EXP(-$B$15*(($B$16+$AI$4)*0.4)))+U303*$B$15/($B$15-$AI$14)*(EXP(-$AI$14*(($B$16+$AI$4)*0.4))-EXP(-$B$15*(($B$16+$AI$4)*0.4)))</f>
        <v/>
      </c>
      <c r="Z303" s="17">
        <f>R303*EXP(-$B$15*(($B$16+$AI$4)*0.5))+S303*$B$15/($B$15-$AI$12)*(EXP(-$AI$12*(($B$16+$AI$4)*0.5))-EXP(-$B$15*(($B$16+$AI$4)*0.5)))+T303*$B$15/($B$15-$AI$13)*(EXP(-$AI$13*(($B$16+$AI$4)*0.5))-EXP(-$B$15*(($B$16+$AI$4)*0.5)))+U303*$B$15/($B$15-$AI$14)*(EXP(-$AI$14*(($B$16+$AI$4)*0.5))-EXP(-$B$15*(($B$16+$AI$4)*0.5)))</f>
        <v/>
      </c>
      <c r="AA303" s="17">
        <f>R303*EXP(-$B$15*(($B$16+$AI$4)*0.6))+S303*$B$15/($B$15-$AI$12)*(EXP(-$AI$12*(($B$16+$AI$4)*0.6))-EXP(-$B$15*(($B$16+$AI$4)*0.6)))+T303*$B$15/($B$15-$AI$13)*(EXP(-$AI$13*(($B$16+$AI$4)*0.6))-EXP(-$B$15*(($B$16+$AI$4)*0.6)))+U303*$B$15/($B$15-$AI$14)*(EXP(-$AI$14*(($B$16+$AI$4)*0.6))-EXP(-$B$15*(($B$16+$AI$4)*0.6)))</f>
        <v/>
      </c>
      <c r="AB303" s="17">
        <f>R303*EXP(-$B$15*(($B$16+$AI$4)*0.7))+S303*$B$15/($B$15-$AI$12)*(EXP(-$AI$12*(($B$16+$AI$4)*0.7))-EXP(-$B$15*(($B$16+$AI$4)*0.7)))+T303*$B$15/($B$15-$AI$13)*(EXP(-$AI$13*(($B$16+$AI$4)*0.7))-EXP(-$B$15*(($B$16+$AI$4)*0.7)))+U303*$B$15/($B$15-$AI$14)*(EXP(-$AI$14*(($B$16+$AI$4)*0.7))-EXP(-$B$15*(($B$16+$AI$4)*0.7)))</f>
        <v/>
      </c>
      <c r="AC303" s="17">
        <f>R303*EXP(-$B$15*(($B$16+$AI$4)*0.8))+S303*$B$15/($B$15-$AI$12)*(EXP(-$AI$12*(($B$16+$AI$4)*0.8))-EXP(-$B$15*(($B$16+$AI$4)*0.8)))+T303*$B$15/($B$15-$AI$13)*(EXP(-$AI$13*(($B$16+$AI$4)*0.8))-EXP(-$B$15*(($B$16+$AI$4)*0.8)))+U303*$B$15/($B$15-$AI$14)*(EXP(-$AI$14*(($B$16+$AI$4)*0.8))-EXP(-$B$15*(($B$16+$AI$4)*0.8)))</f>
        <v/>
      </c>
      <c r="AD303" s="17">
        <f>R303*EXP(-$B$15*(($B$16+$AI$4)*0.9))+S303*$B$15/($B$15-$AI$12)*(EXP(-$AI$12*(($B$16+$AI$4)*0.9))-EXP(-$B$15*(($B$16+$AI$4)*0.9)))+T303*$B$15/($B$15-$AI$13)*(EXP(-$AI$13*(($B$16+$AI$4)*0.9))-EXP(-$B$15*(($B$16+$AI$4)*0.9)))+U303*$B$15/($B$15-$AI$14)*(EXP(-$AI$14*(($B$16+$AI$4)*0.9))-EXP(-$B$15*(($B$16+$AI$4)*0.9)))</f>
        <v/>
      </c>
      <c r="AE303" s="17">
        <f>R303*EXP(-$B$15*(($B$16+$AI$4)*1.0))+S303*$B$15/($B$15-$AI$12)*(EXP(-$AI$12*(($B$16+$AI$4)*1.0))-EXP(-$B$15*(($B$16+$AI$4)*1.0)))+T303*$B$15/($B$15-$AI$13)*(EXP(-$AI$13*(($B$16+$AI$4)*1.0))-EXP(-$B$15*(($B$16+$AI$4)*1.0)))+U303*$B$15/($B$15-$AI$14)*(EXP(-$AI$14*(($B$16+$AI$4)*1.0))-EXP(-$B$15*(($B$16+$AI$4)*1.0)))</f>
        <v/>
      </c>
      <c r="AF303" s="17">
        <f>MIN((G303-V303)/$AI$48,(G303-W303)/$AI$49,(G303-X303)/$AI$50,(G303-Y303)/$AI$51,(G303-Z303)/$AI$52,(G303-AA303)/$AI$53,(G303-AB303)/$AI$54,(G303-AC303)/$AI$55,(G303-AD303)/$AI$56,(G303-AE303)/$AI$57)</f>
        <v/>
      </c>
    </row>
    <row r="304">
      <c r="E304" s="12">
        <f>E303+$B$11</f>
        <v/>
      </c>
      <c r="F304" s="13">
        <f>E304/60</f>
        <v/>
      </c>
      <c r="G304" s="13">
        <f>IF(F304&gt;=$AI$66,$B$26,IF(F304&gt;=$AI$65,$B$25,IF(F304&gt;=$AI$64,$B$24,IF(F304&gt;=$AI$63,$B$23,IF(F304&gt;=$AI$62,$B$22,IF(F304&gt;=$AI$61,$B$21,$B$20))))))</f>
        <v/>
      </c>
      <c r="H304" s="14">
        <f>MAX(0,MIN($AI$59,IF($B$9="Plasma",(G304-(S304*$AI$18+T304*$AI$19+U304*$AI$20))/$AI$46,AF304)))</f>
        <v/>
      </c>
      <c r="I304" s="15">
        <f>H304/10*3600/$B$11</f>
        <v/>
      </c>
      <c r="J304" s="15">
        <f>J303+H304</f>
        <v/>
      </c>
      <c r="K304" s="14">
        <f>$AI$21*K303+$AI$22*L303+$AI$23*M303+$AI$30*H303</f>
        <v/>
      </c>
      <c r="L304" s="14">
        <f>$AI$24*K303+$AI$25*L303+$AI$26*M303+$AI$31*H303</f>
        <v/>
      </c>
      <c r="M304" s="14">
        <f>$AI$27*K303+$AI$28*L303+$AI$29*M303+$AI$32*H303</f>
        <v/>
      </c>
      <c r="N304" s="16">
        <f>R304*$B$41</f>
        <v/>
      </c>
      <c r="O304" s="14">
        <f>K304/$B$30</f>
        <v/>
      </c>
      <c r="P304" s="14">
        <f>L304/$B$31</f>
        <v/>
      </c>
      <c r="Q304" s="14">
        <f>M304/$B$32</f>
        <v/>
      </c>
      <c r="R304" s="14">
        <f>R303*$AI$42+S303*$AI$43+T303*$AI$44+U303*$AI$45+$AI$47*H303</f>
        <v/>
      </c>
      <c r="S304" s="17">
        <f>$AI$33*K304+$AI$34*L304+$AI$35*M304</f>
        <v/>
      </c>
      <c r="T304" s="17">
        <f>$AI$36*K304+$AI$37*L304+$AI$38*M304</f>
        <v/>
      </c>
      <c r="U304" s="17">
        <f>$AI$39*K304+$AI$40*L304+$AI$41*M304</f>
        <v/>
      </c>
      <c r="V304" s="17">
        <f>R304*EXP(-$B$15*(($B$16+$AI$4)*0.1))+S304*$B$15/($B$15-$AI$12)*(EXP(-$AI$12*(($B$16+$AI$4)*0.1))-EXP(-$B$15*(($B$16+$AI$4)*0.1)))+T304*$B$15/($B$15-$AI$13)*(EXP(-$AI$13*(($B$16+$AI$4)*0.1))-EXP(-$B$15*(($B$16+$AI$4)*0.1)))+U304*$B$15/($B$15-$AI$14)*(EXP(-$AI$14*(($B$16+$AI$4)*0.1))-EXP(-$B$15*(($B$16+$AI$4)*0.1)))</f>
        <v/>
      </c>
      <c r="W304" s="17">
        <f>R304*EXP(-$B$15*(($B$16+$AI$4)*0.2))+S304*$B$15/($B$15-$AI$12)*(EXP(-$AI$12*(($B$16+$AI$4)*0.2))-EXP(-$B$15*(($B$16+$AI$4)*0.2)))+T304*$B$15/($B$15-$AI$13)*(EXP(-$AI$13*(($B$16+$AI$4)*0.2))-EXP(-$B$15*(($B$16+$AI$4)*0.2)))+U304*$B$15/($B$15-$AI$14)*(EXP(-$AI$14*(($B$16+$AI$4)*0.2))-EXP(-$B$15*(($B$16+$AI$4)*0.2)))</f>
        <v/>
      </c>
      <c r="X304" s="17">
        <f>R304*EXP(-$B$15*(($B$16+$AI$4)*0.3))+S304*$B$15/($B$15-$AI$12)*(EXP(-$AI$12*(($B$16+$AI$4)*0.3))-EXP(-$B$15*(($B$16+$AI$4)*0.3)))+T304*$B$15/($B$15-$AI$13)*(EXP(-$AI$13*(($B$16+$AI$4)*0.3))-EXP(-$B$15*(($B$16+$AI$4)*0.3)))+U304*$B$15/($B$15-$AI$14)*(EXP(-$AI$14*(($B$16+$AI$4)*0.3))-EXP(-$B$15*(($B$16+$AI$4)*0.3)))</f>
        <v/>
      </c>
      <c r="Y304" s="17">
        <f>R304*EXP(-$B$15*(($B$16+$AI$4)*0.4))+S304*$B$15/($B$15-$AI$12)*(EXP(-$AI$12*(($B$16+$AI$4)*0.4))-EXP(-$B$15*(($B$16+$AI$4)*0.4)))+T304*$B$15/($B$15-$AI$13)*(EXP(-$AI$13*(($B$16+$AI$4)*0.4))-EXP(-$B$15*(($B$16+$AI$4)*0.4)))+U304*$B$15/($B$15-$AI$14)*(EXP(-$AI$14*(($B$16+$AI$4)*0.4))-EXP(-$B$15*(($B$16+$AI$4)*0.4)))</f>
        <v/>
      </c>
      <c r="Z304" s="17">
        <f>R304*EXP(-$B$15*(($B$16+$AI$4)*0.5))+S304*$B$15/($B$15-$AI$12)*(EXP(-$AI$12*(($B$16+$AI$4)*0.5))-EXP(-$B$15*(($B$16+$AI$4)*0.5)))+T304*$B$15/($B$15-$AI$13)*(EXP(-$AI$13*(($B$16+$AI$4)*0.5))-EXP(-$B$15*(($B$16+$AI$4)*0.5)))+U304*$B$15/($B$15-$AI$14)*(EXP(-$AI$14*(($B$16+$AI$4)*0.5))-EXP(-$B$15*(($B$16+$AI$4)*0.5)))</f>
        <v/>
      </c>
      <c r="AA304" s="17">
        <f>R304*EXP(-$B$15*(($B$16+$AI$4)*0.6))+S304*$B$15/($B$15-$AI$12)*(EXP(-$AI$12*(($B$16+$AI$4)*0.6))-EXP(-$B$15*(($B$16+$AI$4)*0.6)))+T304*$B$15/($B$15-$AI$13)*(EXP(-$AI$13*(($B$16+$AI$4)*0.6))-EXP(-$B$15*(($B$16+$AI$4)*0.6)))+U304*$B$15/($B$15-$AI$14)*(EXP(-$AI$14*(($B$16+$AI$4)*0.6))-EXP(-$B$15*(($B$16+$AI$4)*0.6)))</f>
        <v/>
      </c>
      <c r="AB304" s="17">
        <f>R304*EXP(-$B$15*(($B$16+$AI$4)*0.7))+S304*$B$15/($B$15-$AI$12)*(EXP(-$AI$12*(($B$16+$AI$4)*0.7))-EXP(-$B$15*(($B$16+$AI$4)*0.7)))+T304*$B$15/($B$15-$AI$13)*(EXP(-$AI$13*(($B$16+$AI$4)*0.7))-EXP(-$B$15*(($B$16+$AI$4)*0.7)))+U304*$B$15/($B$15-$AI$14)*(EXP(-$AI$14*(($B$16+$AI$4)*0.7))-EXP(-$B$15*(($B$16+$AI$4)*0.7)))</f>
        <v/>
      </c>
      <c r="AC304" s="17">
        <f>R304*EXP(-$B$15*(($B$16+$AI$4)*0.8))+S304*$B$15/($B$15-$AI$12)*(EXP(-$AI$12*(($B$16+$AI$4)*0.8))-EXP(-$B$15*(($B$16+$AI$4)*0.8)))+T304*$B$15/($B$15-$AI$13)*(EXP(-$AI$13*(($B$16+$AI$4)*0.8))-EXP(-$B$15*(($B$16+$AI$4)*0.8)))+U304*$B$15/($B$15-$AI$14)*(EXP(-$AI$14*(($B$16+$AI$4)*0.8))-EXP(-$B$15*(($B$16+$AI$4)*0.8)))</f>
        <v/>
      </c>
      <c r="AD304" s="17">
        <f>R304*EXP(-$B$15*(($B$16+$AI$4)*0.9))+S304*$B$15/($B$15-$AI$12)*(EXP(-$AI$12*(($B$16+$AI$4)*0.9))-EXP(-$B$15*(($B$16+$AI$4)*0.9)))+T304*$B$15/($B$15-$AI$13)*(EXP(-$AI$13*(($B$16+$AI$4)*0.9))-EXP(-$B$15*(($B$16+$AI$4)*0.9)))+U304*$B$15/($B$15-$AI$14)*(EXP(-$AI$14*(($B$16+$AI$4)*0.9))-EXP(-$B$15*(($B$16+$AI$4)*0.9)))</f>
        <v/>
      </c>
      <c r="AE304" s="17">
        <f>R304*EXP(-$B$15*(($B$16+$AI$4)*1.0))+S304*$B$15/($B$15-$AI$12)*(EXP(-$AI$12*(($B$16+$AI$4)*1.0))-EXP(-$B$15*(($B$16+$AI$4)*1.0)))+T304*$B$15/($B$15-$AI$13)*(EXP(-$AI$13*(($B$16+$AI$4)*1.0))-EXP(-$B$15*(($B$16+$AI$4)*1.0)))+U304*$B$15/($B$15-$AI$14)*(EXP(-$AI$14*(($B$16+$AI$4)*1.0))-EXP(-$B$15*(($B$16+$AI$4)*1.0)))</f>
        <v/>
      </c>
      <c r="AF304" s="17">
        <f>MIN((G304-V304)/$AI$48,(G304-W304)/$AI$49,(G304-X304)/$AI$50,(G304-Y304)/$AI$51,(G304-Z304)/$AI$52,(G304-AA304)/$AI$53,(G304-AB304)/$AI$54,(G304-AC304)/$AI$55,(G304-AD304)/$AI$56,(G304-AE304)/$AI$57)</f>
        <v/>
      </c>
    </row>
    <row r="305">
      <c r="E305" s="12">
        <f>E304+$B$11</f>
        <v/>
      </c>
      <c r="F305" s="13">
        <f>E305/60</f>
        <v/>
      </c>
      <c r="G305" s="13">
        <f>IF(F305&gt;=$AI$66,$B$26,IF(F305&gt;=$AI$65,$B$25,IF(F305&gt;=$AI$64,$B$24,IF(F305&gt;=$AI$63,$B$23,IF(F305&gt;=$AI$62,$B$22,IF(F305&gt;=$AI$61,$B$21,$B$20))))))</f>
        <v/>
      </c>
      <c r="H305" s="14">
        <f>MAX(0,MIN($AI$59,IF($B$9="Plasma",(G305-(S305*$AI$18+T305*$AI$19+U305*$AI$20))/$AI$46,AF305)))</f>
        <v/>
      </c>
      <c r="I305" s="15">
        <f>H305/10*3600/$B$11</f>
        <v/>
      </c>
      <c r="J305" s="15">
        <f>J304+H305</f>
        <v/>
      </c>
      <c r="K305" s="14">
        <f>$AI$21*K304+$AI$22*L304+$AI$23*M304+$AI$30*H304</f>
        <v/>
      </c>
      <c r="L305" s="14">
        <f>$AI$24*K304+$AI$25*L304+$AI$26*M304+$AI$31*H304</f>
        <v/>
      </c>
      <c r="M305" s="14">
        <f>$AI$27*K304+$AI$28*L304+$AI$29*M304+$AI$32*H304</f>
        <v/>
      </c>
      <c r="N305" s="16">
        <f>R305*$B$41</f>
        <v/>
      </c>
      <c r="O305" s="14">
        <f>K305/$B$30</f>
        <v/>
      </c>
      <c r="P305" s="14">
        <f>L305/$B$31</f>
        <v/>
      </c>
      <c r="Q305" s="14">
        <f>M305/$B$32</f>
        <v/>
      </c>
      <c r="R305" s="14">
        <f>R304*$AI$42+S304*$AI$43+T304*$AI$44+U304*$AI$45+$AI$47*H304</f>
        <v/>
      </c>
      <c r="S305" s="17">
        <f>$AI$33*K305+$AI$34*L305+$AI$35*M305</f>
        <v/>
      </c>
      <c r="T305" s="17">
        <f>$AI$36*K305+$AI$37*L305+$AI$38*M305</f>
        <v/>
      </c>
      <c r="U305" s="17">
        <f>$AI$39*K305+$AI$40*L305+$AI$41*M305</f>
        <v/>
      </c>
      <c r="V305" s="17">
        <f>R305*EXP(-$B$15*(($B$16+$AI$4)*0.1))+S305*$B$15/($B$15-$AI$12)*(EXP(-$AI$12*(($B$16+$AI$4)*0.1))-EXP(-$B$15*(($B$16+$AI$4)*0.1)))+T305*$B$15/($B$15-$AI$13)*(EXP(-$AI$13*(($B$16+$AI$4)*0.1))-EXP(-$B$15*(($B$16+$AI$4)*0.1)))+U305*$B$15/($B$15-$AI$14)*(EXP(-$AI$14*(($B$16+$AI$4)*0.1))-EXP(-$B$15*(($B$16+$AI$4)*0.1)))</f>
        <v/>
      </c>
      <c r="W305" s="17">
        <f>R305*EXP(-$B$15*(($B$16+$AI$4)*0.2))+S305*$B$15/($B$15-$AI$12)*(EXP(-$AI$12*(($B$16+$AI$4)*0.2))-EXP(-$B$15*(($B$16+$AI$4)*0.2)))+T305*$B$15/($B$15-$AI$13)*(EXP(-$AI$13*(($B$16+$AI$4)*0.2))-EXP(-$B$15*(($B$16+$AI$4)*0.2)))+U305*$B$15/($B$15-$AI$14)*(EXP(-$AI$14*(($B$16+$AI$4)*0.2))-EXP(-$B$15*(($B$16+$AI$4)*0.2)))</f>
        <v/>
      </c>
      <c r="X305" s="17">
        <f>R305*EXP(-$B$15*(($B$16+$AI$4)*0.3))+S305*$B$15/($B$15-$AI$12)*(EXP(-$AI$12*(($B$16+$AI$4)*0.3))-EXP(-$B$15*(($B$16+$AI$4)*0.3)))+T305*$B$15/($B$15-$AI$13)*(EXP(-$AI$13*(($B$16+$AI$4)*0.3))-EXP(-$B$15*(($B$16+$AI$4)*0.3)))+U305*$B$15/($B$15-$AI$14)*(EXP(-$AI$14*(($B$16+$AI$4)*0.3))-EXP(-$B$15*(($B$16+$AI$4)*0.3)))</f>
        <v/>
      </c>
      <c r="Y305" s="17">
        <f>R305*EXP(-$B$15*(($B$16+$AI$4)*0.4))+S305*$B$15/($B$15-$AI$12)*(EXP(-$AI$12*(($B$16+$AI$4)*0.4))-EXP(-$B$15*(($B$16+$AI$4)*0.4)))+T305*$B$15/($B$15-$AI$13)*(EXP(-$AI$13*(($B$16+$AI$4)*0.4))-EXP(-$B$15*(($B$16+$AI$4)*0.4)))+U305*$B$15/($B$15-$AI$14)*(EXP(-$AI$14*(($B$16+$AI$4)*0.4))-EXP(-$B$15*(($B$16+$AI$4)*0.4)))</f>
        <v/>
      </c>
      <c r="Z305" s="17">
        <f>R305*EXP(-$B$15*(($B$16+$AI$4)*0.5))+S305*$B$15/($B$15-$AI$12)*(EXP(-$AI$12*(($B$16+$AI$4)*0.5))-EXP(-$B$15*(($B$16+$AI$4)*0.5)))+T305*$B$15/($B$15-$AI$13)*(EXP(-$AI$13*(($B$16+$AI$4)*0.5))-EXP(-$B$15*(($B$16+$AI$4)*0.5)))+U305*$B$15/($B$15-$AI$14)*(EXP(-$AI$14*(($B$16+$AI$4)*0.5))-EXP(-$B$15*(($B$16+$AI$4)*0.5)))</f>
        <v/>
      </c>
      <c r="AA305" s="17">
        <f>R305*EXP(-$B$15*(($B$16+$AI$4)*0.6))+S305*$B$15/($B$15-$AI$12)*(EXP(-$AI$12*(($B$16+$AI$4)*0.6))-EXP(-$B$15*(($B$16+$AI$4)*0.6)))+T305*$B$15/($B$15-$AI$13)*(EXP(-$AI$13*(($B$16+$AI$4)*0.6))-EXP(-$B$15*(($B$16+$AI$4)*0.6)))+U305*$B$15/($B$15-$AI$14)*(EXP(-$AI$14*(($B$16+$AI$4)*0.6))-EXP(-$B$15*(($B$16+$AI$4)*0.6)))</f>
        <v/>
      </c>
      <c r="AB305" s="17">
        <f>R305*EXP(-$B$15*(($B$16+$AI$4)*0.7))+S305*$B$15/($B$15-$AI$12)*(EXP(-$AI$12*(($B$16+$AI$4)*0.7))-EXP(-$B$15*(($B$16+$AI$4)*0.7)))+T305*$B$15/($B$15-$AI$13)*(EXP(-$AI$13*(($B$16+$AI$4)*0.7))-EXP(-$B$15*(($B$16+$AI$4)*0.7)))+U305*$B$15/($B$15-$AI$14)*(EXP(-$AI$14*(($B$16+$AI$4)*0.7))-EXP(-$B$15*(($B$16+$AI$4)*0.7)))</f>
        <v/>
      </c>
      <c r="AC305" s="17">
        <f>R305*EXP(-$B$15*(($B$16+$AI$4)*0.8))+S305*$B$15/($B$15-$AI$12)*(EXP(-$AI$12*(($B$16+$AI$4)*0.8))-EXP(-$B$15*(($B$16+$AI$4)*0.8)))+T305*$B$15/($B$15-$AI$13)*(EXP(-$AI$13*(($B$16+$AI$4)*0.8))-EXP(-$B$15*(($B$16+$AI$4)*0.8)))+U305*$B$15/($B$15-$AI$14)*(EXP(-$AI$14*(($B$16+$AI$4)*0.8))-EXP(-$B$15*(($B$16+$AI$4)*0.8)))</f>
        <v/>
      </c>
      <c r="AD305" s="17">
        <f>R305*EXP(-$B$15*(($B$16+$AI$4)*0.9))+S305*$B$15/($B$15-$AI$12)*(EXP(-$AI$12*(($B$16+$AI$4)*0.9))-EXP(-$B$15*(($B$16+$AI$4)*0.9)))+T305*$B$15/($B$15-$AI$13)*(EXP(-$AI$13*(($B$16+$AI$4)*0.9))-EXP(-$B$15*(($B$16+$AI$4)*0.9)))+U305*$B$15/($B$15-$AI$14)*(EXP(-$AI$14*(($B$16+$AI$4)*0.9))-EXP(-$B$15*(($B$16+$AI$4)*0.9)))</f>
        <v/>
      </c>
      <c r="AE305" s="17">
        <f>R305*EXP(-$B$15*(($B$16+$AI$4)*1.0))+S305*$B$15/($B$15-$AI$12)*(EXP(-$AI$12*(($B$16+$AI$4)*1.0))-EXP(-$B$15*(($B$16+$AI$4)*1.0)))+T305*$B$15/($B$15-$AI$13)*(EXP(-$AI$13*(($B$16+$AI$4)*1.0))-EXP(-$B$15*(($B$16+$AI$4)*1.0)))+U305*$B$15/($B$15-$AI$14)*(EXP(-$AI$14*(($B$16+$AI$4)*1.0))-EXP(-$B$15*(($B$16+$AI$4)*1.0)))</f>
        <v/>
      </c>
      <c r="AF305" s="17">
        <f>MIN((G305-V305)/$AI$48,(G305-W305)/$AI$49,(G305-X305)/$AI$50,(G305-Y305)/$AI$51,(G305-Z305)/$AI$52,(G305-AA305)/$AI$53,(G305-AB305)/$AI$54,(G305-AC305)/$AI$55,(G305-AD305)/$AI$56,(G305-AE305)/$AI$57)</f>
        <v/>
      </c>
    </row>
    <row r="306">
      <c r="E306" s="12">
        <f>E305+$B$11</f>
        <v/>
      </c>
      <c r="F306" s="13">
        <f>E306/60</f>
        <v/>
      </c>
      <c r="G306" s="13">
        <f>IF(F306&gt;=$AI$66,$B$26,IF(F306&gt;=$AI$65,$B$25,IF(F306&gt;=$AI$64,$B$24,IF(F306&gt;=$AI$63,$B$23,IF(F306&gt;=$AI$62,$B$22,IF(F306&gt;=$AI$61,$B$21,$B$20))))))</f>
        <v/>
      </c>
      <c r="H306" s="14">
        <f>MAX(0,MIN($AI$59,IF($B$9="Plasma",(G306-(S306*$AI$18+T306*$AI$19+U306*$AI$20))/$AI$46,AF306)))</f>
        <v/>
      </c>
      <c r="I306" s="15">
        <f>H306/10*3600/$B$11</f>
        <v/>
      </c>
      <c r="J306" s="15">
        <f>J305+H306</f>
        <v/>
      </c>
      <c r="K306" s="14">
        <f>$AI$21*K305+$AI$22*L305+$AI$23*M305+$AI$30*H305</f>
        <v/>
      </c>
      <c r="L306" s="14">
        <f>$AI$24*K305+$AI$25*L305+$AI$26*M305+$AI$31*H305</f>
        <v/>
      </c>
      <c r="M306" s="14">
        <f>$AI$27*K305+$AI$28*L305+$AI$29*M305+$AI$32*H305</f>
        <v/>
      </c>
      <c r="N306" s="16">
        <f>R306*$B$41</f>
        <v/>
      </c>
      <c r="O306" s="14">
        <f>K306/$B$30</f>
        <v/>
      </c>
      <c r="P306" s="14">
        <f>L306/$B$31</f>
        <v/>
      </c>
      <c r="Q306" s="14">
        <f>M306/$B$32</f>
        <v/>
      </c>
      <c r="R306" s="14">
        <f>R305*$AI$42+S305*$AI$43+T305*$AI$44+U305*$AI$45+$AI$47*H305</f>
        <v/>
      </c>
      <c r="S306" s="17">
        <f>$AI$33*K306+$AI$34*L306+$AI$35*M306</f>
        <v/>
      </c>
      <c r="T306" s="17">
        <f>$AI$36*K306+$AI$37*L306+$AI$38*M306</f>
        <v/>
      </c>
      <c r="U306" s="17">
        <f>$AI$39*K306+$AI$40*L306+$AI$41*M306</f>
        <v/>
      </c>
      <c r="V306" s="17">
        <f>R306*EXP(-$B$15*(($B$16+$AI$4)*0.1))+S306*$B$15/($B$15-$AI$12)*(EXP(-$AI$12*(($B$16+$AI$4)*0.1))-EXP(-$B$15*(($B$16+$AI$4)*0.1)))+T306*$B$15/($B$15-$AI$13)*(EXP(-$AI$13*(($B$16+$AI$4)*0.1))-EXP(-$B$15*(($B$16+$AI$4)*0.1)))+U306*$B$15/($B$15-$AI$14)*(EXP(-$AI$14*(($B$16+$AI$4)*0.1))-EXP(-$B$15*(($B$16+$AI$4)*0.1)))</f>
        <v/>
      </c>
      <c r="W306" s="17">
        <f>R306*EXP(-$B$15*(($B$16+$AI$4)*0.2))+S306*$B$15/($B$15-$AI$12)*(EXP(-$AI$12*(($B$16+$AI$4)*0.2))-EXP(-$B$15*(($B$16+$AI$4)*0.2)))+T306*$B$15/($B$15-$AI$13)*(EXP(-$AI$13*(($B$16+$AI$4)*0.2))-EXP(-$B$15*(($B$16+$AI$4)*0.2)))+U306*$B$15/($B$15-$AI$14)*(EXP(-$AI$14*(($B$16+$AI$4)*0.2))-EXP(-$B$15*(($B$16+$AI$4)*0.2)))</f>
        <v/>
      </c>
      <c r="X306" s="17">
        <f>R306*EXP(-$B$15*(($B$16+$AI$4)*0.3))+S306*$B$15/($B$15-$AI$12)*(EXP(-$AI$12*(($B$16+$AI$4)*0.3))-EXP(-$B$15*(($B$16+$AI$4)*0.3)))+T306*$B$15/($B$15-$AI$13)*(EXP(-$AI$13*(($B$16+$AI$4)*0.3))-EXP(-$B$15*(($B$16+$AI$4)*0.3)))+U306*$B$15/($B$15-$AI$14)*(EXP(-$AI$14*(($B$16+$AI$4)*0.3))-EXP(-$B$15*(($B$16+$AI$4)*0.3)))</f>
        <v/>
      </c>
      <c r="Y306" s="17">
        <f>R306*EXP(-$B$15*(($B$16+$AI$4)*0.4))+S306*$B$15/($B$15-$AI$12)*(EXP(-$AI$12*(($B$16+$AI$4)*0.4))-EXP(-$B$15*(($B$16+$AI$4)*0.4)))+T306*$B$15/($B$15-$AI$13)*(EXP(-$AI$13*(($B$16+$AI$4)*0.4))-EXP(-$B$15*(($B$16+$AI$4)*0.4)))+U306*$B$15/($B$15-$AI$14)*(EXP(-$AI$14*(($B$16+$AI$4)*0.4))-EXP(-$B$15*(($B$16+$AI$4)*0.4)))</f>
        <v/>
      </c>
      <c r="Z306" s="17">
        <f>R306*EXP(-$B$15*(($B$16+$AI$4)*0.5))+S306*$B$15/($B$15-$AI$12)*(EXP(-$AI$12*(($B$16+$AI$4)*0.5))-EXP(-$B$15*(($B$16+$AI$4)*0.5)))+T306*$B$15/($B$15-$AI$13)*(EXP(-$AI$13*(($B$16+$AI$4)*0.5))-EXP(-$B$15*(($B$16+$AI$4)*0.5)))+U306*$B$15/($B$15-$AI$14)*(EXP(-$AI$14*(($B$16+$AI$4)*0.5))-EXP(-$B$15*(($B$16+$AI$4)*0.5)))</f>
        <v/>
      </c>
      <c r="AA306" s="17">
        <f>R306*EXP(-$B$15*(($B$16+$AI$4)*0.6))+S306*$B$15/($B$15-$AI$12)*(EXP(-$AI$12*(($B$16+$AI$4)*0.6))-EXP(-$B$15*(($B$16+$AI$4)*0.6)))+T306*$B$15/($B$15-$AI$13)*(EXP(-$AI$13*(($B$16+$AI$4)*0.6))-EXP(-$B$15*(($B$16+$AI$4)*0.6)))+U306*$B$15/($B$15-$AI$14)*(EXP(-$AI$14*(($B$16+$AI$4)*0.6))-EXP(-$B$15*(($B$16+$AI$4)*0.6)))</f>
        <v/>
      </c>
      <c r="AB306" s="17">
        <f>R306*EXP(-$B$15*(($B$16+$AI$4)*0.7))+S306*$B$15/($B$15-$AI$12)*(EXP(-$AI$12*(($B$16+$AI$4)*0.7))-EXP(-$B$15*(($B$16+$AI$4)*0.7)))+T306*$B$15/($B$15-$AI$13)*(EXP(-$AI$13*(($B$16+$AI$4)*0.7))-EXP(-$B$15*(($B$16+$AI$4)*0.7)))+U306*$B$15/($B$15-$AI$14)*(EXP(-$AI$14*(($B$16+$AI$4)*0.7))-EXP(-$B$15*(($B$16+$AI$4)*0.7)))</f>
        <v/>
      </c>
      <c r="AC306" s="17">
        <f>R306*EXP(-$B$15*(($B$16+$AI$4)*0.8))+S306*$B$15/($B$15-$AI$12)*(EXP(-$AI$12*(($B$16+$AI$4)*0.8))-EXP(-$B$15*(($B$16+$AI$4)*0.8)))+T306*$B$15/($B$15-$AI$13)*(EXP(-$AI$13*(($B$16+$AI$4)*0.8))-EXP(-$B$15*(($B$16+$AI$4)*0.8)))+U306*$B$15/($B$15-$AI$14)*(EXP(-$AI$14*(($B$16+$AI$4)*0.8))-EXP(-$B$15*(($B$16+$AI$4)*0.8)))</f>
        <v/>
      </c>
      <c r="AD306" s="17">
        <f>R306*EXP(-$B$15*(($B$16+$AI$4)*0.9))+S306*$B$15/($B$15-$AI$12)*(EXP(-$AI$12*(($B$16+$AI$4)*0.9))-EXP(-$B$15*(($B$16+$AI$4)*0.9)))+T306*$B$15/($B$15-$AI$13)*(EXP(-$AI$13*(($B$16+$AI$4)*0.9))-EXP(-$B$15*(($B$16+$AI$4)*0.9)))+U306*$B$15/($B$15-$AI$14)*(EXP(-$AI$14*(($B$16+$AI$4)*0.9))-EXP(-$B$15*(($B$16+$AI$4)*0.9)))</f>
        <v/>
      </c>
      <c r="AE306" s="17">
        <f>R306*EXP(-$B$15*(($B$16+$AI$4)*1.0))+S306*$B$15/($B$15-$AI$12)*(EXP(-$AI$12*(($B$16+$AI$4)*1.0))-EXP(-$B$15*(($B$16+$AI$4)*1.0)))+T306*$B$15/($B$15-$AI$13)*(EXP(-$AI$13*(($B$16+$AI$4)*1.0))-EXP(-$B$15*(($B$16+$AI$4)*1.0)))+U306*$B$15/($B$15-$AI$14)*(EXP(-$AI$14*(($B$16+$AI$4)*1.0))-EXP(-$B$15*(($B$16+$AI$4)*1.0)))</f>
        <v/>
      </c>
      <c r="AF306" s="17">
        <f>MIN((G306-V306)/$AI$48,(G306-W306)/$AI$49,(G306-X306)/$AI$50,(G306-Y306)/$AI$51,(G306-Z306)/$AI$52,(G306-AA306)/$AI$53,(G306-AB306)/$AI$54,(G306-AC306)/$AI$55,(G306-AD306)/$AI$56,(G306-AE306)/$AI$57)</f>
        <v/>
      </c>
    </row>
    <row r="307">
      <c r="E307" s="12">
        <f>E306+$B$11</f>
        <v/>
      </c>
      <c r="F307" s="13">
        <f>E307/60</f>
        <v/>
      </c>
      <c r="G307" s="13">
        <f>IF(F307&gt;=$AI$66,$B$26,IF(F307&gt;=$AI$65,$B$25,IF(F307&gt;=$AI$64,$B$24,IF(F307&gt;=$AI$63,$B$23,IF(F307&gt;=$AI$62,$B$22,IF(F307&gt;=$AI$61,$B$21,$B$20))))))</f>
        <v/>
      </c>
      <c r="H307" s="14">
        <f>MAX(0,MIN($AI$59,IF($B$9="Plasma",(G307-(S307*$AI$18+T307*$AI$19+U307*$AI$20))/$AI$46,AF307)))</f>
        <v/>
      </c>
      <c r="I307" s="15">
        <f>H307/10*3600/$B$11</f>
        <v/>
      </c>
      <c r="J307" s="15">
        <f>J306+H307</f>
        <v/>
      </c>
      <c r="K307" s="14">
        <f>$AI$21*K306+$AI$22*L306+$AI$23*M306+$AI$30*H306</f>
        <v/>
      </c>
      <c r="L307" s="14">
        <f>$AI$24*K306+$AI$25*L306+$AI$26*M306+$AI$31*H306</f>
        <v/>
      </c>
      <c r="M307" s="14">
        <f>$AI$27*K306+$AI$28*L306+$AI$29*M306+$AI$32*H306</f>
        <v/>
      </c>
      <c r="N307" s="16">
        <f>R307*$B$41</f>
        <v/>
      </c>
      <c r="O307" s="14">
        <f>K307/$B$30</f>
        <v/>
      </c>
      <c r="P307" s="14">
        <f>L307/$B$31</f>
        <v/>
      </c>
      <c r="Q307" s="14">
        <f>M307/$B$32</f>
        <v/>
      </c>
      <c r="R307" s="14">
        <f>R306*$AI$42+S306*$AI$43+T306*$AI$44+U306*$AI$45+$AI$47*H306</f>
        <v/>
      </c>
      <c r="S307" s="17">
        <f>$AI$33*K307+$AI$34*L307+$AI$35*M307</f>
        <v/>
      </c>
      <c r="T307" s="17">
        <f>$AI$36*K307+$AI$37*L307+$AI$38*M307</f>
        <v/>
      </c>
      <c r="U307" s="17">
        <f>$AI$39*K307+$AI$40*L307+$AI$41*M307</f>
        <v/>
      </c>
      <c r="V307" s="17">
        <f>R307*EXP(-$B$15*(($B$16+$AI$4)*0.1))+S307*$B$15/($B$15-$AI$12)*(EXP(-$AI$12*(($B$16+$AI$4)*0.1))-EXP(-$B$15*(($B$16+$AI$4)*0.1)))+T307*$B$15/($B$15-$AI$13)*(EXP(-$AI$13*(($B$16+$AI$4)*0.1))-EXP(-$B$15*(($B$16+$AI$4)*0.1)))+U307*$B$15/($B$15-$AI$14)*(EXP(-$AI$14*(($B$16+$AI$4)*0.1))-EXP(-$B$15*(($B$16+$AI$4)*0.1)))</f>
        <v/>
      </c>
      <c r="W307" s="17">
        <f>R307*EXP(-$B$15*(($B$16+$AI$4)*0.2))+S307*$B$15/($B$15-$AI$12)*(EXP(-$AI$12*(($B$16+$AI$4)*0.2))-EXP(-$B$15*(($B$16+$AI$4)*0.2)))+T307*$B$15/($B$15-$AI$13)*(EXP(-$AI$13*(($B$16+$AI$4)*0.2))-EXP(-$B$15*(($B$16+$AI$4)*0.2)))+U307*$B$15/($B$15-$AI$14)*(EXP(-$AI$14*(($B$16+$AI$4)*0.2))-EXP(-$B$15*(($B$16+$AI$4)*0.2)))</f>
        <v/>
      </c>
      <c r="X307" s="17">
        <f>R307*EXP(-$B$15*(($B$16+$AI$4)*0.3))+S307*$B$15/($B$15-$AI$12)*(EXP(-$AI$12*(($B$16+$AI$4)*0.3))-EXP(-$B$15*(($B$16+$AI$4)*0.3)))+T307*$B$15/($B$15-$AI$13)*(EXP(-$AI$13*(($B$16+$AI$4)*0.3))-EXP(-$B$15*(($B$16+$AI$4)*0.3)))+U307*$B$15/($B$15-$AI$14)*(EXP(-$AI$14*(($B$16+$AI$4)*0.3))-EXP(-$B$15*(($B$16+$AI$4)*0.3)))</f>
        <v/>
      </c>
      <c r="Y307" s="17">
        <f>R307*EXP(-$B$15*(($B$16+$AI$4)*0.4))+S307*$B$15/($B$15-$AI$12)*(EXP(-$AI$12*(($B$16+$AI$4)*0.4))-EXP(-$B$15*(($B$16+$AI$4)*0.4)))+T307*$B$15/($B$15-$AI$13)*(EXP(-$AI$13*(($B$16+$AI$4)*0.4))-EXP(-$B$15*(($B$16+$AI$4)*0.4)))+U307*$B$15/($B$15-$AI$14)*(EXP(-$AI$14*(($B$16+$AI$4)*0.4))-EXP(-$B$15*(($B$16+$AI$4)*0.4)))</f>
        <v/>
      </c>
      <c r="Z307" s="17">
        <f>R307*EXP(-$B$15*(($B$16+$AI$4)*0.5))+S307*$B$15/($B$15-$AI$12)*(EXP(-$AI$12*(($B$16+$AI$4)*0.5))-EXP(-$B$15*(($B$16+$AI$4)*0.5)))+T307*$B$15/($B$15-$AI$13)*(EXP(-$AI$13*(($B$16+$AI$4)*0.5))-EXP(-$B$15*(($B$16+$AI$4)*0.5)))+U307*$B$15/($B$15-$AI$14)*(EXP(-$AI$14*(($B$16+$AI$4)*0.5))-EXP(-$B$15*(($B$16+$AI$4)*0.5)))</f>
        <v/>
      </c>
      <c r="AA307" s="17">
        <f>R307*EXP(-$B$15*(($B$16+$AI$4)*0.6))+S307*$B$15/($B$15-$AI$12)*(EXP(-$AI$12*(($B$16+$AI$4)*0.6))-EXP(-$B$15*(($B$16+$AI$4)*0.6)))+T307*$B$15/($B$15-$AI$13)*(EXP(-$AI$13*(($B$16+$AI$4)*0.6))-EXP(-$B$15*(($B$16+$AI$4)*0.6)))+U307*$B$15/($B$15-$AI$14)*(EXP(-$AI$14*(($B$16+$AI$4)*0.6))-EXP(-$B$15*(($B$16+$AI$4)*0.6)))</f>
        <v/>
      </c>
      <c r="AB307" s="17">
        <f>R307*EXP(-$B$15*(($B$16+$AI$4)*0.7))+S307*$B$15/($B$15-$AI$12)*(EXP(-$AI$12*(($B$16+$AI$4)*0.7))-EXP(-$B$15*(($B$16+$AI$4)*0.7)))+T307*$B$15/($B$15-$AI$13)*(EXP(-$AI$13*(($B$16+$AI$4)*0.7))-EXP(-$B$15*(($B$16+$AI$4)*0.7)))+U307*$B$15/($B$15-$AI$14)*(EXP(-$AI$14*(($B$16+$AI$4)*0.7))-EXP(-$B$15*(($B$16+$AI$4)*0.7)))</f>
        <v/>
      </c>
      <c r="AC307" s="17">
        <f>R307*EXP(-$B$15*(($B$16+$AI$4)*0.8))+S307*$B$15/($B$15-$AI$12)*(EXP(-$AI$12*(($B$16+$AI$4)*0.8))-EXP(-$B$15*(($B$16+$AI$4)*0.8)))+T307*$B$15/($B$15-$AI$13)*(EXP(-$AI$13*(($B$16+$AI$4)*0.8))-EXP(-$B$15*(($B$16+$AI$4)*0.8)))+U307*$B$15/($B$15-$AI$14)*(EXP(-$AI$14*(($B$16+$AI$4)*0.8))-EXP(-$B$15*(($B$16+$AI$4)*0.8)))</f>
        <v/>
      </c>
      <c r="AD307" s="17">
        <f>R307*EXP(-$B$15*(($B$16+$AI$4)*0.9))+S307*$B$15/($B$15-$AI$12)*(EXP(-$AI$12*(($B$16+$AI$4)*0.9))-EXP(-$B$15*(($B$16+$AI$4)*0.9)))+T307*$B$15/($B$15-$AI$13)*(EXP(-$AI$13*(($B$16+$AI$4)*0.9))-EXP(-$B$15*(($B$16+$AI$4)*0.9)))+U307*$B$15/($B$15-$AI$14)*(EXP(-$AI$14*(($B$16+$AI$4)*0.9))-EXP(-$B$15*(($B$16+$AI$4)*0.9)))</f>
        <v/>
      </c>
      <c r="AE307" s="17">
        <f>R307*EXP(-$B$15*(($B$16+$AI$4)*1.0))+S307*$B$15/($B$15-$AI$12)*(EXP(-$AI$12*(($B$16+$AI$4)*1.0))-EXP(-$B$15*(($B$16+$AI$4)*1.0)))+T307*$B$15/($B$15-$AI$13)*(EXP(-$AI$13*(($B$16+$AI$4)*1.0))-EXP(-$B$15*(($B$16+$AI$4)*1.0)))+U307*$B$15/($B$15-$AI$14)*(EXP(-$AI$14*(($B$16+$AI$4)*1.0))-EXP(-$B$15*(($B$16+$AI$4)*1.0)))</f>
        <v/>
      </c>
      <c r="AF307" s="17">
        <f>MIN((G307-V307)/$AI$48,(G307-W307)/$AI$49,(G307-X307)/$AI$50,(G307-Y307)/$AI$51,(G307-Z307)/$AI$52,(G307-AA307)/$AI$53,(G307-AB307)/$AI$54,(G307-AC307)/$AI$55,(G307-AD307)/$AI$56,(G307-AE307)/$AI$57)</f>
        <v/>
      </c>
    </row>
    <row r="308">
      <c r="E308" s="12">
        <f>E307+$B$11</f>
        <v/>
      </c>
      <c r="F308" s="13">
        <f>E308/60</f>
        <v/>
      </c>
      <c r="G308" s="13">
        <f>IF(F308&gt;=$AI$66,$B$26,IF(F308&gt;=$AI$65,$B$25,IF(F308&gt;=$AI$64,$B$24,IF(F308&gt;=$AI$63,$B$23,IF(F308&gt;=$AI$62,$B$22,IF(F308&gt;=$AI$61,$B$21,$B$20))))))</f>
        <v/>
      </c>
      <c r="H308" s="14">
        <f>MAX(0,MIN($AI$59,IF($B$9="Plasma",(G308-(S308*$AI$18+T308*$AI$19+U308*$AI$20))/$AI$46,AF308)))</f>
        <v/>
      </c>
      <c r="I308" s="15">
        <f>H308/10*3600/$B$11</f>
        <v/>
      </c>
      <c r="J308" s="15">
        <f>J307+H308</f>
        <v/>
      </c>
      <c r="K308" s="14">
        <f>$AI$21*K307+$AI$22*L307+$AI$23*M307+$AI$30*H307</f>
        <v/>
      </c>
      <c r="L308" s="14">
        <f>$AI$24*K307+$AI$25*L307+$AI$26*M307+$AI$31*H307</f>
        <v/>
      </c>
      <c r="M308" s="14">
        <f>$AI$27*K307+$AI$28*L307+$AI$29*M307+$AI$32*H307</f>
        <v/>
      </c>
      <c r="N308" s="16">
        <f>R308*$B$41</f>
        <v/>
      </c>
      <c r="O308" s="14">
        <f>K308/$B$30</f>
        <v/>
      </c>
      <c r="P308" s="14">
        <f>L308/$B$31</f>
        <v/>
      </c>
      <c r="Q308" s="14">
        <f>M308/$B$32</f>
        <v/>
      </c>
      <c r="R308" s="14">
        <f>R307*$AI$42+S307*$AI$43+T307*$AI$44+U307*$AI$45+$AI$47*H307</f>
        <v/>
      </c>
      <c r="S308" s="17">
        <f>$AI$33*K308+$AI$34*L308+$AI$35*M308</f>
        <v/>
      </c>
      <c r="T308" s="17">
        <f>$AI$36*K308+$AI$37*L308+$AI$38*M308</f>
        <v/>
      </c>
      <c r="U308" s="17">
        <f>$AI$39*K308+$AI$40*L308+$AI$41*M308</f>
        <v/>
      </c>
      <c r="V308" s="17">
        <f>R308*EXP(-$B$15*(($B$16+$AI$4)*0.1))+S308*$B$15/($B$15-$AI$12)*(EXP(-$AI$12*(($B$16+$AI$4)*0.1))-EXP(-$B$15*(($B$16+$AI$4)*0.1)))+T308*$B$15/($B$15-$AI$13)*(EXP(-$AI$13*(($B$16+$AI$4)*0.1))-EXP(-$B$15*(($B$16+$AI$4)*0.1)))+U308*$B$15/($B$15-$AI$14)*(EXP(-$AI$14*(($B$16+$AI$4)*0.1))-EXP(-$B$15*(($B$16+$AI$4)*0.1)))</f>
        <v/>
      </c>
      <c r="W308" s="17">
        <f>R308*EXP(-$B$15*(($B$16+$AI$4)*0.2))+S308*$B$15/($B$15-$AI$12)*(EXP(-$AI$12*(($B$16+$AI$4)*0.2))-EXP(-$B$15*(($B$16+$AI$4)*0.2)))+T308*$B$15/($B$15-$AI$13)*(EXP(-$AI$13*(($B$16+$AI$4)*0.2))-EXP(-$B$15*(($B$16+$AI$4)*0.2)))+U308*$B$15/($B$15-$AI$14)*(EXP(-$AI$14*(($B$16+$AI$4)*0.2))-EXP(-$B$15*(($B$16+$AI$4)*0.2)))</f>
        <v/>
      </c>
      <c r="X308" s="17">
        <f>R308*EXP(-$B$15*(($B$16+$AI$4)*0.3))+S308*$B$15/($B$15-$AI$12)*(EXP(-$AI$12*(($B$16+$AI$4)*0.3))-EXP(-$B$15*(($B$16+$AI$4)*0.3)))+T308*$B$15/($B$15-$AI$13)*(EXP(-$AI$13*(($B$16+$AI$4)*0.3))-EXP(-$B$15*(($B$16+$AI$4)*0.3)))+U308*$B$15/($B$15-$AI$14)*(EXP(-$AI$14*(($B$16+$AI$4)*0.3))-EXP(-$B$15*(($B$16+$AI$4)*0.3)))</f>
        <v/>
      </c>
      <c r="Y308" s="17">
        <f>R308*EXP(-$B$15*(($B$16+$AI$4)*0.4))+S308*$B$15/($B$15-$AI$12)*(EXP(-$AI$12*(($B$16+$AI$4)*0.4))-EXP(-$B$15*(($B$16+$AI$4)*0.4)))+T308*$B$15/($B$15-$AI$13)*(EXP(-$AI$13*(($B$16+$AI$4)*0.4))-EXP(-$B$15*(($B$16+$AI$4)*0.4)))+U308*$B$15/($B$15-$AI$14)*(EXP(-$AI$14*(($B$16+$AI$4)*0.4))-EXP(-$B$15*(($B$16+$AI$4)*0.4)))</f>
        <v/>
      </c>
      <c r="Z308" s="17">
        <f>R308*EXP(-$B$15*(($B$16+$AI$4)*0.5))+S308*$B$15/($B$15-$AI$12)*(EXP(-$AI$12*(($B$16+$AI$4)*0.5))-EXP(-$B$15*(($B$16+$AI$4)*0.5)))+T308*$B$15/($B$15-$AI$13)*(EXP(-$AI$13*(($B$16+$AI$4)*0.5))-EXP(-$B$15*(($B$16+$AI$4)*0.5)))+U308*$B$15/($B$15-$AI$14)*(EXP(-$AI$14*(($B$16+$AI$4)*0.5))-EXP(-$B$15*(($B$16+$AI$4)*0.5)))</f>
        <v/>
      </c>
      <c r="AA308" s="17">
        <f>R308*EXP(-$B$15*(($B$16+$AI$4)*0.6))+S308*$B$15/($B$15-$AI$12)*(EXP(-$AI$12*(($B$16+$AI$4)*0.6))-EXP(-$B$15*(($B$16+$AI$4)*0.6)))+T308*$B$15/($B$15-$AI$13)*(EXP(-$AI$13*(($B$16+$AI$4)*0.6))-EXP(-$B$15*(($B$16+$AI$4)*0.6)))+U308*$B$15/($B$15-$AI$14)*(EXP(-$AI$14*(($B$16+$AI$4)*0.6))-EXP(-$B$15*(($B$16+$AI$4)*0.6)))</f>
        <v/>
      </c>
      <c r="AB308" s="17">
        <f>R308*EXP(-$B$15*(($B$16+$AI$4)*0.7))+S308*$B$15/($B$15-$AI$12)*(EXP(-$AI$12*(($B$16+$AI$4)*0.7))-EXP(-$B$15*(($B$16+$AI$4)*0.7)))+T308*$B$15/($B$15-$AI$13)*(EXP(-$AI$13*(($B$16+$AI$4)*0.7))-EXP(-$B$15*(($B$16+$AI$4)*0.7)))+U308*$B$15/($B$15-$AI$14)*(EXP(-$AI$14*(($B$16+$AI$4)*0.7))-EXP(-$B$15*(($B$16+$AI$4)*0.7)))</f>
        <v/>
      </c>
      <c r="AC308" s="17">
        <f>R308*EXP(-$B$15*(($B$16+$AI$4)*0.8))+S308*$B$15/($B$15-$AI$12)*(EXP(-$AI$12*(($B$16+$AI$4)*0.8))-EXP(-$B$15*(($B$16+$AI$4)*0.8)))+T308*$B$15/($B$15-$AI$13)*(EXP(-$AI$13*(($B$16+$AI$4)*0.8))-EXP(-$B$15*(($B$16+$AI$4)*0.8)))+U308*$B$15/($B$15-$AI$14)*(EXP(-$AI$14*(($B$16+$AI$4)*0.8))-EXP(-$B$15*(($B$16+$AI$4)*0.8)))</f>
        <v/>
      </c>
      <c r="AD308" s="17">
        <f>R308*EXP(-$B$15*(($B$16+$AI$4)*0.9))+S308*$B$15/($B$15-$AI$12)*(EXP(-$AI$12*(($B$16+$AI$4)*0.9))-EXP(-$B$15*(($B$16+$AI$4)*0.9)))+T308*$B$15/($B$15-$AI$13)*(EXP(-$AI$13*(($B$16+$AI$4)*0.9))-EXP(-$B$15*(($B$16+$AI$4)*0.9)))+U308*$B$15/($B$15-$AI$14)*(EXP(-$AI$14*(($B$16+$AI$4)*0.9))-EXP(-$B$15*(($B$16+$AI$4)*0.9)))</f>
        <v/>
      </c>
      <c r="AE308" s="17">
        <f>R308*EXP(-$B$15*(($B$16+$AI$4)*1.0))+S308*$B$15/($B$15-$AI$12)*(EXP(-$AI$12*(($B$16+$AI$4)*1.0))-EXP(-$B$15*(($B$16+$AI$4)*1.0)))+T308*$B$15/($B$15-$AI$13)*(EXP(-$AI$13*(($B$16+$AI$4)*1.0))-EXP(-$B$15*(($B$16+$AI$4)*1.0)))+U308*$B$15/($B$15-$AI$14)*(EXP(-$AI$14*(($B$16+$AI$4)*1.0))-EXP(-$B$15*(($B$16+$AI$4)*1.0)))</f>
        <v/>
      </c>
      <c r="AF308" s="17">
        <f>MIN((G308-V308)/$AI$48,(G308-W308)/$AI$49,(G308-X308)/$AI$50,(G308-Y308)/$AI$51,(G308-Z308)/$AI$52,(G308-AA308)/$AI$53,(G308-AB308)/$AI$54,(G308-AC308)/$AI$55,(G308-AD308)/$AI$56,(G308-AE308)/$AI$57)</f>
        <v/>
      </c>
    </row>
    <row r="309">
      <c r="E309" s="12">
        <f>E308+$B$11</f>
        <v/>
      </c>
      <c r="F309" s="13">
        <f>E309/60</f>
        <v/>
      </c>
      <c r="G309" s="13">
        <f>IF(F309&gt;=$AI$66,$B$26,IF(F309&gt;=$AI$65,$B$25,IF(F309&gt;=$AI$64,$B$24,IF(F309&gt;=$AI$63,$B$23,IF(F309&gt;=$AI$62,$B$22,IF(F309&gt;=$AI$61,$B$21,$B$20))))))</f>
        <v/>
      </c>
      <c r="H309" s="14">
        <f>MAX(0,MIN($AI$59,IF($B$9="Plasma",(G309-(S309*$AI$18+T309*$AI$19+U309*$AI$20))/$AI$46,AF309)))</f>
        <v/>
      </c>
      <c r="I309" s="15">
        <f>H309/10*3600/$B$11</f>
        <v/>
      </c>
      <c r="J309" s="15">
        <f>J308+H309</f>
        <v/>
      </c>
      <c r="K309" s="14">
        <f>$AI$21*K308+$AI$22*L308+$AI$23*M308+$AI$30*H308</f>
        <v/>
      </c>
      <c r="L309" s="14">
        <f>$AI$24*K308+$AI$25*L308+$AI$26*M308+$AI$31*H308</f>
        <v/>
      </c>
      <c r="M309" s="14">
        <f>$AI$27*K308+$AI$28*L308+$AI$29*M308+$AI$32*H308</f>
        <v/>
      </c>
      <c r="N309" s="16">
        <f>R309*$B$41</f>
        <v/>
      </c>
      <c r="O309" s="14">
        <f>K309/$B$30</f>
        <v/>
      </c>
      <c r="P309" s="14">
        <f>L309/$B$31</f>
        <v/>
      </c>
      <c r="Q309" s="14">
        <f>M309/$B$32</f>
        <v/>
      </c>
      <c r="R309" s="14">
        <f>R308*$AI$42+S308*$AI$43+T308*$AI$44+U308*$AI$45+$AI$47*H308</f>
        <v/>
      </c>
      <c r="S309" s="17">
        <f>$AI$33*K309+$AI$34*L309+$AI$35*M309</f>
        <v/>
      </c>
      <c r="T309" s="17">
        <f>$AI$36*K309+$AI$37*L309+$AI$38*M309</f>
        <v/>
      </c>
      <c r="U309" s="17">
        <f>$AI$39*K309+$AI$40*L309+$AI$41*M309</f>
        <v/>
      </c>
      <c r="V309" s="17">
        <f>R309*EXP(-$B$15*(($B$16+$AI$4)*0.1))+S309*$B$15/($B$15-$AI$12)*(EXP(-$AI$12*(($B$16+$AI$4)*0.1))-EXP(-$B$15*(($B$16+$AI$4)*0.1)))+T309*$B$15/($B$15-$AI$13)*(EXP(-$AI$13*(($B$16+$AI$4)*0.1))-EXP(-$B$15*(($B$16+$AI$4)*0.1)))+U309*$B$15/($B$15-$AI$14)*(EXP(-$AI$14*(($B$16+$AI$4)*0.1))-EXP(-$B$15*(($B$16+$AI$4)*0.1)))</f>
        <v/>
      </c>
      <c r="W309" s="17">
        <f>R309*EXP(-$B$15*(($B$16+$AI$4)*0.2))+S309*$B$15/($B$15-$AI$12)*(EXP(-$AI$12*(($B$16+$AI$4)*0.2))-EXP(-$B$15*(($B$16+$AI$4)*0.2)))+T309*$B$15/($B$15-$AI$13)*(EXP(-$AI$13*(($B$16+$AI$4)*0.2))-EXP(-$B$15*(($B$16+$AI$4)*0.2)))+U309*$B$15/($B$15-$AI$14)*(EXP(-$AI$14*(($B$16+$AI$4)*0.2))-EXP(-$B$15*(($B$16+$AI$4)*0.2)))</f>
        <v/>
      </c>
      <c r="X309" s="17">
        <f>R309*EXP(-$B$15*(($B$16+$AI$4)*0.3))+S309*$B$15/($B$15-$AI$12)*(EXP(-$AI$12*(($B$16+$AI$4)*0.3))-EXP(-$B$15*(($B$16+$AI$4)*0.3)))+T309*$B$15/($B$15-$AI$13)*(EXP(-$AI$13*(($B$16+$AI$4)*0.3))-EXP(-$B$15*(($B$16+$AI$4)*0.3)))+U309*$B$15/($B$15-$AI$14)*(EXP(-$AI$14*(($B$16+$AI$4)*0.3))-EXP(-$B$15*(($B$16+$AI$4)*0.3)))</f>
        <v/>
      </c>
      <c r="Y309" s="17">
        <f>R309*EXP(-$B$15*(($B$16+$AI$4)*0.4))+S309*$B$15/($B$15-$AI$12)*(EXP(-$AI$12*(($B$16+$AI$4)*0.4))-EXP(-$B$15*(($B$16+$AI$4)*0.4)))+T309*$B$15/($B$15-$AI$13)*(EXP(-$AI$13*(($B$16+$AI$4)*0.4))-EXP(-$B$15*(($B$16+$AI$4)*0.4)))+U309*$B$15/($B$15-$AI$14)*(EXP(-$AI$14*(($B$16+$AI$4)*0.4))-EXP(-$B$15*(($B$16+$AI$4)*0.4)))</f>
        <v/>
      </c>
      <c r="Z309" s="17">
        <f>R309*EXP(-$B$15*(($B$16+$AI$4)*0.5))+S309*$B$15/($B$15-$AI$12)*(EXP(-$AI$12*(($B$16+$AI$4)*0.5))-EXP(-$B$15*(($B$16+$AI$4)*0.5)))+T309*$B$15/($B$15-$AI$13)*(EXP(-$AI$13*(($B$16+$AI$4)*0.5))-EXP(-$B$15*(($B$16+$AI$4)*0.5)))+U309*$B$15/($B$15-$AI$14)*(EXP(-$AI$14*(($B$16+$AI$4)*0.5))-EXP(-$B$15*(($B$16+$AI$4)*0.5)))</f>
        <v/>
      </c>
      <c r="AA309" s="17">
        <f>R309*EXP(-$B$15*(($B$16+$AI$4)*0.6))+S309*$B$15/($B$15-$AI$12)*(EXP(-$AI$12*(($B$16+$AI$4)*0.6))-EXP(-$B$15*(($B$16+$AI$4)*0.6)))+T309*$B$15/($B$15-$AI$13)*(EXP(-$AI$13*(($B$16+$AI$4)*0.6))-EXP(-$B$15*(($B$16+$AI$4)*0.6)))+U309*$B$15/($B$15-$AI$14)*(EXP(-$AI$14*(($B$16+$AI$4)*0.6))-EXP(-$B$15*(($B$16+$AI$4)*0.6)))</f>
        <v/>
      </c>
      <c r="AB309" s="17">
        <f>R309*EXP(-$B$15*(($B$16+$AI$4)*0.7))+S309*$B$15/($B$15-$AI$12)*(EXP(-$AI$12*(($B$16+$AI$4)*0.7))-EXP(-$B$15*(($B$16+$AI$4)*0.7)))+T309*$B$15/($B$15-$AI$13)*(EXP(-$AI$13*(($B$16+$AI$4)*0.7))-EXP(-$B$15*(($B$16+$AI$4)*0.7)))+U309*$B$15/($B$15-$AI$14)*(EXP(-$AI$14*(($B$16+$AI$4)*0.7))-EXP(-$B$15*(($B$16+$AI$4)*0.7)))</f>
        <v/>
      </c>
      <c r="AC309" s="17">
        <f>R309*EXP(-$B$15*(($B$16+$AI$4)*0.8))+S309*$B$15/($B$15-$AI$12)*(EXP(-$AI$12*(($B$16+$AI$4)*0.8))-EXP(-$B$15*(($B$16+$AI$4)*0.8)))+T309*$B$15/($B$15-$AI$13)*(EXP(-$AI$13*(($B$16+$AI$4)*0.8))-EXP(-$B$15*(($B$16+$AI$4)*0.8)))+U309*$B$15/($B$15-$AI$14)*(EXP(-$AI$14*(($B$16+$AI$4)*0.8))-EXP(-$B$15*(($B$16+$AI$4)*0.8)))</f>
        <v/>
      </c>
      <c r="AD309" s="17">
        <f>R309*EXP(-$B$15*(($B$16+$AI$4)*0.9))+S309*$B$15/($B$15-$AI$12)*(EXP(-$AI$12*(($B$16+$AI$4)*0.9))-EXP(-$B$15*(($B$16+$AI$4)*0.9)))+T309*$B$15/($B$15-$AI$13)*(EXP(-$AI$13*(($B$16+$AI$4)*0.9))-EXP(-$B$15*(($B$16+$AI$4)*0.9)))+U309*$B$15/($B$15-$AI$14)*(EXP(-$AI$14*(($B$16+$AI$4)*0.9))-EXP(-$B$15*(($B$16+$AI$4)*0.9)))</f>
        <v/>
      </c>
      <c r="AE309" s="17">
        <f>R309*EXP(-$B$15*(($B$16+$AI$4)*1.0))+S309*$B$15/($B$15-$AI$12)*(EXP(-$AI$12*(($B$16+$AI$4)*1.0))-EXP(-$B$15*(($B$16+$AI$4)*1.0)))+T309*$B$15/($B$15-$AI$13)*(EXP(-$AI$13*(($B$16+$AI$4)*1.0))-EXP(-$B$15*(($B$16+$AI$4)*1.0)))+U309*$B$15/($B$15-$AI$14)*(EXP(-$AI$14*(($B$16+$AI$4)*1.0))-EXP(-$B$15*(($B$16+$AI$4)*1.0)))</f>
        <v/>
      </c>
      <c r="AF309" s="17">
        <f>MIN((G309-V309)/$AI$48,(G309-W309)/$AI$49,(G309-X309)/$AI$50,(G309-Y309)/$AI$51,(G309-Z309)/$AI$52,(G309-AA309)/$AI$53,(G309-AB309)/$AI$54,(G309-AC309)/$AI$55,(G309-AD309)/$AI$56,(G309-AE309)/$AI$57)</f>
        <v/>
      </c>
    </row>
    <row r="310">
      <c r="E310" s="12">
        <f>E309+$B$11</f>
        <v/>
      </c>
      <c r="F310" s="13">
        <f>E310/60</f>
        <v/>
      </c>
      <c r="G310" s="13">
        <f>IF(F310&gt;=$AI$66,$B$26,IF(F310&gt;=$AI$65,$B$25,IF(F310&gt;=$AI$64,$B$24,IF(F310&gt;=$AI$63,$B$23,IF(F310&gt;=$AI$62,$B$22,IF(F310&gt;=$AI$61,$B$21,$B$20))))))</f>
        <v/>
      </c>
      <c r="H310" s="14">
        <f>MAX(0,MIN($AI$59,IF($B$9="Plasma",(G310-(S310*$AI$18+T310*$AI$19+U310*$AI$20))/$AI$46,AF310)))</f>
        <v/>
      </c>
      <c r="I310" s="15">
        <f>H310/10*3600/$B$11</f>
        <v/>
      </c>
      <c r="J310" s="15">
        <f>J309+H310</f>
        <v/>
      </c>
      <c r="K310" s="14">
        <f>$AI$21*K309+$AI$22*L309+$AI$23*M309+$AI$30*H309</f>
        <v/>
      </c>
      <c r="L310" s="14">
        <f>$AI$24*K309+$AI$25*L309+$AI$26*M309+$AI$31*H309</f>
        <v/>
      </c>
      <c r="M310" s="14">
        <f>$AI$27*K309+$AI$28*L309+$AI$29*M309+$AI$32*H309</f>
        <v/>
      </c>
      <c r="N310" s="16">
        <f>R310*$B$41</f>
        <v/>
      </c>
      <c r="O310" s="14">
        <f>K310/$B$30</f>
        <v/>
      </c>
      <c r="P310" s="14">
        <f>L310/$B$31</f>
        <v/>
      </c>
      <c r="Q310" s="14">
        <f>M310/$B$32</f>
        <v/>
      </c>
      <c r="R310" s="14">
        <f>R309*$AI$42+S309*$AI$43+T309*$AI$44+U309*$AI$45+$AI$47*H309</f>
        <v/>
      </c>
      <c r="S310" s="17">
        <f>$AI$33*K310+$AI$34*L310+$AI$35*M310</f>
        <v/>
      </c>
      <c r="T310" s="17">
        <f>$AI$36*K310+$AI$37*L310+$AI$38*M310</f>
        <v/>
      </c>
      <c r="U310" s="17">
        <f>$AI$39*K310+$AI$40*L310+$AI$41*M310</f>
        <v/>
      </c>
      <c r="V310" s="17">
        <f>R310*EXP(-$B$15*(($B$16+$AI$4)*0.1))+S310*$B$15/($B$15-$AI$12)*(EXP(-$AI$12*(($B$16+$AI$4)*0.1))-EXP(-$B$15*(($B$16+$AI$4)*0.1)))+T310*$B$15/($B$15-$AI$13)*(EXP(-$AI$13*(($B$16+$AI$4)*0.1))-EXP(-$B$15*(($B$16+$AI$4)*0.1)))+U310*$B$15/($B$15-$AI$14)*(EXP(-$AI$14*(($B$16+$AI$4)*0.1))-EXP(-$B$15*(($B$16+$AI$4)*0.1)))</f>
        <v/>
      </c>
      <c r="W310" s="17">
        <f>R310*EXP(-$B$15*(($B$16+$AI$4)*0.2))+S310*$B$15/($B$15-$AI$12)*(EXP(-$AI$12*(($B$16+$AI$4)*0.2))-EXP(-$B$15*(($B$16+$AI$4)*0.2)))+T310*$B$15/($B$15-$AI$13)*(EXP(-$AI$13*(($B$16+$AI$4)*0.2))-EXP(-$B$15*(($B$16+$AI$4)*0.2)))+U310*$B$15/($B$15-$AI$14)*(EXP(-$AI$14*(($B$16+$AI$4)*0.2))-EXP(-$B$15*(($B$16+$AI$4)*0.2)))</f>
        <v/>
      </c>
      <c r="X310" s="17">
        <f>R310*EXP(-$B$15*(($B$16+$AI$4)*0.3))+S310*$B$15/($B$15-$AI$12)*(EXP(-$AI$12*(($B$16+$AI$4)*0.3))-EXP(-$B$15*(($B$16+$AI$4)*0.3)))+T310*$B$15/($B$15-$AI$13)*(EXP(-$AI$13*(($B$16+$AI$4)*0.3))-EXP(-$B$15*(($B$16+$AI$4)*0.3)))+U310*$B$15/($B$15-$AI$14)*(EXP(-$AI$14*(($B$16+$AI$4)*0.3))-EXP(-$B$15*(($B$16+$AI$4)*0.3)))</f>
        <v/>
      </c>
      <c r="Y310" s="17">
        <f>R310*EXP(-$B$15*(($B$16+$AI$4)*0.4))+S310*$B$15/($B$15-$AI$12)*(EXP(-$AI$12*(($B$16+$AI$4)*0.4))-EXP(-$B$15*(($B$16+$AI$4)*0.4)))+T310*$B$15/($B$15-$AI$13)*(EXP(-$AI$13*(($B$16+$AI$4)*0.4))-EXP(-$B$15*(($B$16+$AI$4)*0.4)))+U310*$B$15/($B$15-$AI$14)*(EXP(-$AI$14*(($B$16+$AI$4)*0.4))-EXP(-$B$15*(($B$16+$AI$4)*0.4)))</f>
        <v/>
      </c>
      <c r="Z310" s="17">
        <f>R310*EXP(-$B$15*(($B$16+$AI$4)*0.5))+S310*$B$15/($B$15-$AI$12)*(EXP(-$AI$12*(($B$16+$AI$4)*0.5))-EXP(-$B$15*(($B$16+$AI$4)*0.5)))+T310*$B$15/($B$15-$AI$13)*(EXP(-$AI$13*(($B$16+$AI$4)*0.5))-EXP(-$B$15*(($B$16+$AI$4)*0.5)))+U310*$B$15/($B$15-$AI$14)*(EXP(-$AI$14*(($B$16+$AI$4)*0.5))-EXP(-$B$15*(($B$16+$AI$4)*0.5)))</f>
        <v/>
      </c>
      <c r="AA310" s="17">
        <f>R310*EXP(-$B$15*(($B$16+$AI$4)*0.6))+S310*$B$15/($B$15-$AI$12)*(EXP(-$AI$12*(($B$16+$AI$4)*0.6))-EXP(-$B$15*(($B$16+$AI$4)*0.6)))+T310*$B$15/($B$15-$AI$13)*(EXP(-$AI$13*(($B$16+$AI$4)*0.6))-EXP(-$B$15*(($B$16+$AI$4)*0.6)))+U310*$B$15/($B$15-$AI$14)*(EXP(-$AI$14*(($B$16+$AI$4)*0.6))-EXP(-$B$15*(($B$16+$AI$4)*0.6)))</f>
        <v/>
      </c>
      <c r="AB310" s="17">
        <f>R310*EXP(-$B$15*(($B$16+$AI$4)*0.7))+S310*$B$15/($B$15-$AI$12)*(EXP(-$AI$12*(($B$16+$AI$4)*0.7))-EXP(-$B$15*(($B$16+$AI$4)*0.7)))+T310*$B$15/($B$15-$AI$13)*(EXP(-$AI$13*(($B$16+$AI$4)*0.7))-EXP(-$B$15*(($B$16+$AI$4)*0.7)))+U310*$B$15/($B$15-$AI$14)*(EXP(-$AI$14*(($B$16+$AI$4)*0.7))-EXP(-$B$15*(($B$16+$AI$4)*0.7)))</f>
        <v/>
      </c>
      <c r="AC310" s="17">
        <f>R310*EXP(-$B$15*(($B$16+$AI$4)*0.8))+S310*$B$15/($B$15-$AI$12)*(EXP(-$AI$12*(($B$16+$AI$4)*0.8))-EXP(-$B$15*(($B$16+$AI$4)*0.8)))+T310*$B$15/($B$15-$AI$13)*(EXP(-$AI$13*(($B$16+$AI$4)*0.8))-EXP(-$B$15*(($B$16+$AI$4)*0.8)))+U310*$B$15/($B$15-$AI$14)*(EXP(-$AI$14*(($B$16+$AI$4)*0.8))-EXP(-$B$15*(($B$16+$AI$4)*0.8)))</f>
        <v/>
      </c>
      <c r="AD310" s="17">
        <f>R310*EXP(-$B$15*(($B$16+$AI$4)*0.9))+S310*$B$15/($B$15-$AI$12)*(EXP(-$AI$12*(($B$16+$AI$4)*0.9))-EXP(-$B$15*(($B$16+$AI$4)*0.9)))+T310*$B$15/($B$15-$AI$13)*(EXP(-$AI$13*(($B$16+$AI$4)*0.9))-EXP(-$B$15*(($B$16+$AI$4)*0.9)))+U310*$B$15/($B$15-$AI$14)*(EXP(-$AI$14*(($B$16+$AI$4)*0.9))-EXP(-$B$15*(($B$16+$AI$4)*0.9)))</f>
        <v/>
      </c>
      <c r="AE310" s="17">
        <f>R310*EXP(-$B$15*(($B$16+$AI$4)*1.0))+S310*$B$15/($B$15-$AI$12)*(EXP(-$AI$12*(($B$16+$AI$4)*1.0))-EXP(-$B$15*(($B$16+$AI$4)*1.0)))+T310*$B$15/($B$15-$AI$13)*(EXP(-$AI$13*(($B$16+$AI$4)*1.0))-EXP(-$B$15*(($B$16+$AI$4)*1.0)))+U310*$B$15/($B$15-$AI$14)*(EXP(-$AI$14*(($B$16+$AI$4)*1.0))-EXP(-$B$15*(($B$16+$AI$4)*1.0)))</f>
        <v/>
      </c>
      <c r="AF310" s="17">
        <f>MIN((G310-V310)/$AI$48,(G310-W310)/$AI$49,(G310-X310)/$AI$50,(G310-Y310)/$AI$51,(G310-Z310)/$AI$52,(G310-AA310)/$AI$53,(G310-AB310)/$AI$54,(G310-AC310)/$AI$55,(G310-AD310)/$AI$56,(G310-AE310)/$AI$57)</f>
        <v/>
      </c>
    </row>
    <row r="311">
      <c r="E311" s="12">
        <f>E310+$B$11</f>
        <v/>
      </c>
      <c r="F311" s="13">
        <f>E311/60</f>
        <v/>
      </c>
      <c r="G311" s="13">
        <f>IF(F311&gt;=$AI$66,$B$26,IF(F311&gt;=$AI$65,$B$25,IF(F311&gt;=$AI$64,$B$24,IF(F311&gt;=$AI$63,$B$23,IF(F311&gt;=$AI$62,$B$22,IF(F311&gt;=$AI$61,$B$21,$B$20))))))</f>
        <v/>
      </c>
      <c r="H311" s="14">
        <f>MAX(0,MIN($AI$59,IF($B$9="Plasma",(G311-(S311*$AI$18+T311*$AI$19+U311*$AI$20))/$AI$46,AF311)))</f>
        <v/>
      </c>
      <c r="I311" s="15">
        <f>H311/10*3600/$B$11</f>
        <v/>
      </c>
      <c r="J311" s="15">
        <f>J310+H311</f>
        <v/>
      </c>
      <c r="K311" s="14">
        <f>$AI$21*K310+$AI$22*L310+$AI$23*M310+$AI$30*H310</f>
        <v/>
      </c>
      <c r="L311" s="14">
        <f>$AI$24*K310+$AI$25*L310+$AI$26*M310+$AI$31*H310</f>
        <v/>
      </c>
      <c r="M311" s="14">
        <f>$AI$27*K310+$AI$28*L310+$AI$29*M310+$AI$32*H310</f>
        <v/>
      </c>
      <c r="N311" s="16">
        <f>R311*$B$41</f>
        <v/>
      </c>
      <c r="O311" s="14">
        <f>K311/$B$30</f>
        <v/>
      </c>
      <c r="P311" s="14">
        <f>L311/$B$31</f>
        <v/>
      </c>
      <c r="Q311" s="14">
        <f>M311/$B$32</f>
        <v/>
      </c>
      <c r="R311" s="14">
        <f>R310*$AI$42+S310*$AI$43+T310*$AI$44+U310*$AI$45+$AI$47*H310</f>
        <v/>
      </c>
      <c r="S311" s="17">
        <f>$AI$33*K311+$AI$34*L311+$AI$35*M311</f>
        <v/>
      </c>
      <c r="T311" s="17">
        <f>$AI$36*K311+$AI$37*L311+$AI$38*M311</f>
        <v/>
      </c>
      <c r="U311" s="17">
        <f>$AI$39*K311+$AI$40*L311+$AI$41*M311</f>
        <v/>
      </c>
      <c r="V311" s="17">
        <f>R311*EXP(-$B$15*(($B$16+$AI$4)*0.1))+S311*$B$15/($B$15-$AI$12)*(EXP(-$AI$12*(($B$16+$AI$4)*0.1))-EXP(-$B$15*(($B$16+$AI$4)*0.1)))+T311*$B$15/($B$15-$AI$13)*(EXP(-$AI$13*(($B$16+$AI$4)*0.1))-EXP(-$B$15*(($B$16+$AI$4)*0.1)))+U311*$B$15/($B$15-$AI$14)*(EXP(-$AI$14*(($B$16+$AI$4)*0.1))-EXP(-$B$15*(($B$16+$AI$4)*0.1)))</f>
        <v/>
      </c>
      <c r="W311" s="17">
        <f>R311*EXP(-$B$15*(($B$16+$AI$4)*0.2))+S311*$B$15/($B$15-$AI$12)*(EXP(-$AI$12*(($B$16+$AI$4)*0.2))-EXP(-$B$15*(($B$16+$AI$4)*0.2)))+T311*$B$15/($B$15-$AI$13)*(EXP(-$AI$13*(($B$16+$AI$4)*0.2))-EXP(-$B$15*(($B$16+$AI$4)*0.2)))+U311*$B$15/($B$15-$AI$14)*(EXP(-$AI$14*(($B$16+$AI$4)*0.2))-EXP(-$B$15*(($B$16+$AI$4)*0.2)))</f>
        <v/>
      </c>
      <c r="X311" s="17">
        <f>R311*EXP(-$B$15*(($B$16+$AI$4)*0.3))+S311*$B$15/($B$15-$AI$12)*(EXP(-$AI$12*(($B$16+$AI$4)*0.3))-EXP(-$B$15*(($B$16+$AI$4)*0.3)))+T311*$B$15/($B$15-$AI$13)*(EXP(-$AI$13*(($B$16+$AI$4)*0.3))-EXP(-$B$15*(($B$16+$AI$4)*0.3)))+U311*$B$15/($B$15-$AI$14)*(EXP(-$AI$14*(($B$16+$AI$4)*0.3))-EXP(-$B$15*(($B$16+$AI$4)*0.3)))</f>
        <v/>
      </c>
      <c r="Y311" s="17">
        <f>R311*EXP(-$B$15*(($B$16+$AI$4)*0.4))+S311*$B$15/($B$15-$AI$12)*(EXP(-$AI$12*(($B$16+$AI$4)*0.4))-EXP(-$B$15*(($B$16+$AI$4)*0.4)))+T311*$B$15/($B$15-$AI$13)*(EXP(-$AI$13*(($B$16+$AI$4)*0.4))-EXP(-$B$15*(($B$16+$AI$4)*0.4)))+U311*$B$15/($B$15-$AI$14)*(EXP(-$AI$14*(($B$16+$AI$4)*0.4))-EXP(-$B$15*(($B$16+$AI$4)*0.4)))</f>
        <v/>
      </c>
      <c r="Z311" s="17">
        <f>R311*EXP(-$B$15*(($B$16+$AI$4)*0.5))+S311*$B$15/($B$15-$AI$12)*(EXP(-$AI$12*(($B$16+$AI$4)*0.5))-EXP(-$B$15*(($B$16+$AI$4)*0.5)))+T311*$B$15/($B$15-$AI$13)*(EXP(-$AI$13*(($B$16+$AI$4)*0.5))-EXP(-$B$15*(($B$16+$AI$4)*0.5)))+U311*$B$15/($B$15-$AI$14)*(EXP(-$AI$14*(($B$16+$AI$4)*0.5))-EXP(-$B$15*(($B$16+$AI$4)*0.5)))</f>
        <v/>
      </c>
      <c r="AA311" s="17">
        <f>R311*EXP(-$B$15*(($B$16+$AI$4)*0.6))+S311*$B$15/($B$15-$AI$12)*(EXP(-$AI$12*(($B$16+$AI$4)*0.6))-EXP(-$B$15*(($B$16+$AI$4)*0.6)))+T311*$B$15/($B$15-$AI$13)*(EXP(-$AI$13*(($B$16+$AI$4)*0.6))-EXP(-$B$15*(($B$16+$AI$4)*0.6)))+U311*$B$15/($B$15-$AI$14)*(EXP(-$AI$14*(($B$16+$AI$4)*0.6))-EXP(-$B$15*(($B$16+$AI$4)*0.6)))</f>
        <v/>
      </c>
      <c r="AB311" s="17">
        <f>R311*EXP(-$B$15*(($B$16+$AI$4)*0.7))+S311*$B$15/($B$15-$AI$12)*(EXP(-$AI$12*(($B$16+$AI$4)*0.7))-EXP(-$B$15*(($B$16+$AI$4)*0.7)))+T311*$B$15/($B$15-$AI$13)*(EXP(-$AI$13*(($B$16+$AI$4)*0.7))-EXP(-$B$15*(($B$16+$AI$4)*0.7)))+U311*$B$15/($B$15-$AI$14)*(EXP(-$AI$14*(($B$16+$AI$4)*0.7))-EXP(-$B$15*(($B$16+$AI$4)*0.7)))</f>
        <v/>
      </c>
      <c r="AC311" s="17">
        <f>R311*EXP(-$B$15*(($B$16+$AI$4)*0.8))+S311*$B$15/($B$15-$AI$12)*(EXP(-$AI$12*(($B$16+$AI$4)*0.8))-EXP(-$B$15*(($B$16+$AI$4)*0.8)))+T311*$B$15/($B$15-$AI$13)*(EXP(-$AI$13*(($B$16+$AI$4)*0.8))-EXP(-$B$15*(($B$16+$AI$4)*0.8)))+U311*$B$15/($B$15-$AI$14)*(EXP(-$AI$14*(($B$16+$AI$4)*0.8))-EXP(-$B$15*(($B$16+$AI$4)*0.8)))</f>
        <v/>
      </c>
      <c r="AD311" s="17">
        <f>R311*EXP(-$B$15*(($B$16+$AI$4)*0.9))+S311*$B$15/($B$15-$AI$12)*(EXP(-$AI$12*(($B$16+$AI$4)*0.9))-EXP(-$B$15*(($B$16+$AI$4)*0.9)))+T311*$B$15/($B$15-$AI$13)*(EXP(-$AI$13*(($B$16+$AI$4)*0.9))-EXP(-$B$15*(($B$16+$AI$4)*0.9)))+U311*$B$15/($B$15-$AI$14)*(EXP(-$AI$14*(($B$16+$AI$4)*0.9))-EXP(-$B$15*(($B$16+$AI$4)*0.9)))</f>
        <v/>
      </c>
      <c r="AE311" s="17">
        <f>R311*EXP(-$B$15*(($B$16+$AI$4)*1.0))+S311*$B$15/($B$15-$AI$12)*(EXP(-$AI$12*(($B$16+$AI$4)*1.0))-EXP(-$B$15*(($B$16+$AI$4)*1.0)))+T311*$B$15/($B$15-$AI$13)*(EXP(-$AI$13*(($B$16+$AI$4)*1.0))-EXP(-$B$15*(($B$16+$AI$4)*1.0)))+U311*$B$15/($B$15-$AI$14)*(EXP(-$AI$14*(($B$16+$AI$4)*1.0))-EXP(-$B$15*(($B$16+$AI$4)*1.0)))</f>
        <v/>
      </c>
      <c r="AF311" s="17">
        <f>MIN((G311-V311)/$AI$48,(G311-W311)/$AI$49,(G311-X311)/$AI$50,(G311-Y311)/$AI$51,(G311-Z311)/$AI$52,(G311-AA311)/$AI$53,(G311-AB311)/$AI$54,(G311-AC311)/$AI$55,(G311-AD311)/$AI$56,(G311-AE311)/$AI$57)</f>
        <v/>
      </c>
    </row>
    <row r="312">
      <c r="E312" s="12">
        <f>E311+$B$11</f>
        <v/>
      </c>
      <c r="F312" s="13">
        <f>E312/60</f>
        <v/>
      </c>
      <c r="G312" s="13">
        <f>IF(F312&gt;=$AI$66,$B$26,IF(F312&gt;=$AI$65,$B$25,IF(F312&gt;=$AI$64,$B$24,IF(F312&gt;=$AI$63,$B$23,IF(F312&gt;=$AI$62,$B$22,IF(F312&gt;=$AI$61,$B$21,$B$20))))))</f>
        <v/>
      </c>
      <c r="H312" s="14">
        <f>MAX(0,MIN($AI$59,IF($B$9="Plasma",(G312-(S312*$AI$18+T312*$AI$19+U312*$AI$20))/$AI$46,AF312)))</f>
        <v/>
      </c>
      <c r="I312" s="15">
        <f>H312/10*3600/$B$11</f>
        <v/>
      </c>
      <c r="J312" s="15">
        <f>J311+H312</f>
        <v/>
      </c>
      <c r="K312" s="14">
        <f>$AI$21*K311+$AI$22*L311+$AI$23*M311+$AI$30*H311</f>
        <v/>
      </c>
      <c r="L312" s="14">
        <f>$AI$24*K311+$AI$25*L311+$AI$26*M311+$AI$31*H311</f>
        <v/>
      </c>
      <c r="M312" s="14">
        <f>$AI$27*K311+$AI$28*L311+$AI$29*M311+$AI$32*H311</f>
        <v/>
      </c>
      <c r="N312" s="16">
        <f>R312*$B$41</f>
        <v/>
      </c>
      <c r="O312" s="14">
        <f>K312/$B$30</f>
        <v/>
      </c>
      <c r="P312" s="14">
        <f>L312/$B$31</f>
        <v/>
      </c>
      <c r="Q312" s="14">
        <f>M312/$B$32</f>
        <v/>
      </c>
      <c r="R312" s="14">
        <f>R311*$AI$42+S311*$AI$43+T311*$AI$44+U311*$AI$45+$AI$47*H311</f>
        <v/>
      </c>
      <c r="S312" s="17">
        <f>$AI$33*K312+$AI$34*L312+$AI$35*M312</f>
        <v/>
      </c>
      <c r="T312" s="17">
        <f>$AI$36*K312+$AI$37*L312+$AI$38*M312</f>
        <v/>
      </c>
      <c r="U312" s="17">
        <f>$AI$39*K312+$AI$40*L312+$AI$41*M312</f>
        <v/>
      </c>
      <c r="V312" s="17">
        <f>R312*EXP(-$B$15*(($B$16+$AI$4)*0.1))+S312*$B$15/($B$15-$AI$12)*(EXP(-$AI$12*(($B$16+$AI$4)*0.1))-EXP(-$B$15*(($B$16+$AI$4)*0.1)))+T312*$B$15/($B$15-$AI$13)*(EXP(-$AI$13*(($B$16+$AI$4)*0.1))-EXP(-$B$15*(($B$16+$AI$4)*0.1)))+U312*$B$15/($B$15-$AI$14)*(EXP(-$AI$14*(($B$16+$AI$4)*0.1))-EXP(-$B$15*(($B$16+$AI$4)*0.1)))</f>
        <v/>
      </c>
      <c r="W312" s="17">
        <f>R312*EXP(-$B$15*(($B$16+$AI$4)*0.2))+S312*$B$15/($B$15-$AI$12)*(EXP(-$AI$12*(($B$16+$AI$4)*0.2))-EXP(-$B$15*(($B$16+$AI$4)*0.2)))+T312*$B$15/($B$15-$AI$13)*(EXP(-$AI$13*(($B$16+$AI$4)*0.2))-EXP(-$B$15*(($B$16+$AI$4)*0.2)))+U312*$B$15/($B$15-$AI$14)*(EXP(-$AI$14*(($B$16+$AI$4)*0.2))-EXP(-$B$15*(($B$16+$AI$4)*0.2)))</f>
        <v/>
      </c>
      <c r="X312" s="17">
        <f>R312*EXP(-$B$15*(($B$16+$AI$4)*0.3))+S312*$B$15/($B$15-$AI$12)*(EXP(-$AI$12*(($B$16+$AI$4)*0.3))-EXP(-$B$15*(($B$16+$AI$4)*0.3)))+T312*$B$15/($B$15-$AI$13)*(EXP(-$AI$13*(($B$16+$AI$4)*0.3))-EXP(-$B$15*(($B$16+$AI$4)*0.3)))+U312*$B$15/($B$15-$AI$14)*(EXP(-$AI$14*(($B$16+$AI$4)*0.3))-EXP(-$B$15*(($B$16+$AI$4)*0.3)))</f>
        <v/>
      </c>
      <c r="Y312" s="17">
        <f>R312*EXP(-$B$15*(($B$16+$AI$4)*0.4))+S312*$B$15/($B$15-$AI$12)*(EXP(-$AI$12*(($B$16+$AI$4)*0.4))-EXP(-$B$15*(($B$16+$AI$4)*0.4)))+T312*$B$15/($B$15-$AI$13)*(EXP(-$AI$13*(($B$16+$AI$4)*0.4))-EXP(-$B$15*(($B$16+$AI$4)*0.4)))+U312*$B$15/($B$15-$AI$14)*(EXP(-$AI$14*(($B$16+$AI$4)*0.4))-EXP(-$B$15*(($B$16+$AI$4)*0.4)))</f>
        <v/>
      </c>
      <c r="Z312" s="17">
        <f>R312*EXP(-$B$15*(($B$16+$AI$4)*0.5))+S312*$B$15/($B$15-$AI$12)*(EXP(-$AI$12*(($B$16+$AI$4)*0.5))-EXP(-$B$15*(($B$16+$AI$4)*0.5)))+T312*$B$15/($B$15-$AI$13)*(EXP(-$AI$13*(($B$16+$AI$4)*0.5))-EXP(-$B$15*(($B$16+$AI$4)*0.5)))+U312*$B$15/($B$15-$AI$14)*(EXP(-$AI$14*(($B$16+$AI$4)*0.5))-EXP(-$B$15*(($B$16+$AI$4)*0.5)))</f>
        <v/>
      </c>
      <c r="AA312" s="17">
        <f>R312*EXP(-$B$15*(($B$16+$AI$4)*0.6))+S312*$B$15/($B$15-$AI$12)*(EXP(-$AI$12*(($B$16+$AI$4)*0.6))-EXP(-$B$15*(($B$16+$AI$4)*0.6)))+T312*$B$15/($B$15-$AI$13)*(EXP(-$AI$13*(($B$16+$AI$4)*0.6))-EXP(-$B$15*(($B$16+$AI$4)*0.6)))+U312*$B$15/($B$15-$AI$14)*(EXP(-$AI$14*(($B$16+$AI$4)*0.6))-EXP(-$B$15*(($B$16+$AI$4)*0.6)))</f>
        <v/>
      </c>
      <c r="AB312" s="17">
        <f>R312*EXP(-$B$15*(($B$16+$AI$4)*0.7))+S312*$B$15/($B$15-$AI$12)*(EXP(-$AI$12*(($B$16+$AI$4)*0.7))-EXP(-$B$15*(($B$16+$AI$4)*0.7)))+T312*$B$15/($B$15-$AI$13)*(EXP(-$AI$13*(($B$16+$AI$4)*0.7))-EXP(-$B$15*(($B$16+$AI$4)*0.7)))+U312*$B$15/($B$15-$AI$14)*(EXP(-$AI$14*(($B$16+$AI$4)*0.7))-EXP(-$B$15*(($B$16+$AI$4)*0.7)))</f>
        <v/>
      </c>
      <c r="AC312" s="17">
        <f>R312*EXP(-$B$15*(($B$16+$AI$4)*0.8))+S312*$B$15/($B$15-$AI$12)*(EXP(-$AI$12*(($B$16+$AI$4)*0.8))-EXP(-$B$15*(($B$16+$AI$4)*0.8)))+T312*$B$15/($B$15-$AI$13)*(EXP(-$AI$13*(($B$16+$AI$4)*0.8))-EXP(-$B$15*(($B$16+$AI$4)*0.8)))+U312*$B$15/($B$15-$AI$14)*(EXP(-$AI$14*(($B$16+$AI$4)*0.8))-EXP(-$B$15*(($B$16+$AI$4)*0.8)))</f>
        <v/>
      </c>
      <c r="AD312" s="17">
        <f>R312*EXP(-$B$15*(($B$16+$AI$4)*0.9))+S312*$B$15/($B$15-$AI$12)*(EXP(-$AI$12*(($B$16+$AI$4)*0.9))-EXP(-$B$15*(($B$16+$AI$4)*0.9)))+T312*$B$15/($B$15-$AI$13)*(EXP(-$AI$13*(($B$16+$AI$4)*0.9))-EXP(-$B$15*(($B$16+$AI$4)*0.9)))+U312*$B$15/($B$15-$AI$14)*(EXP(-$AI$14*(($B$16+$AI$4)*0.9))-EXP(-$B$15*(($B$16+$AI$4)*0.9)))</f>
        <v/>
      </c>
      <c r="AE312" s="17">
        <f>R312*EXP(-$B$15*(($B$16+$AI$4)*1.0))+S312*$B$15/($B$15-$AI$12)*(EXP(-$AI$12*(($B$16+$AI$4)*1.0))-EXP(-$B$15*(($B$16+$AI$4)*1.0)))+T312*$B$15/($B$15-$AI$13)*(EXP(-$AI$13*(($B$16+$AI$4)*1.0))-EXP(-$B$15*(($B$16+$AI$4)*1.0)))+U312*$B$15/($B$15-$AI$14)*(EXP(-$AI$14*(($B$16+$AI$4)*1.0))-EXP(-$B$15*(($B$16+$AI$4)*1.0)))</f>
        <v/>
      </c>
      <c r="AF312" s="17">
        <f>MIN((G312-V312)/$AI$48,(G312-W312)/$AI$49,(G312-X312)/$AI$50,(G312-Y312)/$AI$51,(G312-Z312)/$AI$52,(G312-AA312)/$AI$53,(G312-AB312)/$AI$54,(G312-AC312)/$AI$55,(G312-AD312)/$AI$56,(G312-AE312)/$AI$57)</f>
        <v/>
      </c>
    </row>
    <row r="313">
      <c r="E313" s="12">
        <f>E312+$B$11</f>
        <v/>
      </c>
      <c r="F313" s="13">
        <f>E313/60</f>
        <v/>
      </c>
      <c r="G313" s="13">
        <f>IF(F313&gt;=$AI$66,$B$26,IF(F313&gt;=$AI$65,$B$25,IF(F313&gt;=$AI$64,$B$24,IF(F313&gt;=$AI$63,$B$23,IF(F313&gt;=$AI$62,$B$22,IF(F313&gt;=$AI$61,$B$21,$B$20))))))</f>
        <v/>
      </c>
      <c r="H313" s="14">
        <f>MAX(0,MIN($AI$59,IF($B$9="Plasma",(G313-(S313*$AI$18+T313*$AI$19+U313*$AI$20))/$AI$46,AF313)))</f>
        <v/>
      </c>
      <c r="I313" s="15">
        <f>H313/10*3600/$B$11</f>
        <v/>
      </c>
      <c r="J313" s="15">
        <f>J312+H313</f>
        <v/>
      </c>
      <c r="K313" s="14">
        <f>$AI$21*K312+$AI$22*L312+$AI$23*M312+$AI$30*H312</f>
        <v/>
      </c>
      <c r="L313" s="14">
        <f>$AI$24*K312+$AI$25*L312+$AI$26*M312+$AI$31*H312</f>
        <v/>
      </c>
      <c r="M313" s="14">
        <f>$AI$27*K312+$AI$28*L312+$AI$29*M312+$AI$32*H312</f>
        <v/>
      </c>
      <c r="N313" s="16">
        <f>R313*$B$41</f>
        <v/>
      </c>
      <c r="O313" s="14">
        <f>K313/$B$30</f>
        <v/>
      </c>
      <c r="P313" s="14">
        <f>L313/$B$31</f>
        <v/>
      </c>
      <c r="Q313" s="14">
        <f>M313/$B$32</f>
        <v/>
      </c>
      <c r="R313" s="14">
        <f>R312*$AI$42+S312*$AI$43+T312*$AI$44+U312*$AI$45+$AI$47*H312</f>
        <v/>
      </c>
      <c r="S313" s="17">
        <f>$AI$33*K313+$AI$34*L313+$AI$35*M313</f>
        <v/>
      </c>
      <c r="T313" s="17">
        <f>$AI$36*K313+$AI$37*L313+$AI$38*M313</f>
        <v/>
      </c>
      <c r="U313" s="17">
        <f>$AI$39*K313+$AI$40*L313+$AI$41*M313</f>
        <v/>
      </c>
      <c r="V313" s="17">
        <f>R313*EXP(-$B$15*(($B$16+$AI$4)*0.1))+S313*$B$15/($B$15-$AI$12)*(EXP(-$AI$12*(($B$16+$AI$4)*0.1))-EXP(-$B$15*(($B$16+$AI$4)*0.1)))+T313*$B$15/($B$15-$AI$13)*(EXP(-$AI$13*(($B$16+$AI$4)*0.1))-EXP(-$B$15*(($B$16+$AI$4)*0.1)))+U313*$B$15/($B$15-$AI$14)*(EXP(-$AI$14*(($B$16+$AI$4)*0.1))-EXP(-$B$15*(($B$16+$AI$4)*0.1)))</f>
        <v/>
      </c>
      <c r="W313" s="17">
        <f>R313*EXP(-$B$15*(($B$16+$AI$4)*0.2))+S313*$B$15/($B$15-$AI$12)*(EXP(-$AI$12*(($B$16+$AI$4)*0.2))-EXP(-$B$15*(($B$16+$AI$4)*0.2)))+T313*$B$15/($B$15-$AI$13)*(EXP(-$AI$13*(($B$16+$AI$4)*0.2))-EXP(-$B$15*(($B$16+$AI$4)*0.2)))+U313*$B$15/($B$15-$AI$14)*(EXP(-$AI$14*(($B$16+$AI$4)*0.2))-EXP(-$B$15*(($B$16+$AI$4)*0.2)))</f>
        <v/>
      </c>
      <c r="X313" s="17">
        <f>R313*EXP(-$B$15*(($B$16+$AI$4)*0.3))+S313*$B$15/($B$15-$AI$12)*(EXP(-$AI$12*(($B$16+$AI$4)*0.3))-EXP(-$B$15*(($B$16+$AI$4)*0.3)))+T313*$B$15/($B$15-$AI$13)*(EXP(-$AI$13*(($B$16+$AI$4)*0.3))-EXP(-$B$15*(($B$16+$AI$4)*0.3)))+U313*$B$15/($B$15-$AI$14)*(EXP(-$AI$14*(($B$16+$AI$4)*0.3))-EXP(-$B$15*(($B$16+$AI$4)*0.3)))</f>
        <v/>
      </c>
      <c r="Y313" s="17">
        <f>R313*EXP(-$B$15*(($B$16+$AI$4)*0.4))+S313*$B$15/($B$15-$AI$12)*(EXP(-$AI$12*(($B$16+$AI$4)*0.4))-EXP(-$B$15*(($B$16+$AI$4)*0.4)))+T313*$B$15/($B$15-$AI$13)*(EXP(-$AI$13*(($B$16+$AI$4)*0.4))-EXP(-$B$15*(($B$16+$AI$4)*0.4)))+U313*$B$15/($B$15-$AI$14)*(EXP(-$AI$14*(($B$16+$AI$4)*0.4))-EXP(-$B$15*(($B$16+$AI$4)*0.4)))</f>
        <v/>
      </c>
      <c r="Z313" s="17">
        <f>R313*EXP(-$B$15*(($B$16+$AI$4)*0.5))+S313*$B$15/($B$15-$AI$12)*(EXP(-$AI$12*(($B$16+$AI$4)*0.5))-EXP(-$B$15*(($B$16+$AI$4)*0.5)))+T313*$B$15/($B$15-$AI$13)*(EXP(-$AI$13*(($B$16+$AI$4)*0.5))-EXP(-$B$15*(($B$16+$AI$4)*0.5)))+U313*$B$15/($B$15-$AI$14)*(EXP(-$AI$14*(($B$16+$AI$4)*0.5))-EXP(-$B$15*(($B$16+$AI$4)*0.5)))</f>
        <v/>
      </c>
      <c r="AA313" s="17">
        <f>R313*EXP(-$B$15*(($B$16+$AI$4)*0.6))+S313*$B$15/($B$15-$AI$12)*(EXP(-$AI$12*(($B$16+$AI$4)*0.6))-EXP(-$B$15*(($B$16+$AI$4)*0.6)))+T313*$B$15/($B$15-$AI$13)*(EXP(-$AI$13*(($B$16+$AI$4)*0.6))-EXP(-$B$15*(($B$16+$AI$4)*0.6)))+U313*$B$15/($B$15-$AI$14)*(EXP(-$AI$14*(($B$16+$AI$4)*0.6))-EXP(-$B$15*(($B$16+$AI$4)*0.6)))</f>
        <v/>
      </c>
      <c r="AB313" s="17">
        <f>R313*EXP(-$B$15*(($B$16+$AI$4)*0.7))+S313*$B$15/($B$15-$AI$12)*(EXP(-$AI$12*(($B$16+$AI$4)*0.7))-EXP(-$B$15*(($B$16+$AI$4)*0.7)))+T313*$B$15/($B$15-$AI$13)*(EXP(-$AI$13*(($B$16+$AI$4)*0.7))-EXP(-$B$15*(($B$16+$AI$4)*0.7)))+U313*$B$15/($B$15-$AI$14)*(EXP(-$AI$14*(($B$16+$AI$4)*0.7))-EXP(-$B$15*(($B$16+$AI$4)*0.7)))</f>
        <v/>
      </c>
      <c r="AC313" s="17">
        <f>R313*EXP(-$B$15*(($B$16+$AI$4)*0.8))+S313*$B$15/($B$15-$AI$12)*(EXP(-$AI$12*(($B$16+$AI$4)*0.8))-EXP(-$B$15*(($B$16+$AI$4)*0.8)))+T313*$B$15/($B$15-$AI$13)*(EXP(-$AI$13*(($B$16+$AI$4)*0.8))-EXP(-$B$15*(($B$16+$AI$4)*0.8)))+U313*$B$15/($B$15-$AI$14)*(EXP(-$AI$14*(($B$16+$AI$4)*0.8))-EXP(-$B$15*(($B$16+$AI$4)*0.8)))</f>
        <v/>
      </c>
      <c r="AD313" s="17">
        <f>R313*EXP(-$B$15*(($B$16+$AI$4)*0.9))+S313*$B$15/($B$15-$AI$12)*(EXP(-$AI$12*(($B$16+$AI$4)*0.9))-EXP(-$B$15*(($B$16+$AI$4)*0.9)))+T313*$B$15/($B$15-$AI$13)*(EXP(-$AI$13*(($B$16+$AI$4)*0.9))-EXP(-$B$15*(($B$16+$AI$4)*0.9)))+U313*$B$15/($B$15-$AI$14)*(EXP(-$AI$14*(($B$16+$AI$4)*0.9))-EXP(-$B$15*(($B$16+$AI$4)*0.9)))</f>
        <v/>
      </c>
      <c r="AE313" s="17">
        <f>R313*EXP(-$B$15*(($B$16+$AI$4)*1.0))+S313*$B$15/($B$15-$AI$12)*(EXP(-$AI$12*(($B$16+$AI$4)*1.0))-EXP(-$B$15*(($B$16+$AI$4)*1.0)))+T313*$B$15/($B$15-$AI$13)*(EXP(-$AI$13*(($B$16+$AI$4)*1.0))-EXP(-$B$15*(($B$16+$AI$4)*1.0)))+U313*$B$15/($B$15-$AI$14)*(EXP(-$AI$14*(($B$16+$AI$4)*1.0))-EXP(-$B$15*(($B$16+$AI$4)*1.0)))</f>
        <v/>
      </c>
      <c r="AF313" s="17">
        <f>MIN((G313-V313)/$AI$48,(G313-W313)/$AI$49,(G313-X313)/$AI$50,(G313-Y313)/$AI$51,(G313-Z313)/$AI$52,(G313-AA313)/$AI$53,(G313-AB313)/$AI$54,(G313-AC313)/$AI$55,(G313-AD313)/$AI$56,(G313-AE313)/$AI$57)</f>
        <v/>
      </c>
    </row>
    <row r="314">
      <c r="E314" s="12">
        <f>E313+$B$11</f>
        <v/>
      </c>
      <c r="F314" s="13">
        <f>E314/60</f>
        <v/>
      </c>
      <c r="G314" s="13">
        <f>IF(F314&gt;=$AI$66,$B$26,IF(F314&gt;=$AI$65,$B$25,IF(F314&gt;=$AI$64,$B$24,IF(F314&gt;=$AI$63,$B$23,IF(F314&gt;=$AI$62,$B$22,IF(F314&gt;=$AI$61,$B$21,$B$20))))))</f>
        <v/>
      </c>
      <c r="H314" s="14">
        <f>MAX(0,MIN($AI$59,IF($B$9="Plasma",(G314-(S314*$AI$18+T314*$AI$19+U314*$AI$20))/$AI$46,AF314)))</f>
        <v/>
      </c>
      <c r="I314" s="15">
        <f>H314/10*3600/$B$11</f>
        <v/>
      </c>
      <c r="J314" s="15">
        <f>J313+H314</f>
        <v/>
      </c>
      <c r="K314" s="14">
        <f>$AI$21*K313+$AI$22*L313+$AI$23*M313+$AI$30*H313</f>
        <v/>
      </c>
      <c r="L314" s="14">
        <f>$AI$24*K313+$AI$25*L313+$AI$26*M313+$AI$31*H313</f>
        <v/>
      </c>
      <c r="M314" s="14">
        <f>$AI$27*K313+$AI$28*L313+$AI$29*M313+$AI$32*H313</f>
        <v/>
      </c>
      <c r="N314" s="16">
        <f>R314*$B$41</f>
        <v/>
      </c>
      <c r="O314" s="14">
        <f>K314/$B$30</f>
        <v/>
      </c>
      <c r="P314" s="14">
        <f>L314/$B$31</f>
        <v/>
      </c>
      <c r="Q314" s="14">
        <f>M314/$B$32</f>
        <v/>
      </c>
      <c r="R314" s="14">
        <f>R313*$AI$42+S313*$AI$43+T313*$AI$44+U313*$AI$45+$AI$47*H313</f>
        <v/>
      </c>
      <c r="S314" s="17">
        <f>$AI$33*K314+$AI$34*L314+$AI$35*M314</f>
        <v/>
      </c>
      <c r="T314" s="17">
        <f>$AI$36*K314+$AI$37*L314+$AI$38*M314</f>
        <v/>
      </c>
      <c r="U314" s="17">
        <f>$AI$39*K314+$AI$40*L314+$AI$41*M314</f>
        <v/>
      </c>
      <c r="V314" s="17">
        <f>R314*EXP(-$B$15*(($B$16+$AI$4)*0.1))+S314*$B$15/($B$15-$AI$12)*(EXP(-$AI$12*(($B$16+$AI$4)*0.1))-EXP(-$B$15*(($B$16+$AI$4)*0.1)))+T314*$B$15/($B$15-$AI$13)*(EXP(-$AI$13*(($B$16+$AI$4)*0.1))-EXP(-$B$15*(($B$16+$AI$4)*0.1)))+U314*$B$15/($B$15-$AI$14)*(EXP(-$AI$14*(($B$16+$AI$4)*0.1))-EXP(-$B$15*(($B$16+$AI$4)*0.1)))</f>
        <v/>
      </c>
      <c r="W314" s="17">
        <f>R314*EXP(-$B$15*(($B$16+$AI$4)*0.2))+S314*$B$15/($B$15-$AI$12)*(EXP(-$AI$12*(($B$16+$AI$4)*0.2))-EXP(-$B$15*(($B$16+$AI$4)*0.2)))+T314*$B$15/($B$15-$AI$13)*(EXP(-$AI$13*(($B$16+$AI$4)*0.2))-EXP(-$B$15*(($B$16+$AI$4)*0.2)))+U314*$B$15/($B$15-$AI$14)*(EXP(-$AI$14*(($B$16+$AI$4)*0.2))-EXP(-$B$15*(($B$16+$AI$4)*0.2)))</f>
        <v/>
      </c>
      <c r="X314" s="17">
        <f>R314*EXP(-$B$15*(($B$16+$AI$4)*0.3))+S314*$B$15/($B$15-$AI$12)*(EXP(-$AI$12*(($B$16+$AI$4)*0.3))-EXP(-$B$15*(($B$16+$AI$4)*0.3)))+T314*$B$15/($B$15-$AI$13)*(EXP(-$AI$13*(($B$16+$AI$4)*0.3))-EXP(-$B$15*(($B$16+$AI$4)*0.3)))+U314*$B$15/($B$15-$AI$14)*(EXP(-$AI$14*(($B$16+$AI$4)*0.3))-EXP(-$B$15*(($B$16+$AI$4)*0.3)))</f>
        <v/>
      </c>
      <c r="Y314" s="17">
        <f>R314*EXP(-$B$15*(($B$16+$AI$4)*0.4))+S314*$B$15/($B$15-$AI$12)*(EXP(-$AI$12*(($B$16+$AI$4)*0.4))-EXP(-$B$15*(($B$16+$AI$4)*0.4)))+T314*$B$15/($B$15-$AI$13)*(EXP(-$AI$13*(($B$16+$AI$4)*0.4))-EXP(-$B$15*(($B$16+$AI$4)*0.4)))+U314*$B$15/($B$15-$AI$14)*(EXP(-$AI$14*(($B$16+$AI$4)*0.4))-EXP(-$B$15*(($B$16+$AI$4)*0.4)))</f>
        <v/>
      </c>
      <c r="Z314" s="17">
        <f>R314*EXP(-$B$15*(($B$16+$AI$4)*0.5))+S314*$B$15/($B$15-$AI$12)*(EXP(-$AI$12*(($B$16+$AI$4)*0.5))-EXP(-$B$15*(($B$16+$AI$4)*0.5)))+T314*$B$15/($B$15-$AI$13)*(EXP(-$AI$13*(($B$16+$AI$4)*0.5))-EXP(-$B$15*(($B$16+$AI$4)*0.5)))+U314*$B$15/($B$15-$AI$14)*(EXP(-$AI$14*(($B$16+$AI$4)*0.5))-EXP(-$B$15*(($B$16+$AI$4)*0.5)))</f>
        <v/>
      </c>
      <c r="AA314" s="17">
        <f>R314*EXP(-$B$15*(($B$16+$AI$4)*0.6))+S314*$B$15/($B$15-$AI$12)*(EXP(-$AI$12*(($B$16+$AI$4)*0.6))-EXP(-$B$15*(($B$16+$AI$4)*0.6)))+T314*$B$15/($B$15-$AI$13)*(EXP(-$AI$13*(($B$16+$AI$4)*0.6))-EXP(-$B$15*(($B$16+$AI$4)*0.6)))+U314*$B$15/($B$15-$AI$14)*(EXP(-$AI$14*(($B$16+$AI$4)*0.6))-EXP(-$B$15*(($B$16+$AI$4)*0.6)))</f>
        <v/>
      </c>
      <c r="AB314" s="17">
        <f>R314*EXP(-$B$15*(($B$16+$AI$4)*0.7))+S314*$B$15/($B$15-$AI$12)*(EXP(-$AI$12*(($B$16+$AI$4)*0.7))-EXP(-$B$15*(($B$16+$AI$4)*0.7)))+T314*$B$15/($B$15-$AI$13)*(EXP(-$AI$13*(($B$16+$AI$4)*0.7))-EXP(-$B$15*(($B$16+$AI$4)*0.7)))+U314*$B$15/($B$15-$AI$14)*(EXP(-$AI$14*(($B$16+$AI$4)*0.7))-EXP(-$B$15*(($B$16+$AI$4)*0.7)))</f>
        <v/>
      </c>
      <c r="AC314" s="17">
        <f>R314*EXP(-$B$15*(($B$16+$AI$4)*0.8))+S314*$B$15/($B$15-$AI$12)*(EXP(-$AI$12*(($B$16+$AI$4)*0.8))-EXP(-$B$15*(($B$16+$AI$4)*0.8)))+T314*$B$15/($B$15-$AI$13)*(EXP(-$AI$13*(($B$16+$AI$4)*0.8))-EXP(-$B$15*(($B$16+$AI$4)*0.8)))+U314*$B$15/($B$15-$AI$14)*(EXP(-$AI$14*(($B$16+$AI$4)*0.8))-EXP(-$B$15*(($B$16+$AI$4)*0.8)))</f>
        <v/>
      </c>
      <c r="AD314" s="17">
        <f>R314*EXP(-$B$15*(($B$16+$AI$4)*0.9))+S314*$B$15/($B$15-$AI$12)*(EXP(-$AI$12*(($B$16+$AI$4)*0.9))-EXP(-$B$15*(($B$16+$AI$4)*0.9)))+T314*$B$15/($B$15-$AI$13)*(EXP(-$AI$13*(($B$16+$AI$4)*0.9))-EXP(-$B$15*(($B$16+$AI$4)*0.9)))+U314*$B$15/($B$15-$AI$14)*(EXP(-$AI$14*(($B$16+$AI$4)*0.9))-EXP(-$B$15*(($B$16+$AI$4)*0.9)))</f>
        <v/>
      </c>
      <c r="AE314" s="17">
        <f>R314*EXP(-$B$15*(($B$16+$AI$4)*1.0))+S314*$B$15/($B$15-$AI$12)*(EXP(-$AI$12*(($B$16+$AI$4)*1.0))-EXP(-$B$15*(($B$16+$AI$4)*1.0)))+T314*$B$15/($B$15-$AI$13)*(EXP(-$AI$13*(($B$16+$AI$4)*1.0))-EXP(-$B$15*(($B$16+$AI$4)*1.0)))+U314*$B$15/($B$15-$AI$14)*(EXP(-$AI$14*(($B$16+$AI$4)*1.0))-EXP(-$B$15*(($B$16+$AI$4)*1.0)))</f>
        <v/>
      </c>
      <c r="AF314" s="17">
        <f>MIN((G314-V314)/$AI$48,(G314-W314)/$AI$49,(G314-X314)/$AI$50,(G314-Y314)/$AI$51,(G314-Z314)/$AI$52,(G314-AA314)/$AI$53,(G314-AB314)/$AI$54,(G314-AC314)/$AI$55,(G314-AD314)/$AI$56,(G314-AE314)/$AI$57)</f>
        <v/>
      </c>
    </row>
    <row r="315">
      <c r="E315" s="12">
        <f>E314+$B$11</f>
        <v/>
      </c>
      <c r="F315" s="13">
        <f>E315/60</f>
        <v/>
      </c>
      <c r="G315" s="13">
        <f>IF(F315&gt;=$AI$66,$B$26,IF(F315&gt;=$AI$65,$B$25,IF(F315&gt;=$AI$64,$B$24,IF(F315&gt;=$AI$63,$B$23,IF(F315&gt;=$AI$62,$B$22,IF(F315&gt;=$AI$61,$B$21,$B$20))))))</f>
        <v/>
      </c>
      <c r="H315" s="14">
        <f>MAX(0,MIN($AI$59,IF($B$9="Plasma",(G315-(S315*$AI$18+T315*$AI$19+U315*$AI$20))/$AI$46,AF315)))</f>
        <v/>
      </c>
      <c r="I315" s="15">
        <f>H315/10*3600/$B$11</f>
        <v/>
      </c>
      <c r="J315" s="15">
        <f>J314+H315</f>
        <v/>
      </c>
      <c r="K315" s="14">
        <f>$AI$21*K314+$AI$22*L314+$AI$23*M314+$AI$30*H314</f>
        <v/>
      </c>
      <c r="L315" s="14">
        <f>$AI$24*K314+$AI$25*L314+$AI$26*M314+$AI$31*H314</f>
        <v/>
      </c>
      <c r="M315" s="14">
        <f>$AI$27*K314+$AI$28*L314+$AI$29*M314+$AI$32*H314</f>
        <v/>
      </c>
      <c r="N315" s="16">
        <f>R315*$B$41</f>
        <v/>
      </c>
      <c r="O315" s="14">
        <f>K315/$B$30</f>
        <v/>
      </c>
      <c r="P315" s="14">
        <f>L315/$B$31</f>
        <v/>
      </c>
      <c r="Q315" s="14">
        <f>M315/$B$32</f>
        <v/>
      </c>
      <c r="R315" s="14">
        <f>R314*$AI$42+S314*$AI$43+T314*$AI$44+U314*$AI$45+$AI$47*H314</f>
        <v/>
      </c>
      <c r="S315" s="17">
        <f>$AI$33*K315+$AI$34*L315+$AI$35*M315</f>
        <v/>
      </c>
      <c r="T315" s="17">
        <f>$AI$36*K315+$AI$37*L315+$AI$38*M315</f>
        <v/>
      </c>
      <c r="U315" s="17">
        <f>$AI$39*K315+$AI$40*L315+$AI$41*M315</f>
        <v/>
      </c>
      <c r="V315" s="17">
        <f>R315*EXP(-$B$15*(($B$16+$AI$4)*0.1))+S315*$B$15/($B$15-$AI$12)*(EXP(-$AI$12*(($B$16+$AI$4)*0.1))-EXP(-$B$15*(($B$16+$AI$4)*0.1)))+T315*$B$15/($B$15-$AI$13)*(EXP(-$AI$13*(($B$16+$AI$4)*0.1))-EXP(-$B$15*(($B$16+$AI$4)*0.1)))+U315*$B$15/($B$15-$AI$14)*(EXP(-$AI$14*(($B$16+$AI$4)*0.1))-EXP(-$B$15*(($B$16+$AI$4)*0.1)))</f>
        <v/>
      </c>
      <c r="W315" s="17">
        <f>R315*EXP(-$B$15*(($B$16+$AI$4)*0.2))+S315*$B$15/($B$15-$AI$12)*(EXP(-$AI$12*(($B$16+$AI$4)*0.2))-EXP(-$B$15*(($B$16+$AI$4)*0.2)))+T315*$B$15/($B$15-$AI$13)*(EXP(-$AI$13*(($B$16+$AI$4)*0.2))-EXP(-$B$15*(($B$16+$AI$4)*0.2)))+U315*$B$15/($B$15-$AI$14)*(EXP(-$AI$14*(($B$16+$AI$4)*0.2))-EXP(-$B$15*(($B$16+$AI$4)*0.2)))</f>
        <v/>
      </c>
      <c r="X315" s="17">
        <f>R315*EXP(-$B$15*(($B$16+$AI$4)*0.3))+S315*$B$15/($B$15-$AI$12)*(EXP(-$AI$12*(($B$16+$AI$4)*0.3))-EXP(-$B$15*(($B$16+$AI$4)*0.3)))+T315*$B$15/($B$15-$AI$13)*(EXP(-$AI$13*(($B$16+$AI$4)*0.3))-EXP(-$B$15*(($B$16+$AI$4)*0.3)))+U315*$B$15/($B$15-$AI$14)*(EXP(-$AI$14*(($B$16+$AI$4)*0.3))-EXP(-$B$15*(($B$16+$AI$4)*0.3)))</f>
        <v/>
      </c>
      <c r="Y315" s="17">
        <f>R315*EXP(-$B$15*(($B$16+$AI$4)*0.4))+S315*$B$15/($B$15-$AI$12)*(EXP(-$AI$12*(($B$16+$AI$4)*0.4))-EXP(-$B$15*(($B$16+$AI$4)*0.4)))+T315*$B$15/($B$15-$AI$13)*(EXP(-$AI$13*(($B$16+$AI$4)*0.4))-EXP(-$B$15*(($B$16+$AI$4)*0.4)))+U315*$B$15/($B$15-$AI$14)*(EXP(-$AI$14*(($B$16+$AI$4)*0.4))-EXP(-$B$15*(($B$16+$AI$4)*0.4)))</f>
        <v/>
      </c>
      <c r="Z315" s="17">
        <f>R315*EXP(-$B$15*(($B$16+$AI$4)*0.5))+S315*$B$15/($B$15-$AI$12)*(EXP(-$AI$12*(($B$16+$AI$4)*0.5))-EXP(-$B$15*(($B$16+$AI$4)*0.5)))+T315*$B$15/($B$15-$AI$13)*(EXP(-$AI$13*(($B$16+$AI$4)*0.5))-EXP(-$B$15*(($B$16+$AI$4)*0.5)))+U315*$B$15/($B$15-$AI$14)*(EXP(-$AI$14*(($B$16+$AI$4)*0.5))-EXP(-$B$15*(($B$16+$AI$4)*0.5)))</f>
        <v/>
      </c>
      <c r="AA315" s="17">
        <f>R315*EXP(-$B$15*(($B$16+$AI$4)*0.6))+S315*$B$15/($B$15-$AI$12)*(EXP(-$AI$12*(($B$16+$AI$4)*0.6))-EXP(-$B$15*(($B$16+$AI$4)*0.6)))+T315*$B$15/($B$15-$AI$13)*(EXP(-$AI$13*(($B$16+$AI$4)*0.6))-EXP(-$B$15*(($B$16+$AI$4)*0.6)))+U315*$B$15/($B$15-$AI$14)*(EXP(-$AI$14*(($B$16+$AI$4)*0.6))-EXP(-$B$15*(($B$16+$AI$4)*0.6)))</f>
        <v/>
      </c>
      <c r="AB315" s="17">
        <f>R315*EXP(-$B$15*(($B$16+$AI$4)*0.7))+S315*$B$15/($B$15-$AI$12)*(EXP(-$AI$12*(($B$16+$AI$4)*0.7))-EXP(-$B$15*(($B$16+$AI$4)*0.7)))+T315*$B$15/($B$15-$AI$13)*(EXP(-$AI$13*(($B$16+$AI$4)*0.7))-EXP(-$B$15*(($B$16+$AI$4)*0.7)))+U315*$B$15/($B$15-$AI$14)*(EXP(-$AI$14*(($B$16+$AI$4)*0.7))-EXP(-$B$15*(($B$16+$AI$4)*0.7)))</f>
        <v/>
      </c>
      <c r="AC315" s="17">
        <f>R315*EXP(-$B$15*(($B$16+$AI$4)*0.8))+S315*$B$15/($B$15-$AI$12)*(EXP(-$AI$12*(($B$16+$AI$4)*0.8))-EXP(-$B$15*(($B$16+$AI$4)*0.8)))+T315*$B$15/($B$15-$AI$13)*(EXP(-$AI$13*(($B$16+$AI$4)*0.8))-EXP(-$B$15*(($B$16+$AI$4)*0.8)))+U315*$B$15/($B$15-$AI$14)*(EXP(-$AI$14*(($B$16+$AI$4)*0.8))-EXP(-$B$15*(($B$16+$AI$4)*0.8)))</f>
        <v/>
      </c>
      <c r="AD315" s="17">
        <f>R315*EXP(-$B$15*(($B$16+$AI$4)*0.9))+S315*$B$15/($B$15-$AI$12)*(EXP(-$AI$12*(($B$16+$AI$4)*0.9))-EXP(-$B$15*(($B$16+$AI$4)*0.9)))+T315*$B$15/($B$15-$AI$13)*(EXP(-$AI$13*(($B$16+$AI$4)*0.9))-EXP(-$B$15*(($B$16+$AI$4)*0.9)))+U315*$B$15/($B$15-$AI$14)*(EXP(-$AI$14*(($B$16+$AI$4)*0.9))-EXP(-$B$15*(($B$16+$AI$4)*0.9)))</f>
        <v/>
      </c>
      <c r="AE315" s="17">
        <f>R315*EXP(-$B$15*(($B$16+$AI$4)*1.0))+S315*$B$15/($B$15-$AI$12)*(EXP(-$AI$12*(($B$16+$AI$4)*1.0))-EXP(-$B$15*(($B$16+$AI$4)*1.0)))+T315*$B$15/($B$15-$AI$13)*(EXP(-$AI$13*(($B$16+$AI$4)*1.0))-EXP(-$B$15*(($B$16+$AI$4)*1.0)))+U315*$B$15/($B$15-$AI$14)*(EXP(-$AI$14*(($B$16+$AI$4)*1.0))-EXP(-$B$15*(($B$16+$AI$4)*1.0)))</f>
        <v/>
      </c>
      <c r="AF315" s="17">
        <f>MIN((G315-V315)/$AI$48,(G315-W315)/$AI$49,(G315-X315)/$AI$50,(G315-Y315)/$AI$51,(G315-Z315)/$AI$52,(G315-AA315)/$AI$53,(G315-AB315)/$AI$54,(G315-AC315)/$AI$55,(G315-AD315)/$AI$56,(G315-AE315)/$AI$57)</f>
        <v/>
      </c>
    </row>
    <row r="316">
      <c r="E316" s="12">
        <f>E315+$B$11</f>
        <v/>
      </c>
      <c r="F316" s="13">
        <f>E316/60</f>
        <v/>
      </c>
      <c r="G316" s="13">
        <f>IF(F316&gt;=$AI$66,$B$26,IF(F316&gt;=$AI$65,$B$25,IF(F316&gt;=$AI$64,$B$24,IF(F316&gt;=$AI$63,$B$23,IF(F316&gt;=$AI$62,$B$22,IF(F316&gt;=$AI$61,$B$21,$B$20))))))</f>
        <v/>
      </c>
      <c r="H316" s="14">
        <f>MAX(0,MIN($AI$59,IF($B$9="Plasma",(G316-(S316*$AI$18+T316*$AI$19+U316*$AI$20))/$AI$46,AF316)))</f>
        <v/>
      </c>
      <c r="I316" s="15">
        <f>H316/10*3600/$B$11</f>
        <v/>
      </c>
      <c r="J316" s="15">
        <f>J315+H316</f>
        <v/>
      </c>
      <c r="K316" s="14">
        <f>$AI$21*K315+$AI$22*L315+$AI$23*M315+$AI$30*H315</f>
        <v/>
      </c>
      <c r="L316" s="14">
        <f>$AI$24*K315+$AI$25*L315+$AI$26*M315+$AI$31*H315</f>
        <v/>
      </c>
      <c r="M316" s="14">
        <f>$AI$27*K315+$AI$28*L315+$AI$29*M315+$AI$32*H315</f>
        <v/>
      </c>
      <c r="N316" s="16">
        <f>R316*$B$41</f>
        <v/>
      </c>
      <c r="O316" s="14">
        <f>K316/$B$30</f>
        <v/>
      </c>
      <c r="P316" s="14">
        <f>L316/$B$31</f>
        <v/>
      </c>
      <c r="Q316" s="14">
        <f>M316/$B$32</f>
        <v/>
      </c>
      <c r="R316" s="14">
        <f>R315*$AI$42+S315*$AI$43+T315*$AI$44+U315*$AI$45+$AI$47*H315</f>
        <v/>
      </c>
      <c r="S316" s="17">
        <f>$AI$33*K316+$AI$34*L316+$AI$35*M316</f>
        <v/>
      </c>
      <c r="T316" s="17">
        <f>$AI$36*K316+$AI$37*L316+$AI$38*M316</f>
        <v/>
      </c>
      <c r="U316" s="17">
        <f>$AI$39*K316+$AI$40*L316+$AI$41*M316</f>
        <v/>
      </c>
      <c r="V316" s="17">
        <f>R316*EXP(-$B$15*(($B$16+$AI$4)*0.1))+S316*$B$15/($B$15-$AI$12)*(EXP(-$AI$12*(($B$16+$AI$4)*0.1))-EXP(-$B$15*(($B$16+$AI$4)*0.1)))+T316*$B$15/($B$15-$AI$13)*(EXP(-$AI$13*(($B$16+$AI$4)*0.1))-EXP(-$B$15*(($B$16+$AI$4)*0.1)))+U316*$B$15/($B$15-$AI$14)*(EXP(-$AI$14*(($B$16+$AI$4)*0.1))-EXP(-$B$15*(($B$16+$AI$4)*0.1)))</f>
        <v/>
      </c>
      <c r="W316" s="17">
        <f>R316*EXP(-$B$15*(($B$16+$AI$4)*0.2))+S316*$B$15/($B$15-$AI$12)*(EXP(-$AI$12*(($B$16+$AI$4)*0.2))-EXP(-$B$15*(($B$16+$AI$4)*0.2)))+T316*$B$15/($B$15-$AI$13)*(EXP(-$AI$13*(($B$16+$AI$4)*0.2))-EXP(-$B$15*(($B$16+$AI$4)*0.2)))+U316*$B$15/($B$15-$AI$14)*(EXP(-$AI$14*(($B$16+$AI$4)*0.2))-EXP(-$B$15*(($B$16+$AI$4)*0.2)))</f>
        <v/>
      </c>
      <c r="X316" s="17">
        <f>R316*EXP(-$B$15*(($B$16+$AI$4)*0.3))+S316*$B$15/($B$15-$AI$12)*(EXP(-$AI$12*(($B$16+$AI$4)*0.3))-EXP(-$B$15*(($B$16+$AI$4)*0.3)))+T316*$B$15/($B$15-$AI$13)*(EXP(-$AI$13*(($B$16+$AI$4)*0.3))-EXP(-$B$15*(($B$16+$AI$4)*0.3)))+U316*$B$15/($B$15-$AI$14)*(EXP(-$AI$14*(($B$16+$AI$4)*0.3))-EXP(-$B$15*(($B$16+$AI$4)*0.3)))</f>
        <v/>
      </c>
      <c r="Y316" s="17">
        <f>R316*EXP(-$B$15*(($B$16+$AI$4)*0.4))+S316*$B$15/($B$15-$AI$12)*(EXP(-$AI$12*(($B$16+$AI$4)*0.4))-EXP(-$B$15*(($B$16+$AI$4)*0.4)))+T316*$B$15/($B$15-$AI$13)*(EXP(-$AI$13*(($B$16+$AI$4)*0.4))-EXP(-$B$15*(($B$16+$AI$4)*0.4)))+U316*$B$15/($B$15-$AI$14)*(EXP(-$AI$14*(($B$16+$AI$4)*0.4))-EXP(-$B$15*(($B$16+$AI$4)*0.4)))</f>
        <v/>
      </c>
      <c r="Z316" s="17">
        <f>R316*EXP(-$B$15*(($B$16+$AI$4)*0.5))+S316*$B$15/($B$15-$AI$12)*(EXP(-$AI$12*(($B$16+$AI$4)*0.5))-EXP(-$B$15*(($B$16+$AI$4)*0.5)))+T316*$B$15/($B$15-$AI$13)*(EXP(-$AI$13*(($B$16+$AI$4)*0.5))-EXP(-$B$15*(($B$16+$AI$4)*0.5)))+U316*$B$15/($B$15-$AI$14)*(EXP(-$AI$14*(($B$16+$AI$4)*0.5))-EXP(-$B$15*(($B$16+$AI$4)*0.5)))</f>
        <v/>
      </c>
      <c r="AA316" s="17">
        <f>R316*EXP(-$B$15*(($B$16+$AI$4)*0.6))+S316*$B$15/($B$15-$AI$12)*(EXP(-$AI$12*(($B$16+$AI$4)*0.6))-EXP(-$B$15*(($B$16+$AI$4)*0.6)))+T316*$B$15/($B$15-$AI$13)*(EXP(-$AI$13*(($B$16+$AI$4)*0.6))-EXP(-$B$15*(($B$16+$AI$4)*0.6)))+U316*$B$15/($B$15-$AI$14)*(EXP(-$AI$14*(($B$16+$AI$4)*0.6))-EXP(-$B$15*(($B$16+$AI$4)*0.6)))</f>
        <v/>
      </c>
      <c r="AB316" s="17">
        <f>R316*EXP(-$B$15*(($B$16+$AI$4)*0.7))+S316*$B$15/($B$15-$AI$12)*(EXP(-$AI$12*(($B$16+$AI$4)*0.7))-EXP(-$B$15*(($B$16+$AI$4)*0.7)))+T316*$B$15/($B$15-$AI$13)*(EXP(-$AI$13*(($B$16+$AI$4)*0.7))-EXP(-$B$15*(($B$16+$AI$4)*0.7)))+U316*$B$15/($B$15-$AI$14)*(EXP(-$AI$14*(($B$16+$AI$4)*0.7))-EXP(-$B$15*(($B$16+$AI$4)*0.7)))</f>
        <v/>
      </c>
      <c r="AC316" s="17">
        <f>R316*EXP(-$B$15*(($B$16+$AI$4)*0.8))+S316*$B$15/($B$15-$AI$12)*(EXP(-$AI$12*(($B$16+$AI$4)*0.8))-EXP(-$B$15*(($B$16+$AI$4)*0.8)))+T316*$B$15/($B$15-$AI$13)*(EXP(-$AI$13*(($B$16+$AI$4)*0.8))-EXP(-$B$15*(($B$16+$AI$4)*0.8)))+U316*$B$15/($B$15-$AI$14)*(EXP(-$AI$14*(($B$16+$AI$4)*0.8))-EXP(-$B$15*(($B$16+$AI$4)*0.8)))</f>
        <v/>
      </c>
      <c r="AD316" s="17">
        <f>R316*EXP(-$B$15*(($B$16+$AI$4)*0.9))+S316*$B$15/($B$15-$AI$12)*(EXP(-$AI$12*(($B$16+$AI$4)*0.9))-EXP(-$B$15*(($B$16+$AI$4)*0.9)))+T316*$B$15/($B$15-$AI$13)*(EXP(-$AI$13*(($B$16+$AI$4)*0.9))-EXP(-$B$15*(($B$16+$AI$4)*0.9)))+U316*$B$15/($B$15-$AI$14)*(EXP(-$AI$14*(($B$16+$AI$4)*0.9))-EXP(-$B$15*(($B$16+$AI$4)*0.9)))</f>
        <v/>
      </c>
      <c r="AE316" s="17">
        <f>R316*EXP(-$B$15*(($B$16+$AI$4)*1.0))+S316*$B$15/($B$15-$AI$12)*(EXP(-$AI$12*(($B$16+$AI$4)*1.0))-EXP(-$B$15*(($B$16+$AI$4)*1.0)))+T316*$B$15/($B$15-$AI$13)*(EXP(-$AI$13*(($B$16+$AI$4)*1.0))-EXP(-$B$15*(($B$16+$AI$4)*1.0)))+U316*$B$15/($B$15-$AI$14)*(EXP(-$AI$14*(($B$16+$AI$4)*1.0))-EXP(-$B$15*(($B$16+$AI$4)*1.0)))</f>
        <v/>
      </c>
      <c r="AF316" s="17">
        <f>MIN((G316-V316)/$AI$48,(G316-W316)/$AI$49,(G316-X316)/$AI$50,(G316-Y316)/$AI$51,(G316-Z316)/$AI$52,(G316-AA316)/$AI$53,(G316-AB316)/$AI$54,(G316-AC316)/$AI$55,(G316-AD316)/$AI$56,(G316-AE316)/$AI$57)</f>
        <v/>
      </c>
    </row>
    <row r="317">
      <c r="E317" s="12">
        <f>E316+$B$11</f>
        <v/>
      </c>
      <c r="F317" s="13">
        <f>E317/60</f>
        <v/>
      </c>
      <c r="G317" s="13">
        <f>IF(F317&gt;=$AI$66,$B$26,IF(F317&gt;=$AI$65,$B$25,IF(F317&gt;=$AI$64,$B$24,IF(F317&gt;=$AI$63,$B$23,IF(F317&gt;=$AI$62,$B$22,IF(F317&gt;=$AI$61,$B$21,$B$20))))))</f>
        <v/>
      </c>
      <c r="H317" s="14">
        <f>MAX(0,MIN($AI$59,IF($B$9="Plasma",(G317-(S317*$AI$18+T317*$AI$19+U317*$AI$20))/$AI$46,AF317)))</f>
        <v/>
      </c>
      <c r="I317" s="15">
        <f>H317/10*3600/$B$11</f>
        <v/>
      </c>
      <c r="J317" s="15">
        <f>J316+H317</f>
        <v/>
      </c>
      <c r="K317" s="14">
        <f>$AI$21*K316+$AI$22*L316+$AI$23*M316+$AI$30*H316</f>
        <v/>
      </c>
      <c r="L317" s="14">
        <f>$AI$24*K316+$AI$25*L316+$AI$26*M316+$AI$31*H316</f>
        <v/>
      </c>
      <c r="M317" s="14">
        <f>$AI$27*K316+$AI$28*L316+$AI$29*M316+$AI$32*H316</f>
        <v/>
      </c>
      <c r="N317" s="16">
        <f>R317*$B$41</f>
        <v/>
      </c>
      <c r="O317" s="14">
        <f>K317/$B$30</f>
        <v/>
      </c>
      <c r="P317" s="14">
        <f>L317/$B$31</f>
        <v/>
      </c>
      <c r="Q317" s="14">
        <f>M317/$B$32</f>
        <v/>
      </c>
      <c r="R317" s="14">
        <f>R316*$AI$42+S316*$AI$43+T316*$AI$44+U316*$AI$45+$AI$47*H316</f>
        <v/>
      </c>
      <c r="S317" s="17">
        <f>$AI$33*K317+$AI$34*L317+$AI$35*M317</f>
        <v/>
      </c>
      <c r="T317" s="17">
        <f>$AI$36*K317+$AI$37*L317+$AI$38*M317</f>
        <v/>
      </c>
      <c r="U317" s="17">
        <f>$AI$39*K317+$AI$40*L317+$AI$41*M317</f>
        <v/>
      </c>
      <c r="V317" s="17">
        <f>R317*EXP(-$B$15*(($B$16+$AI$4)*0.1))+S317*$B$15/($B$15-$AI$12)*(EXP(-$AI$12*(($B$16+$AI$4)*0.1))-EXP(-$B$15*(($B$16+$AI$4)*0.1)))+T317*$B$15/($B$15-$AI$13)*(EXP(-$AI$13*(($B$16+$AI$4)*0.1))-EXP(-$B$15*(($B$16+$AI$4)*0.1)))+U317*$B$15/($B$15-$AI$14)*(EXP(-$AI$14*(($B$16+$AI$4)*0.1))-EXP(-$B$15*(($B$16+$AI$4)*0.1)))</f>
        <v/>
      </c>
      <c r="W317" s="17">
        <f>R317*EXP(-$B$15*(($B$16+$AI$4)*0.2))+S317*$B$15/($B$15-$AI$12)*(EXP(-$AI$12*(($B$16+$AI$4)*0.2))-EXP(-$B$15*(($B$16+$AI$4)*0.2)))+T317*$B$15/($B$15-$AI$13)*(EXP(-$AI$13*(($B$16+$AI$4)*0.2))-EXP(-$B$15*(($B$16+$AI$4)*0.2)))+U317*$B$15/($B$15-$AI$14)*(EXP(-$AI$14*(($B$16+$AI$4)*0.2))-EXP(-$B$15*(($B$16+$AI$4)*0.2)))</f>
        <v/>
      </c>
      <c r="X317" s="17">
        <f>R317*EXP(-$B$15*(($B$16+$AI$4)*0.3))+S317*$B$15/($B$15-$AI$12)*(EXP(-$AI$12*(($B$16+$AI$4)*0.3))-EXP(-$B$15*(($B$16+$AI$4)*0.3)))+T317*$B$15/($B$15-$AI$13)*(EXP(-$AI$13*(($B$16+$AI$4)*0.3))-EXP(-$B$15*(($B$16+$AI$4)*0.3)))+U317*$B$15/($B$15-$AI$14)*(EXP(-$AI$14*(($B$16+$AI$4)*0.3))-EXP(-$B$15*(($B$16+$AI$4)*0.3)))</f>
        <v/>
      </c>
      <c r="Y317" s="17">
        <f>R317*EXP(-$B$15*(($B$16+$AI$4)*0.4))+S317*$B$15/($B$15-$AI$12)*(EXP(-$AI$12*(($B$16+$AI$4)*0.4))-EXP(-$B$15*(($B$16+$AI$4)*0.4)))+T317*$B$15/($B$15-$AI$13)*(EXP(-$AI$13*(($B$16+$AI$4)*0.4))-EXP(-$B$15*(($B$16+$AI$4)*0.4)))+U317*$B$15/($B$15-$AI$14)*(EXP(-$AI$14*(($B$16+$AI$4)*0.4))-EXP(-$B$15*(($B$16+$AI$4)*0.4)))</f>
        <v/>
      </c>
      <c r="Z317" s="17">
        <f>R317*EXP(-$B$15*(($B$16+$AI$4)*0.5))+S317*$B$15/($B$15-$AI$12)*(EXP(-$AI$12*(($B$16+$AI$4)*0.5))-EXP(-$B$15*(($B$16+$AI$4)*0.5)))+T317*$B$15/($B$15-$AI$13)*(EXP(-$AI$13*(($B$16+$AI$4)*0.5))-EXP(-$B$15*(($B$16+$AI$4)*0.5)))+U317*$B$15/($B$15-$AI$14)*(EXP(-$AI$14*(($B$16+$AI$4)*0.5))-EXP(-$B$15*(($B$16+$AI$4)*0.5)))</f>
        <v/>
      </c>
      <c r="AA317" s="17">
        <f>R317*EXP(-$B$15*(($B$16+$AI$4)*0.6))+S317*$B$15/($B$15-$AI$12)*(EXP(-$AI$12*(($B$16+$AI$4)*0.6))-EXP(-$B$15*(($B$16+$AI$4)*0.6)))+T317*$B$15/($B$15-$AI$13)*(EXP(-$AI$13*(($B$16+$AI$4)*0.6))-EXP(-$B$15*(($B$16+$AI$4)*0.6)))+U317*$B$15/($B$15-$AI$14)*(EXP(-$AI$14*(($B$16+$AI$4)*0.6))-EXP(-$B$15*(($B$16+$AI$4)*0.6)))</f>
        <v/>
      </c>
      <c r="AB317" s="17">
        <f>R317*EXP(-$B$15*(($B$16+$AI$4)*0.7))+S317*$B$15/($B$15-$AI$12)*(EXP(-$AI$12*(($B$16+$AI$4)*0.7))-EXP(-$B$15*(($B$16+$AI$4)*0.7)))+T317*$B$15/($B$15-$AI$13)*(EXP(-$AI$13*(($B$16+$AI$4)*0.7))-EXP(-$B$15*(($B$16+$AI$4)*0.7)))+U317*$B$15/($B$15-$AI$14)*(EXP(-$AI$14*(($B$16+$AI$4)*0.7))-EXP(-$B$15*(($B$16+$AI$4)*0.7)))</f>
        <v/>
      </c>
      <c r="AC317" s="17">
        <f>R317*EXP(-$B$15*(($B$16+$AI$4)*0.8))+S317*$B$15/($B$15-$AI$12)*(EXP(-$AI$12*(($B$16+$AI$4)*0.8))-EXP(-$B$15*(($B$16+$AI$4)*0.8)))+T317*$B$15/($B$15-$AI$13)*(EXP(-$AI$13*(($B$16+$AI$4)*0.8))-EXP(-$B$15*(($B$16+$AI$4)*0.8)))+U317*$B$15/($B$15-$AI$14)*(EXP(-$AI$14*(($B$16+$AI$4)*0.8))-EXP(-$B$15*(($B$16+$AI$4)*0.8)))</f>
        <v/>
      </c>
      <c r="AD317" s="17">
        <f>R317*EXP(-$B$15*(($B$16+$AI$4)*0.9))+S317*$B$15/($B$15-$AI$12)*(EXP(-$AI$12*(($B$16+$AI$4)*0.9))-EXP(-$B$15*(($B$16+$AI$4)*0.9)))+T317*$B$15/($B$15-$AI$13)*(EXP(-$AI$13*(($B$16+$AI$4)*0.9))-EXP(-$B$15*(($B$16+$AI$4)*0.9)))+U317*$B$15/($B$15-$AI$14)*(EXP(-$AI$14*(($B$16+$AI$4)*0.9))-EXP(-$B$15*(($B$16+$AI$4)*0.9)))</f>
        <v/>
      </c>
      <c r="AE317" s="17">
        <f>R317*EXP(-$B$15*(($B$16+$AI$4)*1.0))+S317*$B$15/($B$15-$AI$12)*(EXP(-$AI$12*(($B$16+$AI$4)*1.0))-EXP(-$B$15*(($B$16+$AI$4)*1.0)))+T317*$B$15/($B$15-$AI$13)*(EXP(-$AI$13*(($B$16+$AI$4)*1.0))-EXP(-$B$15*(($B$16+$AI$4)*1.0)))+U317*$B$15/($B$15-$AI$14)*(EXP(-$AI$14*(($B$16+$AI$4)*1.0))-EXP(-$B$15*(($B$16+$AI$4)*1.0)))</f>
        <v/>
      </c>
      <c r="AF317" s="17">
        <f>MIN((G317-V317)/$AI$48,(G317-W317)/$AI$49,(G317-X317)/$AI$50,(G317-Y317)/$AI$51,(G317-Z317)/$AI$52,(G317-AA317)/$AI$53,(G317-AB317)/$AI$54,(G317-AC317)/$AI$55,(G317-AD317)/$AI$56,(G317-AE317)/$AI$57)</f>
        <v/>
      </c>
    </row>
    <row r="318">
      <c r="E318" s="12">
        <f>E317+$B$11</f>
        <v/>
      </c>
      <c r="F318" s="13">
        <f>E318/60</f>
        <v/>
      </c>
      <c r="G318" s="13">
        <f>IF(F318&gt;=$AI$66,$B$26,IF(F318&gt;=$AI$65,$B$25,IF(F318&gt;=$AI$64,$B$24,IF(F318&gt;=$AI$63,$B$23,IF(F318&gt;=$AI$62,$B$22,IF(F318&gt;=$AI$61,$B$21,$B$20))))))</f>
        <v/>
      </c>
      <c r="H318" s="14">
        <f>MAX(0,MIN($AI$59,IF($B$9="Plasma",(G318-(S318*$AI$18+T318*$AI$19+U318*$AI$20))/$AI$46,AF318)))</f>
        <v/>
      </c>
      <c r="I318" s="15">
        <f>H318/10*3600/$B$11</f>
        <v/>
      </c>
      <c r="J318" s="15">
        <f>J317+H318</f>
        <v/>
      </c>
      <c r="K318" s="14">
        <f>$AI$21*K317+$AI$22*L317+$AI$23*M317+$AI$30*H317</f>
        <v/>
      </c>
      <c r="L318" s="14">
        <f>$AI$24*K317+$AI$25*L317+$AI$26*M317+$AI$31*H317</f>
        <v/>
      </c>
      <c r="M318" s="14">
        <f>$AI$27*K317+$AI$28*L317+$AI$29*M317+$AI$32*H317</f>
        <v/>
      </c>
      <c r="N318" s="16">
        <f>R318*$B$41</f>
        <v/>
      </c>
      <c r="O318" s="14">
        <f>K318/$B$30</f>
        <v/>
      </c>
      <c r="P318" s="14">
        <f>L318/$B$31</f>
        <v/>
      </c>
      <c r="Q318" s="14">
        <f>M318/$B$32</f>
        <v/>
      </c>
      <c r="R318" s="14">
        <f>R317*$AI$42+S317*$AI$43+T317*$AI$44+U317*$AI$45+$AI$47*H317</f>
        <v/>
      </c>
      <c r="S318" s="17">
        <f>$AI$33*K318+$AI$34*L318+$AI$35*M318</f>
        <v/>
      </c>
      <c r="T318" s="17">
        <f>$AI$36*K318+$AI$37*L318+$AI$38*M318</f>
        <v/>
      </c>
      <c r="U318" s="17">
        <f>$AI$39*K318+$AI$40*L318+$AI$41*M318</f>
        <v/>
      </c>
      <c r="V318" s="17">
        <f>R318*EXP(-$B$15*(($B$16+$AI$4)*0.1))+S318*$B$15/($B$15-$AI$12)*(EXP(-$AI$12*(($B$16+$AI$4)*0.1))-EXP(-$B$15*(($B$16+$AI$4)*0.1)))+T318*$B$15/($B$15-$AI$13)*(EXP(-$AI$13*(($B$16+$AI$4)*0.1))-EXP(-$B$15*(($B$16+$AI$4)*0.1)))+U318*$B$15/($B$15-$AI$14)*(EXP(-$AI$14*(($B$16+$AI$4)*0.1))-EXP(-$B$15*(($B$16+$AI$4)*0.1)))</f>
        <v/>
      </c>
      <c r="W318" s="17">
        <f>R318*EXP(-$B$15*(($B$16+$AI$4)*0.2))+S318*$B$15/($B$15-$AI$12)*(EXP(-$AI$12*(($B$16+$AI$4)*0.2))-EXP(-$B$15*(($B$16+$AI$4)*0.2)))+T318*$B$15/($B$15-$AI$13)*(EXP(-$AI$13*(($B$16+$AI$4)*0.2))-EXP(-$B$15*(($B$16+$AI$4)*0.2)))+U318*$B$15/($B$15-$AI$14)*(EXP(-$AI$14*(($B$16+$AI$4)*0.2))-EXP(-$B$15*(($B$16+$AI$4)*0.2)))</f>
        <v/>
      </c>
      <c r="X318" s="17">
        <f>R318*EXP(-$B$15*(($B$16+$AI$4)*0.3))+S318*$B$15/($B$15-$AI$12)*(EXP(-$AI$12*(($B$16+$AI$4)*0.3))-EXP(-$B$15*(($B$16+$AI$4)*0.3)))+T318*$B$15/($B$15-$AI$13)*(EXP(-$AI$13*(($B$16+$AI$4)*0.3))-EXP(-$B$15*(($B$16+$AI$4)*0.3)))+U318*$B$15/($B$15-$AI$14)*(EXP(-$AI$14*(($B$16+$AI$4)*0.3))-EXP(-$B$15*(($B$16+$AI$4)*0.3)))</f>
        <v/>
      </c>
      <c r="Y318" s="17">
        <f>R318*EXP(-$B$15*(($B$16+$AI$4)*0.4))+S318*$B$15/($B$15-$AI$12)*(EXP(-$AI$12*(($B$16+$AI$4)*0.4))-EXP(-$B$15*(($B$16+$AI$4)*0.4)))+T318*$B$15/($B$15-$AI$13)*(EXP(-$AI$13*(($B$16+$AI$4)*0.4))-EXP(-$B$15*(($B$16+$AI$4)*0.4)))+U318*$B$15/($B$15-$AI$14)*(EXP(-$AI$14*(($B$16+$AI$4)*0.4))-EXP(-$B$15*(($B$16+$AI$4)*0.4)))</f>
        <v/>
      </c>
      <c r="Z318" s="17">
        <f>R318*EXP(-$B$15*(($B$16+$AI$4)*0.5))+S318*$B$15/($B$15-$AI$12)*(EXP(-$AI$12*(($B$16+$AI$4)*0.5))-EXP(-$B$15*(($B$16+$AI$4)*0.5)))+T318*$B$15/($B$15-$AI$13)*(EXP(-$AI$13*(($B$16+$AI$4)*0.5))-EXP(-$B$15*(($B$16+$AI$4)*0.5)))+U318*$B$15/($B$15-$AI$14)*(EXP(-$AI$14*(($B$16+$AI$4)*0.5))-EXP(-$B$15*(($B$16+$AI$4)*0.5)))</f>
        <v/>
      </c>
      <c r="AA318" s="17">
        <f>R318*EXP(-$B$15*(($B$16+$AI$4)*0.6))+S318*$B$15/($B$15-$AI$12)*(EXP(-$AI$12*(($B$16+$AI$4)*0.6))-EXP(-$B$15*(($B$16+$AI$4)*0.6)))+T318*$B$15/($B$15-$AI$13)*(EXP(-$AI$13*(($B$16+$AI$4)*0.6))-EXP(-$B$15*(($B$16+$AI$4)*0.6)))+U318*$B$15/($B$15-$AI$14)*(EXP(-$AI$14*(($B$16+$AI$4)*0.6))-EXP(-$B$15*(($B$16+$AI$4)*0.6)))</f>
        <v/>
      </c>
      <c r="AB318" s="17">
        <f>R318*EXP(-$B$15*(($B$16+$AI$4)*0.7))+S318*$B$15/($B$15-$AI$12)*(EXP(-$AI$12*(($B$16+$AI$4)*0.7))-EXP(-$B$15*(($B$16+$AI$4)*0.7)))+T318*$B$15/($B$15-$AI$13)*(EXP(-$AI$13*(($B$16+$AI$4)*0.7))-EXP(-$B$15*(($B$16+$AI$4)*0.7)))+U318*$B$15/($B$15-$AI$14)*(EXP(-$AI$14*(($B$16+$AI$4)*0.7))-EXP(-$B$15*(($B$16+$AI$4)*0.7)))</f>
        <v/>
      </c>
      <c r="AC318" s="17">
        <f>R318*EXP(-$B$15*(($B$16+$AI$4)*0.8))+S318*$B$15/($B$15-$AI$12)*(EXP(-$AI$12*(($B$16+$AI$4)*0.8))-EXP(-$B$15*(($B$16+$AI$4)*0.8)))+T318*$B$15/($B$15-$AI$13)*(EXP(-$AI$13*(($B$16+$AI$4)*0.8))-EXP(-$B$15*(($B$16+$AI$4)*0.8)))+U318*$B$15/($B$15-$AI$14)*(EXP(-$AI$14*(($B$16+$AI$4)*0.8))-EXP(-$B$15*(($B$16+$AI$4)*0.8)))</f>
        <v/>
      </c>
      <c r="AD318" s="17">
        <f>R318*EXP(-$B$15*(($B$16+$AI$4)*0.9))+S318*$B$15/($B$15-$AI$12)*(EXP(-$AI$12*(($B$16+$AI$4)*0.9))-EXP(-$B$15*(($B$16+$AI$4)*0.9)))+T318*$B$15/($B$15-$AI$13)*(EXP(-$AI$13*(($B$16+$AI$4)*0.9))-EXP(-$B$15*(($B$16+$AI$4)*0.9)))+U318*$B$15/($B$15-$AI$14)*(EXP(-$AI$14*(($B$16+$AI$4)*0.9))-EXP(-$B$15*(($B$16+$AI$4)*0.9)))</f>
        <v/>
      </c>
      <c r="AE318" s="17">
        <f>R318*EXP(-$B$15*(($B$16+$AI$4)*1.0))+S318*$B$15/($B$15-$AI$12)*(EXP(-$AI$12*(($B$16+$AI$4)*1.0))-EXP(-$B$15*(($B$16+$AI$4)*1.0)))+T318*$B$15/($B$15-$AI$13)*(EXP(-$AI$13*(($B$16+$AI$4)*1.0))-EXP(-$B$15*(($B$16+$AI$4)*1.0)))+U318*$B$15/($B$15-$AI$14)*(EXP(-$AI$14*(($B$16+$AI$4)*1.0))-EXP(-$B$15*(($B$16+$AI$4)*1.0)))</f>
        <v/>
      </c>
      <c r="AF318" s="17">
        <f>MIN((G318-V318)/$AI$48,(G318-W318)/$AI$49,(G318-X318)/$AI$50,(G318-Y318)/$AI$51,(G318-Z318)/$AI$52,(G318-AA318)/$AI$53,(G318-AB318)/$AI$54,(G318-AC318)/$AI$55,(G318-AD318)/$AI$56,(G318-AE318)/$AI$57)</f>
        <v/>
      </c>
    </row>
    <row r="319">
      <c r="E319" s="12">
        <f>E318+$B$11</f>
        <v/>
      </c>
      <c r="F319" s="13">
        <f>E319/60</f>
        <v/>
      </c>
      <c r="G319" s="13">
        <f>IF(F319&gt;=$AI$66,$B$26,IF(F319&gt;=$AI$65,$B$25,IF(F319&gt;=$AI$64,$B$24,IF(F319&gt;=$AI$63,$B$23,IF(F319&gt;=$AI$62,$B$22,IF(F319&gt;=$AI$61,$B$21,$B$20))))))</f>
        <v/>
      </c>
      <c r="H319" s="14">
        <f>MAX(0,MIN($AI$59,IF($B$9="Plasma",(G319-(S319*$AI$18+T319*$AI$19+U319*$AI$20))/$AI$46,AF319)))</f>
        <v/>
      </c>
      <c r="I319" s="15">
        <f>H319/10*3600/$B$11</f>
        <v/>
      </c>
      <c r="J319" s="15">
        <f>J318+H319</f>
        <v/>
      </c>
      <c r="K319" s="14">
        <f>$AI$21*K318+$AI$22*L318+$AI$23*M318+$AI$30*H318</f>
        <v/>
      </c>
      <c r="L319" s="14">
        <f>$AI$24*K318+$AI$25*L318+$AI$26*M318+$AI$31*H318</f>
        <v/>
      </c>
      <c r="M319" s="14">
        <f>$AI$27*K318+$AI$28*L318+$AI$29*M318+$AI$32*H318</f>
        <v/>
      </c>
      <c r="N319" s="16">
        <f>R319*$B$41</f>
        <v/>
      </c>
      <c r="O319" s="14">
        <f>K319/$B$30</f>
        <v/>
      </c>
      <c r="P319" s="14">
        <f>L319/$B$31</f>
        <v/>
      </c>
      <c r="Q319" s="14">
        <f>M319/$B$32</f>
        <v/>
      </c>
      <c r="R319" s="14">
        <f>R318*$AI$42+S318*$AI$43+T318*$AI$44+U318*$AI$45+$AI$47*H318</f>
        <v/>
      </c>
      <c r="S319" s="17">
        <f>$AI$33*K319+$AI$34*L319+$AI$35*M319</f>
        <v/>
      </c>
      <c r="T319" s="17">
        <f>$AI$36*K319+$AI$37*L319+$AI$38*M319</f>
        <v/>
      </c>
      <c r="U319" s="17">
        <f>$AI$39*K319+$AI$40*L319+$AI$41*M319</f>
        <v/>
      </c>
      <c r="V319" s="17">
        <f>R319*EXP(-$B$15*(($B$16+$AI$4)*0.1))+S319*$B$15/($B$15-$AI$12)*(EXP(-$AI$12*(($B$16+$AI$4)*0.1))-EXP(-$B$15*(($B$16+$AI$4)*0.1)))+T319*$B$15/($B$15-$AI$13)*(EXP(-$AI$13*(($B$16+$AI$4)*0.1))-EXP(-$B$15*(($B$16+$AI$4)*0.1)))+U319*$B$15/($B$15-$AI$14)*(EXP(-$AI$14*(($B$16+$AI$4)*0.1))-EXP(-$B$15*(($B$16+$AI$4)*0.1)))</f>
        <v/>
      </c>
      <c r="W319" s="17">
        <f>R319*EXP(-$B$15*(($B$16+$AI$4)*0.2))+S319*$B$15/($B$15-$AI$12)*(EXP(-$AI$12*(($B$16+$AI$4)*0.2))-EXP(-$B$15*(($B$16+$AI$4)*0.2)))+T319*$B$15/($B$15-$AI$13)*(EXP(-$AI$13*(($B$16+$AI$4)*0.2))-EXP(-$B$15*(($B$16+$AI$4)*0.2)))+U319*$B$15/($B$15-$AI$14)*(EXP(-$AI$14*(($B$16+$AI$4)*0.2))-EXP(-$B$15*(($B$16+$AI$4)*0.2)))</f>
        <v/>
      </c>
      <c r="X319" s="17">
        <f>R319*EXP(-$B$15*(($B$16+$AI$4)*0.3))+S319*$B$15/($B$15-$AI$12)*(EXP(-$AI$12*(($B$16+$AI$4)*0.3))-EXP(-$B$15*(($B$16+$AI$4)*0.3)))+T319*$B$15/($B$15-$AI$13)*(EXP(-$AI$13*(($B$16+$AI$4)*0.3))-EXP(-$B$15*(($B$16+$AI$4)*0.3)))+U319*$B$15/($B$15-$AI$14)*(EXP(-$AI$14*(($B$16+$AI$4)*0.3))-EXP(-$B$15*(($B$16+$AI$4)*0.3)))</f>
        <v/>
      </c>
      <c r="Y319" s="17">
        <f>R319*EXP(-$B$15*(($B$16+$AI$4)*0.4))+S319*$B$15/($B$15-$AI$12)*(EXP(-$AI$12*(($B$16+$AI$4)*0.4))-EXP(-$B$15*(($B$16+$AI$4)*0.4)))+T319*$B$15/($B$15-$AI$13)*(EXP(-$AI$13*(($B$16+$AI$4)*0.4))-EXP(-$B$15*(($B$16+$AI$4)*0.4)))+U319*$B$15/($B$15-$AI$14)*(EXP(-$AI$14*(($B$16+$AI$4)*0.4))-EXP(-$B$15*(($B$16+$AI$4)*0.4)))</f>
        <v/>
      </c>
      <c r="Z319" s="17">
        <f>R319*EXP(-$B$15*(($B$16+$AI$4)*0.5))+S319*$B$15/($B$15-$AI$12)*(EXP(-$AI$12*(($B$16+$AI$4)*0.5))-EXP(-$B$15*(($B$16+$AI$4)*0.5)))+T319*$B$15/($B$15-$AI$13)*(EXP(-$AI$13*(($B$16+$AI$4)*0.5))-EXP(-$B$15*(($B$16+$AI$4)*0.5)))+U319*$B$15/($B$15-$AI$14)*(EXP(-$AI$14*(($B$16+$AI$4)*0.5))-EXP(-$B$15*(($B$16+$AI$4)*0.5)))</f>
        <v/>
      </c>
      <c r="AA319" s="17">
        <f>R319*EXP(-$B$15*(($B$16+$AI$4)*0.6))+S319*$B$15/($B$15-$AI$12)*(EXP(-$AI$12*(($B$16+$AI$4)*0.6))-EXP(-$B$15*(($B$16+$AI$4)*0.6)))+T319*$B$15/($B$15-$AI$13)*(EXP(-$AI$13*(($B$16+$AI$4)*0.6))-EXP(-$B$15*(($B$16+$AI$4)*0.6)))+U319*$B$15/($B$15-$AI$14)*(EXP(-$AI$14*(($B$16+$AI$4)*0.6))-EXP(-$B$15*(($B$16+$AI$4)*0.6)))</f>
        <v/>
      </c>
      <c r="AB319" s="17">
        <f>R319*EXP(-$B$15*(($B$16+$AI$4)*0.7))+S319*$B$15/($B$15-$AI$12)*(EXP(-$AI$12*(($B$16+$AI$4)*0.7))-EXP(-$B$15*(($B$16+$AI$4)*0.7)))+T319*$B$15/($B$15-$AI$13)*(EXP(-$AI$13*(($B$16+$AI$4)*0.7))-EXP(-$B$15*(($B$16+$AI$4)*0.7)))+U319*$B$15/($B$15-$AI$14)*(EXP(-$AI$14*(($B$16+$AI$4)*0.7))-EXP(-$B$15*(($B$16+$AI$4)*0.7)))</f>
        <v/>
      </c>
      <c r="AC319" s="17">
        <f>R319*EXP(-$B$15*(($B$16+$AI$4)*0.8))+S319*$B$15/($B$15-$AI$12)*(EXP(-$AI$12*(($B$16+$AI$4)*0.8))-EXP(-$B$15*(($B$16+$AI$4)*0.8)))+T319*$B$15/($B$15-$AI$13)*(EXP(-$AI$13*(($B$16+$AI$4)*0.8))-EXP(-$B$15*(($B$16+$AI$4)*0.8)))+U319*$B$15/($B$15-$AI$14)*(EXP(-$AI$14*(($B$16+$AI$4)*0.8))-EXP(-$B$15*(($B$16+$AI$4)*0.8)))</f>
        <v/>
      </c>
      <c r="AD319" s="17">
        <f>R319*EXP(-$B$15*(($B$16+$AI$4)*0.9))+S319*$B$15/($B$15-$AI$12)*(EXP(-$AI$12*(($B$16+$AI$4)*0.9))-EXP(-$B$15*(($B$16+$AI$4)*0.9)))+T319*$B$15/($B$15-$AI$13)*(EXP(-$AI$13*(($B$16+$AI$4)*0.9))-EXP(-$B$15*(($B$16+$AI$4)*0.9)))+U319*$B$15/($B$15-$AI$14)*(EXP(-$AI$14*(($B$16+$AI$4)*0.9))-EXP(-$B$15*(($B$16+$AI$4)*0.9)))</f>
        <v/>
      </c>
      <c r="AE319" s="17">
        <f>R319*EXP(-$B$15*(($B$16+$AI$4)*1.0))+S319*$B$15/($B$15-$AI$12)*(EXP(-$AI$12*(($B$16+$AI$4)*1.0))-EXP(-$B$15*(($B$16+$AI$4)*1.0)))+T319*$B$15/($B$15-$AI$13)*(EXP(-$AI$13*(($B$16+$AI$4)*1.0))-EXP(-$B$15*(($B$16+$AI$4)*1.0)))+U319*$B$15/($B$15-$AI$14)*(EXP(-$AI$14*(($B$16+$AI$4)*1.0))-EXP(-$B$15*(($B$16+$AI$4)*1.0)))</f>
        <v/>
      </c>
      <c r="AF319" s="17">
        <f>MIN((G319-V319)/$AI$48,(G319-W319)/$AI$49,(G319-X319)/$AI$50,(G319-Y319)/$AI$51,(G319-Z319)/$AI$52,(G319-AA319)/$AI$53,(G319-AB319)/$AI$54,(G319-AC319)/$AI$55,(G319-AD319)/$AI$56,(G319-AE319)/$AI$57)</f>
        <v/>
      </c>
    </row>
    <row r="320">
      <c r="E320" s="12">
        <f>E319+$B$11</f>
        <v/>
      </c>
      <c r="F320" s="13">
        <f>E320/60</f>
        <v/>
      </c>
      <c r="G320" s="13">
        <f>IF(F320&gt;=$AI$66,$B$26,IF(F320&gt;=$AI$65,$B$25,IF(F320&gt;=$AI$64,$B$24,IF(F320&gt;=$AI$63,$B$23,IF(F320&gt;=$AI$62,$B$22,IF(F320&gt;=$AI$61,$B$21,$B$20))))))</f>
        <v/>
      </c>
      <c r="H320" s="14">
        <f>MAX(0,MIN($AI$59,IF($B$9="Plasma",(G320-(S320*$AI$18+T320*$AI$19+U320*$AI$20))/$AI$46,AF320)))</f>
        <v/>
      </c>
      <c r="I320" s="15">
        <f>H320/10*3600/$B$11</f>
        <v/>
      </c>
      <c r="J320" s="15">
        <f>J319+H320</f>
        <v/>
      </c>
      <c r="K320" s="14">
        <f>$AI$21*K319+$AI$22*L319+$AI$23*M319+$AI$30*H319</f>
        <v/>
      </c>
      <c r="L320" s="14">
        <f>$AI$24*K319+$AI$25*L319+$AI$26*M319+$AI$31*H319</f>
        <v/>
      </c>
      <c r="M320" s="14">
        <f>$AI$27*K319+$AI$28*L319+$AI$29*M319+$AI$32*H319</f>
        <v/>
      </c>
      <c r="N320" s="16">
        <f>R320*$B$41</f>
        <v/>
      </c>
      <c r="O320" s="14">
        <f>K320/$B$30</f>
        <v/>
      </c>
      <c r="P320" s="14">
        <f>L320/$B$31</f>
        <v/>
      </c>
      <c r="Q320" s="14">
        <f>M320/$B$32</f>
        <v/>
      </c>
      <c r="R320" s="14">
        <f>R319*$AI$42+S319*$AI$43+T319*$AI$44+U319*$AI$45+$AI$47*H319</f>
        <v/>
      </c>
      <c r="S320" s="17">
        <f>$AI$33*K320+$AI$34*L320+$AI$35*M320</f>
        <v/>
      </c>
      <c r="T320" s="17">
        <f>$AI$36*K320+$AI$37*L320+$AI$38*M320</f>
        <v/>
      </c>
      <c r="U320" s="17">
        <f>$AI$39*K320+$AI$40*L320+$AI$41*M320</f>
        <v/>
      </c>
      <c r="V320" s="17">
        <f>R320*EXP(-$B$15*(($B$16+$AI$4)*0.1))+S320*$B$15/($B$15-$AI$12)*(EXP(-$AI$12*(($B$16+$AI$4)*0.1))-EXP(-$B$15*(($B$16+$AI$4)*0.1)))+T320*$B$15/($B$15-$AI$13)*(EXP(-$AI$13*(($B$16+$AI$4)*0.1))-EXP(-$B$15*(($B$16+$AI$4)*0.1)))+U320*$B$15/($B$15-$AI$14)*(EXP(-$AI$14*(($B$16+$AI$4)*0.1))-EXP(-$B$15*(($B$16+$AI$4)*0.1)))</f>
        <v/>
      </c>
      <c r="W320" s="17">
        <f>R320*EXP(-$B$15*(($B$16+$AI$4)*0.2))+S320*$B$15/($B$15-$AI$12)*(EXP(-$AI$12*(($B$16+$AI$4)*0.2))-EXP(-$B$15*(($B$16+$AI$4)*0.2)))+T320*$B$15/($B$15-$AI$13)*(EXP(-$AI$13*(($B$16+$AI$4)*0.2))-EXP(-$B$15*(($B$16+$AI$4)*0.2)))+U320*$B$15/($B$15-$AI$14)*(EXP(-$AI$14*(($B$16+$AI$4)*0.2))-EXP(-$B$15*(($B$16+$AI$4)*0.2)))</f>
        <v/>
      </c>
      <c r="X320" s="17">
        <f>R320*EXP(-$B$15*(($B$16+$AI$4)*0.3))+S320*$B$15/($B$15-$AI$12)*(EXP(-$AI$12*(($B$16+$AI$4)*0.3))-EXP(-$B$15*(($B$16+$AI$4)*0.3)))+T320*$B$15/($B$15-$AI$13)*(EXP(-$AI$13*(($B$16+$AI$4)*0.3))-EXP(-$B$15*(($B$16+$AI$4)*0.3)))+U320*$B$15/($B$15-$AI$14)*(EXP(-$AI$14*(($B$16+$AI$4)*0.3))-EXP(-$B$15*(($B$16+$AI$4)*0.3)))</f>
        <v/>
      </c>
      <c r="Y320" s="17">
        <f>R320*EXP(-$B$15*(($B$16+$AI$4)*0.4))+S320*$B$15/($B$15-$AI$12)*(EXP(-$AI$12*(($B$16+$AI$4)*0.4))-EXP(-$B$15*(($B$16+$AI$4)*0.4)))+T320*$B$15/($B$15-$AI$13)*(EXP(-$AI$13*(($B$16+$AI$4)*0.4))-EXP(-$B$15*(($B$16+$AI$4)*0.4)))+U320*$B$15/($B$15-$AI$14)*(EXP(-$AI$14*(($B$16+$AI$4)*0.4))-EXP(-$B$15*(($B$16+$AI$4)*0.4)))</f>
        <v/>
      </c>
      <c r="Z320" s="17">
        <f>R320*EXP(-$B$15*(($B$16+$AI$4)*0.5))+S320*$B$15/($B$15-$AI$12)*(EXP(-$AI$12*(($B$16+$AI$4)*0.5))-EXP(-$B$15*(($B$16+$AI$4)*0.5)))+T320*$B$15/($B$15-$AI$13)*(EXP(-$AI$13*(($B$16+$AI$4)*0.5))-EXP(-$B$15*(($B$16+$AI$4)*0.5)))+U320*$B$15/($B$15-$AI$14)*(EXP(-$AI$14*(($B$16+$AI$4)*0.5))-EXP(-$B$15*(($B$16+$AI$4)*0.5)))</f>
        <v/>
      </c>
      <c r="AA320" s="17">
        <f>R320*EXP(-$B$15*(($B$16+$AI$4)*0.6))+S320*$B$15/($B$15-$AI$12)*(EXP(-$AI$12*(($B$16+$AI$4)*0.6))-EXP(-$B$15*(($B$16+$AI$4)*0.6)))+T320*$B$15/($B$15-$AI$13)*(EXP(-$AI$13*(($B$16+$AI$4)*0.6))-EXP(-$B$15*(($B$16+$AI$4)*0.6)))+U320*$B$15/($B$15-$AI$14)*(EXP(-$AI$14*(($B$16+$AI$4)*0.6))-EXP(-$B$15*(($B$16+$AI$4)*0.6)))</f>
        <v/>
      </c>
      <c r="AB320" s="17">
        <f>R320*EXP(-$B$15*(($B$16+$AI$4)*0.7))+S320*$B$15/($B$15-$AI$12)*(EXP(-$AI$12*(($B$16+$AI$4)*0.7))-EXP(-$B$15*(($B$16+$AI$4)*0.7)))+T320*$B$15/($B$15-$AI$13)*(EXP(-$AI$13*(($B$16+$AI$4)*0.7))-EXP(-$B$15*(($B$16+$AI$4)*0.7)))+U320*$B$15/($B$15-$AI$14)*(EXP(-$AI$14*(($B$16+$AI$4)*0.7))-EXP(-$B$15*(($B$16+$AI$4)*0.7)))</f>
        <v/>
      </c>
      <c r="AC320" s="17">
        <f>R320*EXP(-$B$15*(($B$16+$AI$4)*0.8))+S320*$B$15/($B$15-$AI$12)*(EXP(-$AI$12*(($B$16+$AI$4)*0.8))-EXP(-$B$15*(($B$16+$AI$4)*0.8)))+T320*$B$15/($B$15-$AI$13)*(EXP(-$AI$13*(($B$16+$AI$4)*0.8))-EXP(-$B$15*(($B$16+$AI$4)*0.8)))+U320*$B$15/($B$15-$AI$14)*(EXP(-$AI$14*(($B$16+$AI$4)*0.8))-EXP(-$B$15*(($B$16+$AI$4)*0.8)))</f>
        <v/>
      </c>
      <c r="AD320" s="17">
        <f>R320*EXP(-$B$15*(($B$16+$AI$4)*0.9))+S320*$B$15/($B$15-$AI$12)*(EXP(-$AI$12*(($B$16+$AI$4)*0.9))-EXP(-$B$15*(($B$16+$AI$4)*0.9)))+T320*$B$15/($B$15-$AI$13)*(EXP(-$AI$13*(($B$16+$AI$4)*0.9))-EXP(-$B$15*(($B$16+$AI$4)*0.9)))+U320*$B$15/($B$15-$AI$14)*(EXP(-$AI$14*(($B$16+$AI$4)*0.9))-EXP(-$B$15*(($B$16+$AI$4)*0.9)))</f>
        <v/>
      </c>
      <c r="AE320" s="17">
        <f>R320*EXP(-$B$15*(($B$16+$AI$4)*1.0))+S320*$B$15/($B$15-$AI$12)*(EXP(-$AI$12*(($B$16+$AI$4)*1.0))-EXP(-$B$15*(($B$16+$AI$4)*1.0)))+T320*$B$15/($B$15-$AI$13)*(EXP(-$AI$13*(($B$16+$AI$4)*1.0))-EXP(-$B$15*(($B$16+$AI$4)*1.0)))+U320*$B$15/($B$15-$AI$14)*(EXP(-$AI$14*(($B$16+$AI$4)*1.0))-EXP(-$B$15*(($B$16+$AI$4)*1.0)))</f>
        <v/>
      </c>
      <c r="AF320" s="17">
        <f>MIN((G320-V320)/$AI$48,(G320-W320)/$AI$49,(G320-X320)/$AI$50,(G320-Y320)/$AI$51,(G320-Z320)/$AI$52,(G320-AA320)/$AI$53,(G320-AB320)/$AI$54,(G320-AC320)/$AI$55,(G320-AD320)/$AI$56,(G320-AE320)/$AI$57)</f>
        <v/>
      </c>
    </row>
    <row r="321">
      <c r="E321" s="12">
        <f>E320+$B$11</f>
        <v/>
      </c>
      <c r="F321" s="13">
        <f>E321/60</f>
        <v/>
      </c>
      <c r="G321" s="13">
        <f>IF(F321&gt;=$AI$66,$B$26,IF(F321&gt;=$AI$65,$B$25,IF(F321&gt;=$AI$64,$B$24,IF(F321&gt;=$AI$63,$B$23,IF(F321&gt;=$AI$62,$B$22,IF(F321&gt;=$AI$61,$B$21,$B$20))))))</f>
        <v/>
      </c>
      <c r="H321" s="14">
        <f>MAX(0,MIN($AI$59,IF($B$9="Plasma",(G321-(S321*$AI$18+T321*$AI$19+U321*$AI$20))/$AI$46,AF321)))</f>
        <v/>
      </c>
      <c r="I321" s="15">
        <f>H321/10*3600/$B$11</f>
        <v/>
      </c>
      <c r="J321" s="15">
        <f>J320+H321</f>
        <v/>
      </c>
      <c r="K321" s="14">
        <f>$AI$21*K320+$AI$22*L320+$AI$23*M320+$AI$30*H320</f>
        <v/>
      </c>
      <c r="L321" s="14">
        <f>$AI$24*K320+$AI$25*L320+$AI$26*M320+$AI$31*H320</f>
        <v/>
      </c>
      <c r="M321" s="14">
        <f>$AI$27*K320+$AI$28*L320+$AI$29*M320+$AI$32*H320</f>
        <v/>
      </c>
      <c r="N321" s="16">
        <f>R321*$B$41</f>
        <v/>
      </c>
      <c r="O321" s="14">
        <f>K321/$B$30</f>
        <v/>
      </c>
      <c r="P321" s="14">
        <f>L321/$B$31</f>
        <v/>
      </c>
      <c r="Q321" s="14">
        <f>M321/$B$32</f>
        <v/>
      </c>
      <c r="R321" s="14">
        <f>R320*$AI$42+S320*$AI$43+T320*$AI$44+U320*$AI$45+$AI$47*H320</f>
        <v/>
      </c>
      <c r="S321" s="17">
        <f>$AI$33*K321+$AI$34*L321+$AI$35*M321</f>
        <v/>
      </c>
      <c r="T321" s="17">
        <f>$AI$36*K321+$AI$37*L321+$AI$38*M321</f>
        <v/>
      </c>
      <c r="U321" s="17">
        <f>$AI$39*K321+$AI$40*L321+$AI$41*M321</f>
        <v/>
      </c>
      <c r="V321" s="17">
        <f>R321*EXP(-$B$15*(($B$16+$AI$4)*0.1))+S321*$B$15/($B$15-$AI$12)*(EXP(-$AI$12*(($B$16+$AI$4)*0.1))-EXP(-$B$15*(($B$16+$AI$4)*0.1)))+T321*$B$15/($B$15-$AI$13)*(EXP(-$AI$13*(($B$16+$AI$4)*0.1))-EXP(-$B$15*(($B$16+$AI$4)*0.1)))+U321*$B$15/($B$15-$AI$14)*(EXP(-$AI$14*(($B$16+$AI$4)*0.1))-EXP(-$B$15*(($B$16+$AI$4)*0.1)))</f>
        <v/>
      </c>
      <c r="W321" s="17">
        <f>R321*EXP(-$B$15*(($B$16+$AI$4)*0.2))+S321*$B$15/($B$15-$AI$12)*(EXP(-$AI$12*(($B$16+$AI$4)*0.2))-EXP(-$B$15*(($B$16+$AI$4)*0.2)))+T321*$B$15/($B$15-$AI$13)*(EXP(-$AI$13*(($B$16+$AI$4)*0.2))-EXP(-$B$15*(($B$16+$AI$4)*0.2)))+U321*$B$15/($B$15-$AI$14)*(EXP(-$AI$14*(($B$16+$AI$4)*0.2))-EXP(-$B$15*(($B$16+$AI$4)*0.2)))</f>
        <v/>
      </c>
      <c r="X321" s="17">
        <f>R321*EXP(-$B$15*(($B$16+$AI$4)*0.3))+S321*$B$15/($B$15-$AI$12)*(EXP(-$AI$12*(($B$16+$AI$4)*0.3))-EXP(-$B$15*(($B$16+$AI$4)*0.3)))+T321*$B$15/($B$15-$AI$13)*(EXP(-$AI$13*(($B$16+$AI$4)*0.3))-EXP(-$B$15*(($B$16+$AI$4)*0.3)))+U321*$B$15/($B$15-$AI$14)*(EXP(-$AI$14*(($B$16+$AI$4)*0.3))-EXP(-$B$15*(($B$16+$AI$4)*0.3)))</f>
        <v/>
      </c>
      <c r="Y321" s="17">
        <f>R321*EXP(-$B$15*(($B$16+$AI$4)*0.4))+S321*$B$15/($B$15-$AI$12)*(EXP(-$AI$12*(($B$16+$AI$4)*0.4))-EXP(-$B$15*(($B$16+$AI$4)*0.4)))+T321*$B$15/($B$15-$AI$13)*(EXP(-$AI$13*(($B$16+$AI$4)*0.4))-EXP(-$B$15*(($B$16+$AI$4)*0.4)))+U321*$B$15/($B$15-$AI$14)*(EXP(-$AI$14*(($B$16+$AI$4)*0.4))-EXP(-$B$15*(($B$16+$AI$4)*0.4)))</f>
        <v/>
      </c>
      <c r="Z321" s="17">
        <f>R321*EXP(-$B$15*(($B$16+$AI$4)*0.5))+S321*$B$15/($B$15-$AI$12)*(EXP(-$AI$12*(($B$16+$AI$4)*0.5))-EXP(-$B$15*(($B$16+$AI$4)*0.5)))+T321*$B$15/($B$15-$AI$13)*(EXP(-$AI$13*(($B$16+$AI$4)*0.5))-EXP(-$B$15*(($B$16+$AI$4)*0.5)))+U321*$B$15/($B$15-$AI$14)*(EXP(-$AI$14*(($B$16+$AI$4)*0.5))-EXP(-$B$15*(($B$16+$AI$4)*0.5)))</f>
        <v/>
      </c>
      <c r="AA321" s="17">
        <f>R321*EXP(-$B$15*(($B$16+$AI$4)*0.6))+S321*$B$15/($B$15-$AI$12)*(EXP(-$AI$12*(($B$16+$AI$4)*0.6))-EXP(-$B$15*(($B$16+$AI$4)*0.6)))+T321*$B$15/($B$15-$AI$13)*(EXP(-$AI$13*(($B$16+$AI$4)*0.6))-EXP(-$B$15*(($B$16+$AI$4)*0.6)))+U321*$B$15/($B$15-$AI$14)*(EXP(-$AI$14*(($B$16+$AI$4)*0.6))-EXP(-$B$15*(($B$16+$AI$4)*0.6)))</f>
        <v/>
      </c>
      <c r="AB321" s="17">
        <f>R321*EXP(-$B$15*(($B$16+$AI$4)*0.7))+S321*$B$15/($B$15-$AI$12)*(EXP(-$AI$12*(($B$16+$AI$4)*0.7))-EXP(-$B$15*(($B$16+$AI$4)*0.7)))+T321*$B$15/($B$15-$AI$13)*(EXP(-$AI$13*(($B$16+$AI$4)*0.7))-EXP(-$B$15*(($B$16+$AI$4)*0.7)))+U321*$B$15/($B$15-$AI$14)*(EXP(-$AI$14*(($B$16+$AI$4)*0.7))-EXP(-$B$15*(($B$16+$AI$4)*0.7)))</f>
        <v/>
      </c>
      <c r="AC321" s="17">
        <f>R321*EXP(-$B$15*(($B$16+$AI$4)*0.8))+S321*$B$15/($B$15-$AI$12)*(EXP(-$AI$12*(($B$16+$AI$4)*0.8))-EXP(-$B$15*(($B$16+$AI$4)*0.8)))+T321*$B$15/($B$15-$AI$13)*(EXP(-$AI$13*(($B$16+$AI$4)*0.8))-EXP(-$B$15*(($B$16+$AI$4)*0.8)))+U321*$B$15/($B$15-$AI$14)*(EXP(-$AI$14*(($B$16+$AI$4)*0.8))-EXP(-$B$15*(($B$16+$AI$4)*0.8)))</f>
        <v/>
      </c>
      <c r="AD321" s="17">
        <f>R321*EXP(-$B$15*(($B$16+$AI$4)*0.9))+S321*$B$15/($B$15-$AI$12)*(EXP(-$AI$12*(($B$16+$AI$4)*0.9))-EXP(-$B$15*(($B$16+$AI$4)*0.9)))+T321*$B$15/($B$15-$AI$13)*(EXP(-$AI$13*(($B$16+$AI$4)*0.9))-EXP(-$B$15*(($B$16+$AI$4)*0.9)))+U321*$B$15/($B$15-$AI$14)*(EXP(-$AI$14*(($B$16+$AI$4)*0.9))-EXP(-$B$15*(($B$16+$AI$4)*0.9)))</f>
        <v/>
      </c>
      <c r="AE321" s="17">
        <f>R321*EXP(-$B$15*(($B$16+$AI$4)*1.0))+S321*$B$15/($B$15-$AI$12)*(EXP(-$AI$12*(($B$16+$AI$4)*1.0))-EXP(-$B$15*(($B$16+$AI$4)*1.0)))+T321*$B$15/($B$15-$AI$13)*(EXP(-$AI$13*(($B$16+$AI$4)*1.0))-EXP(-$B$15*(($B$16+$AI$4)*1.0)))+U321*$B$15/($B$15-$AI$14)*(EXP(-$AI$14*(($B$16+$AI$4)*1.0))-EXP(-$B$15*(($B$16+$AI$4)*1.0)))</f>
        <v/>
      </c>
      <c r="AF321" s="17">
        <f>MIN((G321-V321)/$AI$48,(G321-W321)/$AI$49,(G321-X321)/$AI$50,(G321-Y321)/$AI$51,(G321-Z321)/$AI$52,(G321-AA321)/$AI$53,(G321-AB321)/$AI$54,(G321-AC321)/$AI$55,(G321-AD321)/$AI$56,(G321-AE321)/$AI$57)</f>
        <v/>
      </c>
    </row>
    <row r="322">
      <c r="E322" s="12">
        <f>E321+$B$11</f>
        <v/>
      </c>
      <c r="F322" s="13">
        <f>E322/60</f>
        <v/>
      </c>
      <c r="G322" s="13">
        <f>IF(F322&gt;=$AI$66,$B$26,IF(F322&gt;=$AI$65,$B$25,IF(F322&gt;=$AI$64,$B$24,IF(F322&gt;=$AI$63,$B$23,IF(F322&gt;=$AI$62,$B$22,IF(F322&gt;=$AI$61,$B$21,$B$20))))))</f>
        <v/>
      </c>
      <c r="H322" s="14">
        <f>MAX(0,MIN($AI$59,IF($B$9="Plasma",(G322-(S322*$AI$18+T322*$AI$19+U322*$AI$20))/$AI$46,AF322)))</f>
        <v/>
      </c>
      <c r="I322" s="15">
        <f>H322/10*3600/$B$11</f>
        <v/>
      </c>
      <c r="J322" s="15">
        <f>J321+H322</f>
        <v/>
      </c>
      <c r="K322" s="14">
        <f>$AI$21*K321+$AI$22*L321+$AI$23*M321+$AI$30*H321</f>
        <v/>
      </c>
      <c r="L322" s="14">
        <f>$AI$24*K321+$AI$25*L321+$AI$26*M321+$AI$31*H321</f>
        <v/>
      </c>
      <c r="M322" s="14">
        <f>$AI$27*K321+$AI$28*L321+$AI$29*M321+$AI$32*H321</f>
        <v/>
      </c>
      <c r="N322" s="16">
        <f>R322*$B$41</f>
        <v/>
      </c>
      <c r="O322" s="14">
        <f>K322/$B$30</f>
        <v/>
      </c>
      <c r="P322" s="14">
        <f>L322/$B$31</f>
        <v/>
      </c>
      <c r="Q322" s="14">
        <f>M322/$B$32</f>
        <v/>
      </c>
      <c r="R322" s="14">
        <f>R321*$AI$42+S321*$AI$43+T321*$AI$44+U321*$AI$45+$AI$47*H321</f>
        <v/>
      </c>
      <c r="S322" s="17">
        <f>$AI$33*K322+$AI$34*L322+$AI$35*M322</f>
        <v/>
      </c>
      <c r="T322" s="17">
        <f>$AI$36*K322+$AI$37*L322+$AI$38*M322</f>
        <v/>
      </c>
      <c r="U322" s="17">
        <f>$AI$39*K322+$AI$40*L322+$AI$41*M322</f>
        <v/>
      </c>
      <c r="V322" s="17">
        <f>R322*EXP(-$B$15*(($B$16+$AI$4)*0.1))+S322*$B$15/($B$15-$AI$12)*(EXP(-$AI$12*(($B$16+$AI$4)*0.1))-EXP(-$B$15*(($B$16+$AI$4)*0.1)))+T322*$B$15/($B$15-$AI$13)*(EXP(-$AI$13*(($B$16+$AI$4)*0.1))-EXP(-$B$15*(($B$16+$AI$4)*0.1)))+U322*$B$15/($B$15-$AI$14)*(EXP(-$AI$14*(($B$16+$AI$4)*0.1))-EXP(-$B$15*(($B$16+$AI$4)*0.1)))</f>
        <v/>
      </c>
      <c r="W322" s="17">
        <f>R322*EXP(-$B$15*(($B$16+$AI$4)*0.2))+S322*$B$15/($B$15-$AI$12)*(EXP(-$AI$12*(($B$16+$AI$4)*0.2))-EXP(-$B$15*(($B$16+$AI$4)*0.2)))+T322*$B$15/($B$15-$AI$13)*(EXP(-$AI$13*(($B$16+$AI$4)*0.2))-EXP(-$B$15*(($B$16+$AI$4)*0.2)))+U322*$B$15/($B$15-$AI$14)*(EXP(-$AI$14*(($B$16+$AI$4)*0.2))-EXP(-$B$15*(($B$16+$AI$4)*0.2)))</f>
        <v/>
      </c>
      <c r="X322" s="17">
        <f>R322*EXP(-$B$15*(($B$16+$AI$4)*0.3))+S322*$B$15/($B$15-$AI$12)*(EXP(-$AI$12*(($B$16+$AI$4)*0.3))-EXP(-$B$15*(($B$16+$AI$4)*0.3)))+T322*$B$15/($B$15-$AI$13)*(EXP(-$AI$13*(($B$16+$AI$4)*0.3))-EXP(-$B$15*(($B$16+$AI$4)*0.3)))+U322*$B$15/($B$15-$AI$14)*(EXP(-$AI$14*(($B$16+$AI$4)*0.3))-EXP(-$B$15*(($B$16+$AI$4)*0.3)))</f>
        <v/>
      </c>
      <c r="Y322" s="17">
        <f>R322*EXP(-$B$15*(($B$16+$AI$4)*0.4))+S322*$B$15/($B$15-$AI$12)*(EXP(-$AI$12*(($B$16+$AI$4)*0.4))-EXP(-$B$15*(($B$16+$AI$4)*0.4)))+T322*$B$15/($B$15-$AI$13)*(EXP(-$AI$13*(($B$16+$AI$4)*0.4))-EXP(-$B$15*(($B$16+$AI$4)*0.4)))+U322*$B$15/($B$15-$AI$14)*(EXP(-$AI$14*(($B$16+$AI$4)*0.4))-EXP(-$B$15*(($B$16+$AI$4)*0.4)))</f>
        <v/>
      </c>
      <c r="Z322" s="17">
        <f>R322*EXP(-$B$15*(($B$16+$AI$4)*0.5))+S322*$B$15/($B$15-$AI$12)*(EXP(-$AI$12*(($B$16+$AI$4)*0.5))-EXP(-$B$15*(($B$16+$AI$4)*0.5)))+T322*$B$15/($B$15-$AI$13)*(EXP(-$AI$13*(($B$16+$AI$4)*0.5))-EXP(-$B$15*(($B$16+$AI$4)*0.5)))+U322*$B$15/($B$15-$AI$14)*(EXP(-$AI$14*(($B$16+$AI$4)*0.5))-EXP(-$B$15*(($B$16+$AI$4)*0.5)))</f>
        <v/>
      </c>
      <c r="AA322" s="17">
        <f>R322*EXP(-$B$15*(($B$16+$AI$4)*0.6))+S322*$B$15/($B$15-$AI$12)*(EXP(-$AI$12*(($B$16+$AI$4)*0.6))-EXP(-$B$15*(($B$16+$AI$4)*0.6)))+T322*$B$15/($B$15-$AI$13)*(EXP(-$AI$13*(($B$16+$AI$4)*0.6))-EXP(-$B$15*(($B$16+$AI$4)*0.6)))+U322*$B$15/($B$15-$AI$14)*(EXP(-$AI$14*(($B$16+$AI$4)*0.6))-EXP(-$B$15*(($B$16+$AI$4)*0.6)))</f>
        <v/>
      </c>
      <c r="AB322" s="17">
        <f>R322*EXP(-$B$15*(($B$16+$AI$4)*0.7))+S322*$B$15/($B$15-$AI$12)*(EXP(-$AI$12*(($B$16+$AI$4)*0.7))-EXP(-$B$15*(($B$16+$AI$4)*0.7)))+T322*$B$15/($B$15-$AI$13)*(EXP(-$AI$13*(($B$16+$AI$4)*0.7))-EXP(-$B$15*(($B$16+$AI$4)*0.7)))+U322*$B$15/($B$15-$AI$14)*(EXP(-$AI$14*(($B$16+$AI$4)*0.7))-EXP(-$B$15*(($B$16+$AI$4)*0.7)))</f>
        <v/>
      </c>
      <c r="AC322" s="17">
        <f>R322*EXP(-$B$15*(($B$16+$AI$4)*0.8))+S322*$B$15/($B$15-$AI$12)*(EXP(-$AI$12*(($B$16+$AI$4)*0.8))-EXP(-$B$15*(($B$16+$AI$4)*0.8)))+T322*$B$15/($B$15-$AI$13)*(EXP(-$AI$13*(($B$16+$AI$4)*0.8))-EXP(-$B$15*(($B$16+$AI$4)*0.8)))+U322*$B$15/($B$15-$AI$14)*(EXP(-$AI$14*(($B$16+$AI$4)*0.8))-EXP(-$B$15*(($B$16+$AI$4)*0.8)))</f>
        <v/>
      </c>
      <c r="AD322" s="17">
        <f>R322*EXP(-$B$15*(($B$16+$AI$4)*0.9))+S322*$B$15/($B$15-$AI$12)*(EXP(-$AI$12*(($B$16+$AI$4)*0.9))-EXP(-$B$15*(($B$16+$AI$4)*0.9)))+T322*$B$15/($B$15-$AI$13)*(EXP(-$AI$13*(($B$16+$AI$4)*0.9))-EXP(-$B$15*(($B$16+$AI$4)*0.9)))+U322*$B$15/($B$15-$AI$14)*(EXP(-$AI$14*(($B$16+$AI$4)*0.9))-EXP(-$B$15*(($B$16+$AI$4)*0.9)))</f>
        <v/>
      </c>
      <c r="AE322" s="17">
        <f>R322*EXP(-$B$15*(($B$16+$AI$4)*1.0))+S322*$B$15/($B$15-$AI$12)*(EXP(-$AI$12*(($B$16+$AI$4)*1.0))-EXP(-$B$15*(($B$16+$AI$4)*1.0)))+T322*$B$15/($B$15-$AI$13)*(EXP(-$AI$13*(($B$16+$AI$4)*1.0))-EXP(-$B$15*(($B$16+$AI$4)*1.0)))+U322*$B$15/($B$15-$AI$14)*(EXP(-$AI$14*(($B$16+$AI$4)*1.0))-EXP(-$B$15*(($B$16+$AI$4)*1.0)))</f>
        <v/>
      </c>
      <c r="AF322" s="17">
        <f>MIN((G322-V322)/$AI$48,(G322-W322)/$AI$49,(G322-X322)/$AI$50,(G322-Y322)/$AI$51,(G322-Z322)/$AI$52,(G322-AA322)/$AI$53,(G322-AB322)/$AI$54,(G322-AC322)/$AI$55,(G322-AD322)/$AI$56,(G322-AE322)/$AI$57)</f>
        <v/>
      </c>
    </row>
    <row r="323">
      <c r="E323" s="12">
        <f>E322+$B$11</f>
        <v/>
      </c>
      <c r="F323" s="13">
        <f>E323/60</f>
        <v/>
      </c>
      <c r="G323" s="13">
        <f>IF(F323&gt;=$AI$66,$B$26,IF(F323&gt;=$AI$65,$B$25,IF(F323&gt;=$AI$64,$B$24,IF(F323&gt;=$AI$63,$B$23,IF(F323&gt;=$AI$62,$B$22,IF(F323&gt;=$AI$61,$B$21,$B$20))))))</f>
        <v/>
      </c>
      <c r="H323" s="14">
        <f>MAX(0,MIN($AI$59,IF($B$9="Plasma",(G323-(S323*$AI$18+T323*$AI$19+U323*$AI$20))/$AI$46,AF323)))</f>
        <v/>
      </c>
      <c r="I323" s="15">
        <f>H323/10*3600/$B$11</f>
        <v/>
      </c>
      <c r="J323" s="15">
        <f>J322+H323</f>
        <v/>
      </c>
      <c r="K323" s="14">
        <f>$AI$21*K322+$AI$22*L322+$AI$23*M322+$AI$30*H322</f>
        <v/>
      </c>
      <c r="L323" s="14">
        <f>$AI$24*K322+$AI$25*L322+$AI$26*M322+$AI$31*H322</f>
        <v/>
      </c>
      <c r="M323" s="14">
        <f>$AI$27*K322+$AI$28*L322+$AI$29*M322+$AI$32*H322</f>
        <v/>
      </c>
      <c r="N323" s="16">
        <f>R323*$B$41</f>
        <v/>
      </c>
      <c r="O323" s="14">
        <f>K323/$B$30</f>
        <v/>
      </c>
      <c r="P323" s="14">
        <f>L323/$B$31</f>
        <v/>
      </c>
      <c r="Q323" s="14">
        <f>M323/$B$32</f>
        <v/>
      </c>
      <c r="R323" s="14">
        <f>R322*$AI$42+S322*$AI$43+T322*$AI$44+U322*$AI$45+$AI$47*H322</f>
        <v/>
      </c>
      <c r="S323" s="17">
        <f>$AI$33*K323+$AI$34*L323+$AI$35*M323</f>
        <v/>
      </c>
      <c r="T323" s="17">
        <f>$AI$36*K323+$AI$37*L323+$AI$38*M323</f>
        <v/>
      </c>
      <c r="U323" s="17">
        <f>$AI$39*K323+$AI$40*L323+$AI$41*M323</f>
        <v/>
      </c>
      <c r="V323" s="17">
        <f>R323*EXP(-$B$15*(($B$16+$AI$4)*0.1))+S323*$B$15/($B$15-$AI$12)*(EXP(-$AI$12*(($B$16+$AI$4)*0.1))-EXP(-$B$15*(($B$16+$AI$4)*0.1)))+T323*$B$15/($B$15-$AI$13)*(EXP(-$AI$13*(($B$16+$AI$4)*0.1))-EXP(-$B$15*(($B$16+$AI$4)*0.1)))+U323*$B$15/($B$15-$AI$14)*(EXP(-$AI$14*(($B$16+$AI$4)*0.1))-EXP(-$B$15*(($B$16+$AI$4)*0.1)))</f>
        <v/>
      </c>
      <c r="W323" s="17">
        <f>R323*EXP(-$B$15*(($B$16+$AI$4)*0.2))+S323*$B$15/($B$15-$AI$12)*(EXP(-$AI$12*(($B$16+$AI$4)*0.2))-EXP(-$B$15*(($B$16+$AI$4)*0.2)))+T323*$B$15/($B$15-$AI$13)*(EXP(-$AI$13*(($B$16+$AI$4)*0.2))-EXP(-$B$15*(($B$16+$AI$4)*0.2)))+U323*$B$15/($B$15-$AI$14)*(EXP(-$AI$14*(($B$16+$AI$4)*0.2))-EXP(-$B$15*(($B$16+$AI$4)*0.2)))</f>
        <v/>
      </c>
      <c r="X323" s="17">
        <f>R323*EXP(-$B$15*(($B$16+$AI$4)*0.3))+S323*$B$15/($B$15-$AI$12)*(EXP(-$AI$12*(($B$16+$AI$4)*0.3))-EXP(-$B$15*(($B$16+$AI$4)*0.3)))+T323*$B$15/($B$15-$AI$13)*(EXP(-$AI$13*(($B$16+$AI$4)*0.3))-EXP(-$B$15*(($B$16+$AI$4)*0.3)))+U323*$B$15/($B$15-$AI$14)*(EXP(-$AI$14*(($B$16+$AI$4)*0.3))-EXP(-$B$15*(($B$16+$AI$4)*0.3)))</f>
        <v/>
      </c>
      <c r="Y323" s="17">
        <f>R323*EXP(-$B$15*(($B$16+$AI$4)*0.4))+S323*$B$15/($B$15-$AI$12)*(EXP(-$AI$12*(($B$16+$AI$4)*0.4))-EXP(-$B$15*(($B$16+$AI$4)*0.4)))+T323*$B$15/($B$15-$AI$13)*(EXP(-$AI$13*(($B$16+$AI$4)*0.4))-EXP(-$B$15*(($B$16+$AI$4)*0.4)))+U323*$B$15/($B$15-$AI$14)*(EXP(-$AI$14*(($B$16+$AI$4)*0.4))-EXP(-$B$15*(($B$16+$AI$4)*0.4)))</f>
        <v/>
      </c>
      <c r="Z323" s="17">
        <f>R323*EXP(-$B$15*(($B$16+$AI$4)*0.5))+S323*$B$15/($B$15-$AI$12)*(EXP(-$AI$12*(($B$16+$AI$4)*0.5))-EXP(-$B$15*(($B$16+$AI$4)*0.5)))+T323*$B$15/($B$15-$AI$13)*(EXP(-$AI$13*(($B$16+$AI$4)*0.5))-EXP(-$B$15*(($B$16+$AI$4)*0.5)))+U323*$B$15/($B$15-$AI$14)*(EXP(-$AI$14*(($B$16+$AI$4)*0.5))-EXP(-$B$15*(($B$16+$AI$4)*0.5)))</f>
        <v/>
      </c>
      <c r="AA323" s="17">
        <f>R323*EXP(-$B$15*(($B$16+$AI$4)*0.6))+S323*$B$15/($B$15-$AI$12)*(EXP(-$AI$12*(($B$16+$AI$4)*0.6))-EXP(-$B$15*(($B$16+$AI$4)*0.6)))+T323*$B$15/($B$15-$AI$13)*(EXP(-$AI$13*(($B$16+$AI$4)*0.6))-EXP(-$B$15*(($B$16+$AI$4)*0.6)))+U323*$B$15/($B$15-$AI$14)*(EXP(-$AI$14*(($B$16+$AI$4)*0.6))-EXP(-$B$15*(($B$16+$AI$4)*0.6)))</f>
        <v/>
      </c>
      <c r="AB323" s="17">
        <f>R323*EXP(-$B$15*(($B$16+$AI$4)*0.7))+S323*$B$15/($B$15-$AI$12)*(EXP(-$AI$12*(($B$16+$AI$4)*0.7))-EXP(-$B$15*(($B$16+$AI$4)*0.7)))+T323*$B$15/($B$15-$AI$13)*(EXP(-$AI$13*(($B$16+$AI$4)*0.7))-EXP(-$B$15*(($B$16+$AI$4)*0.7)))+U323*$B$15/($B$15-$AI$14)*(EXP(-$AI$14*(($B$16+$AI$4)*0.7))-EXP(-$B$15*(($B$16+$AI$4)*0.7)))</f>
        <v/>
      </c>
      <c r="AC323" s="17">
        <f>R323*EXP(-$B$15*(($B$16+$AI$4)*0.8))+S323*$B$15/($B$15-$AI$12)*(EXP(-$AI$12*(($B$16+$AI$4)*0.8))-EXP(-$B$15*(($B$16+$AI$4)*0.8)))+T323*$B$15/($B$15-$AI$13)*(EXP(-$AI$13*(($B$16+$AI$4)*0.8))-EXP(-$B$15*(($B$16+$AI$4)*0.8)))+U323*$B$15/($B$15-$AI$14)*(EXP(-$AI$14*(($B$16+$AI$4)*0.8))-EXP(-$B$15*(($B$16+$AI$4)*0.8)))</f>
        <v/>
      </c>
      <c r="AD323" s="17">
        <f>R323*EXP(-$B$15*(($B$16+$AI$4)*0.9))+S323*$B$15/($B$15-$AI$12)*(EXP(-$AI$12*(($B$16+$AI$4)*0.9))-EXP(-$B$15*(($B$16+$AI$4)*0.9)))+T323*$B$15/($B$15-$AI$13)*(EXP(-$AI$13*(($B$16+$AI$4)*0.9))-EXP(-$B$15*(($B$16+$AI$4)*0.9)))+U323*$B$15/($B$15-$AI$14)*(EXP(-$AI$14*(($B$16+$AI$4)*0.9))-EXP(-$B$15*(($B$16+$AI$4)*0.9)))</f>
        <v/>
      </c>
      <c r="AE323" s="17">
        <f>R323*EXP(-$B$15*(($B$16+$AI$4)*1.0))+S323*$B$15/($B$15-$AI$12)*(EXP(-$AI$12*(($B$16+$AI$4)*1.0))-EXP(-$B$15*(($B$16+$AI$4)*1.0)))+T323*$B$15/($B$15-$AI$13)*(EXP(-$AI$13*(($B$16+$AI$4)*1.0))-EXP(-$B$15*(($B$16+$AI$4)*1.0)))+U323*$B$15/($B$15-$AI$14)*(EXP(-$AI$14*(($B$16+$AI$4)*1.0))-EXP(-$B$15*(($B$16+$AI$4)*1.0)))</f>
        <v/>
      </c>
      <c r="AF323" s="17">
        <f>MIN((G323-V323)/$AI$48,(G323-W323)/$AI$49,(G323-X323)/$AI$50,(G323-Y323)/$AI$51,(G323-Z323)/$AI$52,(G323-AA323)/$AI$53,(G323-AB323)/$AI$54,(G323-AC323)/$AI$55,(G323-AD323)/$AI$56,(G323-AE323)/$AI$57)</f>
        <v/>
      </c>
    </row>
    <row r="324">
      <c r="E324" s="12">
        <f>E323+$B$11</f>
        <v/>
      </c>
      <c r="F324" s="13">
        <f>E324/60</f>
        <v/>
      </c>
      <c r="G324" s="13">
        <f>IF(F324&gt;=$AI$66,$B$26,IF(F324&gt;=$AI$65,$B$25,IF(F324&gt;=$AI$64,$B$24,IF(F324&gt;=$AI$63,$B$23,IF(F324&gt;=$AI$62,$B$22,IF(F324&gt;=$AI$61,$B$21,$B$20))))))</f>
        <v/>
      </c>
      <c r="H324" s="14">
        <f>MAX(0,MIN($AI$59,IF($B$9="Plasma",(G324-(S324*$AI$18+T324*$AI$19+U324*$AI$20))/$AI$46,AF324)))</f>
        <v/>
      </c>
      <c r="I324" s="15">
        <f>H324/10*3600/$B$11</f>
        <v/>
      </c>
      <c r="J324" s="15">
        <f>J323+H324</f>
        <v/>
      </c>
      <c r="K324" s="14">
        <f>$AI$21*K323+$AI$22*L323+$AI$23*M323+$AI$30*H323</f>
        <v/>
      </c>
      <c r="L324" s="14">
        <f>$AI$24*K323+$AI$25*L323+$AI$26*M323+$AI$31*H323</f>
        <v/>
      </c>
      <c r="M324" s="14">
        <f>$AI$27*K323+$AI$28*L323+$AI$29*M323+$AI$32*H323</f>
        <v/>
      </c>
      <c r="N324" s="16">
        <f>R324*$B$41</f>
        <v/>
      </c>
      <c r="O324" s="14">
        <f>K324/$B$30</f>
        <v/>
      </c>
      <c r="P324" s="14">
        <f>L324/$B$31</f>
        <v/>
      </c>
      <c r="Q324" s="14">
        <f>M324/$B$32</f>
        <v/>
      </c>
      <c r="R324" s="14">
        <f>R323*$AI$42+S323*$AI$43+T323*$AI$44+U323*$AI$45+$AI$47*H323</f>
        <v/>
      </c>
      <c r="S324" s="17">
        <f>$AI$33*K324+$AI$34*L324+$AI$35*M324</f>
        <v/>
      </c>
      <c r="T324" s="17">
        <f>$AI$36*K324+$AI$37*L324+$AI$38*M324</f>
        <v/>
      </c>
      <c r="U324" s="17">
        <f>$AI$39*K324+$AI$40*L324+$AI$41*M324</f>
        <v/>
      </c>
      <c r="V324" s="17">
        <f>R324*EXP(-$B$15*(($B$16+$AI$4)*0.1))+S324*$B$15/($B$15-$AI$12)*(EXP(-$AI$12*(($B$16+$AI$4)*0.1))-EXP(-$B$15*(($B$16+$AI$4)*0.1)))+T324*$B$15/($B$15-$AI$13)*(EXP(-$AI$13*(($B$16+$AI$4)*0.1))-EXP(-$B$15*(($B$16+$AI$4)*0.1)))+U324*$B$15/($B$15-$AI$14)*(EXP(-$AI$14*(($B$16+$AI$4)*0.1))-EXP(-$B$15*(($B$16+$AI$4)*0.1)))</f>
        <v/>
      </c>
      <c r="W324" s="17">
        <f>R324*EXP(-$B$15*(($B$16+$AI$4)*0.2))+S324*$B$15/($B$15-$AI$12)*(EXP(-$AI$12*(($B$16+$AI$4)*0.2))-EXP(-$B$15*(($B$16+$AI$4)*0.2)))+T324*$B$15/($B$15-$AI$13)*(EXP(-$AI$13*(($B$16+$AI$4)*0.2))-EXP(-$B$15*(($B$16+$AI$4)*0.2)))+U324*$B$15/($B$15-$AI$14)*(EXP(-$AI$14*(($B$16+$AI$4)*0.2))-EXP(-$B$15*(($B$16+$AI$4)*0.2)))</f>
        <v/>
      </c>
      <c r="X324" s="17">
        <f>R324*EXP(-$B$15*(($B$16+$AI$4)*0.3))+S324*$B$15/($B$15-$AI$12)*(EXP(-$AI$12*(($B$16+$AI$4)*0.3))-EXP(-$B$15*(($B$16+$AI$4)*0.3)))+T324*$B$15/($B$15-$AI$13)*(EXP(-$AI$13*(($B$16+$AI$4)*0.3))-EXP(-$B$15*(($B$16+$AI$4)*0.3)))+U324*$B$15/($B$15-$AI$14)*(EXP(-$AI$14*(($B$16+$AI$4)*0.3))-EXP(-$B$15*(($B$16+$AI$4)*0.3)))</f>
        <v/>
      </c>
      <c r="Y324" s="17">
        <f>R324*EXP(-$B$15*(($B$16+$AI$4)*0.4))+S324*$B$15/($B$15-$AI$12)*(EXP(-$AI$12*(($B$16+$AI$4)*0.4))-EXP(-$B$15*(($B$16+$AI$4)*0.4)))+T324*$B$15/($B$15-$AI$13)*(EXP(-$AI$13*(($B$16+$AI$4)*0.4))-EXP(-$B$15*(($B$16+$AI$4)*0.4)))+U324*$B$15/($B$15-$AI$14)*(EXP(-$AI$14*(($B$16+$AI$4)*0.4))-EXP(-$B$15*(($B$16+$AI$4)*0.4)))</f>
        <v/>
      </c>
      <c r="Z324" s="17">
        <f>R324*EXP(-$B$15*(($B$16+$AI$4)*0.5))+S324*$B$15/($B$15-$AI$12)*(EXP(-$AI$12*(($B$16+$AI$4)*0.5))-EXP(-$B$15*(($B$16+$AI$4)*0.5)))+T324*$B$15/($B$15-$AI$13)*(EXP(-$AI$13*(($B$16+$AI$4)*0.5))-EXP(-$B$15*(($B$16+$AI$4)*0.5)))+U324*$B$15/($B$15-$AI$14)*(EXP(-$AI$14*(($B$16+$AI$4)*0.5))-EXP(-$B$15*(($B$16+$AI$4)*0.5)))</f>
        <v/>
      </c>
      <c r="AA324" s="17">
        <f>R324*EXP(-$B$15*(($B$16+$AI$4)*0.6))+S324*$B$15/($B$15-$AI$12)*(EXP(-$AI$12*(($B$16+$AI$4)*0.6))-EXP(-$B$15*(($B$16+$AI$4)*0.6)))+T324*$B$15/($B$15-$AI$13)*(EXP(-$AI$13*(($B$16+$AI$4)*0.6))-EXP(-$B$15*(($B$16+$AI$4)*0.6)))+U324*$B$15/($B$15-$AI$14)*(EXP(-$AI$14*(($B$16+$AI$4)*0.6))-EXP(-$B$15*(($B$16+$AI$4)*0.6)))</f>
        <v/>
      </c>
      <c r="AB324" s="17">
        <f>R324*EXP(-$B$15*(($B$16+$AI$4)*0.7))+S324*$B$15/($B$15-$AI$12)*(EXP(-$AI$12*(($B$16+$AI$4)*0.7))-EXP(-$B$15*(($B$16+$AI$4)*0.7)))+T324*$B$15/($B$15-$AI$13)*(EXP(-$AI$13*(($B$16+$AI$4)*0.7))-EXP(-$B$15*(($B$16+$AI$4)*0.7)))+U324*$B$15/($B$15-$AI$14)*(EXP(-$AI$14*(($B$16+$AI$4)*0.7))-EXP(-$B$15*(($B$16+$AI$4)*0.7)))</f>
        <v/>
      </c>
      <c r="AC324" s="17">
        <f>R324*EXP(-$B$15*(($B$16+$AI$4)*0.8))+S324*$B$15/($B$15-$AI$12)*(EXP(-$AI$12*(($B$16+$AI$4)*0.8))-EXP(-$B$15*(($B$16+$AI$4)*0.8)))+T324*$B$15/($B$15-$AI$13)*(EXP(-$AI$13*(($B$16+$AI$4)*0.8))-EXP(-$B$15*(($B$16+$AI$4)*0.8)))+U324*$B$15/($B$15-$AI$14)*(EXP(-$AI$14*(($B$16+$AI$4)*0.8))-EXP(-$B$15*(($B$16+$AI$4)*0.8)))</f>
        <v/>
      </c>
      <c r="AD324" s="17">
        <f>R324*EXP(-$B$15*(($B$16+$AI$4)*0.9))+S324*$B$15/($B$15-$AI$12)*(EXP(-$AI$12*(($B$16+$AI$4)*0.9))-EXP(-$B$15*(($B$16+$AI$4)*0.9)))+T324*$B$15/($B$15-$AI$13)*(EXP(-$AI$13*(($B$16+$AI$4)*0.9))-EXP(-$B$15*(($B$16+$AI$4)*0.9)))+U324*$B$15/($B$15-$AI$14)*(EXP(-$AI$14*(($B$16+$AI$4)*0.9))-EXP(-$B$15*(($B$16+$AI$4)*0.9)))</f>
        <v/>
      </c>
      <c r="AE324" s="17">
        <f>R324*EXP(-$B$15*(($B$16+$AI$4)*1.0))+S324*$B$15/($B$15-$AI$12)*(EXP(-$AI$12*(($B$16+$AI$4)*1.0))-EXP(-$B$15*(($B$16+$AI$4)*1.0)))+T324*$B$15/($B$15-$AI$13)*(EXP(-$AI$13*(($B$16+$AI$4)*1.0))-EXP(-$B$15*(($B$16+$AI$4)*1.0)))+U324*$B$15/($B$15-$AI$14)*(EXP(-$AI$14*(($B$16+$AI$4)*1.0))-EXP(-$B$15*(($B$16+$AI$4)*1.0)))</f>
        <v/>
      </c>
      <c r="AF324" s="17">
        <f>MIN((G324-V324)/$AI$48,(G324-W324)/$AI$49,(G324-X324)/$AI$50,(G324-Y324)/$AI$51,(G324-Z324)/$AI$52,(G324-AA324)/$AI$53,(G324-AB324)/$AI$54,(G324-AC324)/$AI$55,(G324-AD324)/$AI$56,(G324-AE324)/$AI$57)</f>
        <v/>
      </c>
    </row>
    <row r="325">
      <c r="E325" s="12">
        <f>E324+$B$11</f>
        <v/>
      </c>
      <c r="F325" s="13">
        <f>E325/60</f>
        <v/>
      </c>
      <c r="G325" s="13">
        <f>IF(F325&gt;=$AI$66,$B$26,IF(F325&gt;=$AI$65,$B$25,IF(F325&gt;=$AI$64,$B$24,IF(F325&gt;=$AI$63,$B$23,IF(F325&gt;=$AI$62,$B$22,IF(F325&gt;=$AI$61,$B$21,$B$20))))))</f>
        <v/>
      </c>
      <c r="H325" s="14">
        <f>MAX(0,MIN($AI$59,IF($B$9="Plasma",(G325-(S325*$AI$18+T325*$AI$19+U325*$AI$20))/$AI$46,AF325)))</f>
        <v/>
      </c>
      <c r="I325" s="15">
        <f>H325/10*3600/$B$11</f>
        <v/>
      </c>
      <c r="J325" s="15">
        <f>J324+H325</f>
        <v/>
      </c>
      <c r="K325" s="14">
        <f>$AI$21*K324+$AI$22*L324+$AI$23*M324+$AI$30*H324</f>
        <v/>
      </c>
      <c r="L325" s="14">
        <f>$AI$24*K324+$AI$25*L324+$AI$26*M324+$AI$31*H324</f>
        <v/>
      </c>
      <c r="M325" s="14">
        <f>$AI$27*K324+$AI$28*L324+$AI$29*M324+$AI$32*H324</f>
        <v/>
      </c>
      <c r="N325" s="16">
        <f>R325*$B$41</f>
        <v/>
      </c>
      <c r="O325" s="14">
        <f>K325/$B$30</f>
        <v/>
      </c>
      <c r="P325" s="14">
        <f>L325/$B$31</f>
        <v/>
      </c>
      <c r="Q325" s="14">
        <f>M325/$B$32</f>
        <v/>
      </c>
      <c r="R325" s="14">
        <f>R324*$AI$42+S324*$AI$43+T324*$AI$44+U324*$AI$45+$AI$47*H324</f>
        <v/>
      </c>
      <c r="S325" s="17">
        <f>$AI$33*K325+$AI$34*L325+$AI$35*M325</f>
        <v/>
      </c>
      <c r="T325" s="17">
        <f>$AI$36*K325+$AI$37*L325+$AI$38*M325</f>
        <v/>
      </c>
      <c r="U325" s="17">
        <f>$AI$39*K325+$AI$40*L325+$AI$41*M325</f>
        <v/>
      </c>
      <c r="V325" s="17">
        <f>R325*EXP(-$B$15*(($B$16+$AI$4)*0.1))+S325*$B$15/($B$15-$AI$12)*(EXP(-$AI$12*(($B$16+$AI$4)*0.1))-EXP(-$B$15*(($B$16+$AI$4)*0.1)))+T325*$B$15/($B$15-$AI$13)*(EXP(-$AI$13*(($B$16+$AI$4)*0.1))-EXP(-$B$15*(($B$16+$AI$4)*0.1)))+U325*$B$15/($B$15-$AI$14)*(EXP(-$AI$14*(($B$16+$AI$4)*0.1))-EXP(-$B$15*(($B$16+$AI$4)*0.1)))</f>
        <v/>
      </c>
      <c r="W325" s="17">
        <f>R325*EXP(-$B$15*(($B$16+$AI$4)*0.2))+S325*$B$15/($B$15-$AI$12)*(EXP(-$AI$12*(($B$16+$AI$4)*0.2))-EXP(-$B$15*(($B$16+$AI$4)*0.2)))+T325*$B$15/($B$15-$AI$13)*(EXP(-$AI$13*(($B$16+$AI$4)*0.2))-EXP(-$B$15*(($B$16+$AI$4)*0.2)))+U325*$B$15/($B$15-$AI$14)*(EXP(-$AI$14*(($B$16+$AI$4)*0.2))-EXP(-$B$15*(($B$16+$AI$4)*0.2)))</f>
        <v/>
      </c>
      <c r="X325" s="17">
        <f>R325*EXP(-$B$15*(($B$16+$AI$4)*0.3))+S325*$B$15/($B$15-$AI$12)*(EXP(-$AI$12*(($B$16+$AI$4)*0.3))-EXP(-$B$15*(($B$16+$AI$4)*0.3)))+T325*$B$15/($B$15-$AI$13)*(EXP(-$AI$13*(($B$16+$AI$4)*0.3))-EXP(-$B$15*(($B$16+$AI$4)*0.3)))+U325*$B$15/($B$15-$AI$14)*(EXP(-$AI$14*(($B$16+$AI$4)*0.3))-EXP(-$B$15*(($B$16+$AI$4)*0.3)))</f>
        <v/>
      </c>
      <c r="Y325" s="17">
        <f>R325*EXP(-$B$15*(($B$16+$AI$4)*0.4))+S325*$B$15/($B$15-$AI$12)*(EXP(-$AI$12*(($B$16+$AI$4)*0.4))-EXP(-$B$15*(($B$16+$AI$4)*0.4)))+T325*$B$15/($B$15-$AI$13)*(EXP(-$AI$13*(($B$16+$AI$4)*0.4))-EXP(-$B$15*(($B$16+$AI$4)*0.4)))+U325*$B$15/($B$15-$AI$14)*(EXP(-$AI$14*(($B$16+$AI$4)*0.4))-EXP(-$B$15*(($B$16+$AI$4)*0.4)))</f>
        <v/>
      </c>
      <c r="Z325" s="17">
        <f>R325*EXP(-$B$15*(($B$16+$AI$4)*0.5))+S325*$B$15/($B$15-$AI$12)*(EXP(-$AI$12*(($B$16+$AI$4)*0.5))-EXP(-$B$15*(($B$16+$AI$4)*0.5)))+T325*$B$15/($B$15-$AI$13)*(EXP(-$AI$13*(($B$16+$AI$4)*0.5))-EXP(-$B$15*(($B$16+$AI$4)*0.5)))+U325*$B$15/($B$15-$AI$14)*(EXP(-$AI$14*(($B$16+$AI$4)*0.5))-EXP(-$B$15*(($B$16+$AI$4)*0.5)))</f>
        <v/>
      </c>
      <c r="AA325" s="17">
        <f>R325*EXP(-$B$15*(($B$16+$AI$4)*0.6))+S325*$B$15/($B$15-$AI$12)*(EXP(-$AI$12*(($B$16+$AI$4)*0.6))-EXP(-$B$15*(($B$16+$AI$4)*0.6)))+T325*$B$15/($B$15-$AI$13)*(EXP(-$AI$13*(($B$16+$AI$4)*0.6))-EXP(-$B$15*(($B$16+$AI$4)*0.6)))+U325*$B$15/($B$15-$AI$14)*(EXP(-$AI$14*(($B$16+$AI$4)*0.6))-EXP(-$B$15*(($B$16+$AI$4)*0.6)))</f>
        <v/>
      </c>
      <c r="AB325" s="17">
        <f>R325*EXP(-$B$15*(($B$16+$AI$4)*0.7))+S325*$B$15/($B$15-$AI$12)*(EXP(-$AI$12*(($B$16+$AI$4)*0.7))-EXP(-$B$15*(($B$16+$AI$4)*0.7)))+T325*$B$15/($B$15-$AI$13)*(EXP(-$AI$13*(($B$16+$AI$4)*0.7))-EXP(-$B$15*(($B$16+$AI$4)*0.7)))+U325*$B$15/($B$15-$AI$14)*(EXP(-$AI$14*(($B$16+$AI$4)*0.7))-EXP(-$B$15*(($B$16+$AI$4)*0.7)))</f>
        <v/>
      </c>
      <c r="AC325" s="17">
        <f>R325*EXP(-$B$15*(($B$16+$AI$4)*0.8))+S325*$B$15/($B$15-$AI$12)*(EXP(-$AI$12*(($B$16+$AI$4)*0.8))-EXP(-$B$15*(($B$16+$AI$4)*0.8)))+T325*$B$15/($B$15-$AI$13)*(EXP(-$AI$13*(($B$16+$AI$4)*0.8))-EXP(-$B$15*(($B$16+$AI$4)*0.8)))+U325*$B$15/($B$15-$AI$14)*(EXP(-$AI$14*(($B$16+$AI$4)*0.8))-EXP(-$B$15*(($B$16+$AI$4)*0.8)))</f>
        <v/>
      </c>
      <c r="AD325" s="17">
        <f>R325*EXP(-$B$15*(($B$16+$AI$4)*0.9))+S325*$B$15/($B$15-$AI$12)*(EXP(-$AI$12*(($B$16+$AI$4)*0.9))-EXP(-$B$15*(($B$16+$AI$4)*0.9)))+T325*$B$15/($B$15-$AI$13)*(EXP(-$AI$13*(($B$16+$AI$4)*0.9))-EXP(-$B$15*(($B$16+$AI$4)*0.9)))+U325*$B$15/($B$15-$AI$14)*(EXP(-$AI$14*(($B$16+$AI$4)*0.9))-EXP(-$B$15*(($B$16+$AI$4)*0.9)))</f>
        <v/>
      </c>
      <c r="AE325" s="17">
        <f>R325*EXP(-$B$15*(($B$16+$AI$4)*1.0))+S325*$B$15/($B$15-$AI$12)*(EXP(-$AI$12*(($B$16+$AI$4)*1.0))-EXP(-$B$15*(($B$16+$AI$4)*1.0)))+T325*$B$15/($B$15-$AI$13)*(EXP(-$AI$13*(($B$16+$AI$4)*1.0))-EXP(-$B$15*(($B$16+$AI$4)*1.0)))+U325*$B$15/($B$15-$AI$14)*(EXP(-$AI$14*(($B$16+$AI$4)*1.0))-EXP(-$B$15*(($B$16+$AI$4)*1.0)))</f>
        <v/>
      </c>
      <c r="AF325" s="17">
        <f>MIN((G325-V325)/$AI$48,(G325-W325)/$AI$49,(G325-X325)/$AI$50,(G325-Y325)/$AI$51,(G325-Z325)/$AI$52,(G325-AA325)/$AI$53,(G325-AB325)/$AI$54,(G325-AC325)/$AI$55,(G325-AD325)/$AI$56,(G325-AE325)/$AI$57)</f>
        <v/>
      </c>
    </row>
    <row r="326">
      <c r="E326" s="12">
        <f>E325+$B$11</f>
        <v/>
      </c>
      <c r="F326" s="13">
        <f>E326/60</f>
        <v/>
      </c>
      <c r="G326" s="13">
        <f>IF(F326&gt;=$AI$66,$B$26,IF(F326&gt;=$AI$65,$B$25,IF(F326&gt;=$AI$64,$B$24,IF(F326&gt;=$AI$63,$B$23,IF(F326&gt;=$AI$62,$B$22,IF(F326&gt;=$AI$61,$B$21,$B$20))))))</f>
        <v/>
      </c>
      <c r="H326" s="14">
        <f>MAX(0,MIN($AI$59,IF($B$9="Plasma",(G326-(S326*$AI$18+T326*$AI$19+U326*$AI$20))/$AI$46,AF326)))</f>
        <v/>
      </c>
      <c r="I326" s="15">
        <f>H326/10*3600/$B$11</f>
        <v/>
      </c>
      <c r="J326" s="15">
        <f>J325+H326</f>
        <v/>
      </c>
      <c r="K326" s="14">
        <f>$AI$21*K325+$AI$22*L325+$AI$23*M325+$AI$30*H325</f>
        <v/>
      </c>
      <c r="L326" s="14">
        <f>$AI$24*K325+$AI$25*L325+$AI$26*M325+$AI$31*H325</f>
        <v/>
      </c>
      <c r="M326" s="14">
        <f>$AI$27*K325+$AI$28*L325+$AI$29*M325+$AI$32*H325</f>
        <v/>
      </c>
      <c r="N326" s="16">
        <f>R326*$B$41</f>
        <v/>
      </c>
      <c r="O326" s="14">
        <f>K326/$B$30</f>
        <v/>
      </c>
      <c r="P326" s="14">
        <f>L326/$B$31</f>
        <v/>
      </c>
      <c r="Q326" s="14">
        <f>M326/$B$32</f>
        <v/>
      </c>
      <c r="R326" s="14">
        <f>R325*$AI$42+S325*$AI$43+T325*$AI$44+U325*$AI$45+$AI$47*H325</f>
        <v/>
      </c>
      <c r="S326" s="17">
        <f>$AI$33*K326+$AI$34*L326+$AI$35*M326</f>
        <v/>
      </c>
      <c r="T326" s="17">
        <f>$AI$36*K326+$AI$37*L326+$AI$38*M326</f>
        <v/>
      </c>
      <c r="U326" s="17">
        <f>$AI$39*K326+$AI$40*L326+$AI$41*M326</f>
        <v/>
      </c>
      <c r="V326" s="17">
        <f>R326*EXP(-$B$15*(($B$16+$AI$4)*0.1))+S326*$B$15/($B$15-$AI$12)*(EXP(-$AI$12*(($B$16+$AI$4)*0.1))-EXP(-$B$15*(($B$16+$AI$4)*0.1)))+T326*$B$15/($B$15-$AI$13)*(EXP(-$AI$13*(($B$16+$AI$4)*0.1))-EXP(-$B$15*(($B$16+$AI$4)*0.1)))+U326*$B$15/($B$15-$AI$14)*(EXP(-$AI$14*(($B$16+$AI$4)*0.1))-EXP(-$B$15*(($B$16+$AI$4)*0.1)))</f>
        <v/>
      </c>
      <c r="W326" s="17">
        <f>R326*EXP(-$B$15*(($B$16+$AI$4)*0.2))+S326*$B$15/($B$15-$AI$12)*(EXP(-$AI$12*(($B$16+$AI$4)*0.2))-EXP(-$B$15*(($B$16+$AI$4)*0.2)))+T326*$B$15/($B$15-$AI$13)*(EXP(-$AI$13*(($B$16+$AI$4)*0.2))-EXP(-$B$15*(($B$16+$AI$4)*0.2)))+U326*$B$15/($B$15-$AI$14)*(EXP(-$AI$14*(($B$16+$AI$4)*0.2))-EXP(-$B$15*(($B$16+$AI$4)*0.2)))</f>
        <v/>
      </c>
      <c r="X326" s="17">
        <f>R326*EXP(-$B$15*(($B$16+$AI$4)*0.3))+S326*$B$15/($B$15-$AI$12)*(EXP(-$AI$12*(($B$16+$AI$4)*0.3))-EXP(-$B$15*(($B$16+$AI$4)*0.3)))+T326*$B$15/($B$15-$AI$13)*(EXP(-$AI$13*(($B$16+$AI$4)*0.3))-EXP(-$B$15*(($B$16+$AI$4)*0.3)))+U326*$B$15/($B$15-$AI$14)*(EXP(-$AI$14*(($B$16+$AI$4)*0.3))-EXP(-$B$15*(($B$16+$AI$4)*0.3)))</f>
        <v/>
      </c>
      <c r="Y326" s="17">
        <f>R326*EXP(-$B$15*(($B$16+$AI$4)*0.4))+S326*$B$15/($B$15-$AI$12)*(EXP(-$AI$12*(($B$16+$AI$4)*0.4))-EXP(-$B$15*(($B$16+$AI$4)*0.4)))+T326*$B$15/($B$15-$AI$13)*(EXP(-$AI$13*(($B$16+$AI$4)*0.4))-EXP(-$B$15*(($B$16+$AI$4)*0.4)))+U326*$B$15/($B$15-$AI$14)*(EXP(-$AI$14*(($B$16+$AI$4)*0.4))-EXP(-$B$15*(($B$16+$AI$4)*0.4)))</f>
        <v/>
      </c>
      <c r="Z326" s="17">
        <f>R326*EXP(-$B$15*(($B$16+$AI$4)*0.5))+S326*$B$15/($B$15-$AI$12)*(EXP(-$AI$12*(($B$16+$AI$4)*0.5))-EXP(-$B$15*(($B$16+$AI$4)*0.5)))+T326*$B$15/($B$15-$AI$13)*(EXP(-$AI$13*(($B$16+$AI$4)*0.5))-EXP(-$B$15*(($B$16+$AI$4)*0.5)))+U326*$B$15/($B$15-$AI$14)*(EXP(-$AI$14*(($B$16+$AI$4)*0.5))-EXP(-$B$15*(($B$16+$AI$4)*0.5)))</f>
        <v/>
      </c>
      <c r="AA326" s="17">
        <f>R326*EXP(-$B$15*(($B$16+$AI$4)*0.6))+S326*$B$15/($B$15-$AI$12)*(EXP(-$AI$12*(($B$16+$AI$4)*0.6))-EXP(-$B$15*(($B$16+$AI$4)*0.6)))+T326*$B$15/($B$15-$AI$13)*(EXP(-$AI$13*(($B$16+$AI$4)*0.6))-EXP(-$B$15*(($B$16+$AI$4)*0.6)))+U326*$B$15/($B$15-$AI$14)*(EXP(-$AI$14*(($B$16+$AI$4)*0.6))-EXP(-$B$15*(($B$16+$AI$4)*0.6)))</f>
        <v/>
      </c>
      <c r="AB326" s="17">
        <f>R326*EXP(-$B$15*(($B$16+$AI$4)*0.7))+S326*$B$15/($B$15-$AI$12)*(EXP(-$AI$12*(($B$16+$AI$4)*0.7))-EXP(-$B$15*(($B$16+$AI$4)*0.7)))+T326*$B$15/($B$15-$AI$13)*(EXP(-$AI$13*(($B$16+$AI$4)*0.7))-EXP(-$B$15*(($B$16+$AI$4)*0.7)))+U326*$B$15/($B$15-$AI$14)*(EXP(-$AI$14*(($B$16+$AI$4)*0.7))-EXP(-$B$15*(($B$16+$AI$4)*0.7)))</f>
        <v/>
      </c>
      <c r="AC326" s="17">
        <f>R326*EXP(-$B$15*(($B$16+$AI$4)*0.8))+S326*$B$15/($B$15-$AI$12)*(EXP(-$AI$12*(($B$16+$AI$4)*0.8))-EXP(-$B$15*(($B$16+$AI$4)*0.8)))+T326*$B$15/($B$15-$AI$13)*(EXP(-$AI$13*(($B$16+$AI$4)*0.8))-EXP(-$B$15*(($B$16+$AI$4)*0.8)))+U326*$B$15/($B$15-$AI$14)*(EXP(-$AI$14*(($B$16+$AI$4)*0.8))-EXP(-$B$15*(($B$16+$AI$4)*0.8)))</f>
        <v/>
      </c>
      <c r="AD326" s="17">
        <f>R326*EXP(-$B$15*(($B$16+$AI$4)*0.9))+S326*$B$15/($B$15-$AI$12)*(EXP(-$AI$12*(($B$16+$AI$4)*0.9))-EXP(-$B$15*(($B$16+$AI$4)*0.9)))+T326*$B$15/($B$15-$AI$13)*(EXP(-$AI$13*(($B$16+$AI$4)*0.9))-EXP(-$B$15*(($B$16+$AI$4)*0.9)))+U326*$B$15/($B$15-$AI$14)*(EXP(-$AI$14*(($B$16+$AI$4)*0.9))-EXP(-$B$15*(($B$16+$AI$4)*0.9)))</f>
        <v/>
      </c>
      <c r="AE326" s="17">
        <f>R326*EXP(-$B$15*(($B$16+$AI$4)*1.0))+S326*$B$15/($B$15-$AI$12)*(EXP(-$AI$12*(($B$16+$AI$4)*1.0))-EXP(-$B$15*(($B$16+$AI$4)*1.0)))+T326*$B$15/($B$15-$AI$13)*(EXP(-$AI$13*(($B$16+$AI$4)*1.0))-EXP(-$B$15*(($B$16+$AI$4)*1.0)))+U326*$B$15/($B$15-$AI$14)*(EXP(-$AI$14*(($B$16+$AI$4)*1.0))-EXP(-$B$15*(($B$16+$AI$4)*1.0)))</f>
        <v/>
      </c>
      <c r="AF326" s="17">
        <f>MIN((G326-V326)/$AI$48,(G326-W326)/$AI$49,(G326-X326)/$AI$50,(G326-Y326)/$AI$51,(G326-Z326)/$AI$52,(G326-AA326)/$AI$53,(G326-AB326)/$AI$54,(G326-AC326)/$AI$55,(G326-AD326)/$AI$56,(G326-AE326)/$AI$57)</f>
        <v/>
      </c>
    </row>
    <row r="327">
      <c r="E327" s="12">
        <f>E326+$B$11</f>
        <v/>
      </c>
      <c r="F327" s="13">
        <f>E327/60</f>
        <v/>
      </c>
      <c r="G327" s="13">
        <f>IF(F327&gt;=$AI$66,$B$26,IF(F327&gt;=$AI$65,$B$25,IF(F327&gt;=$AI$64,$B$24,IF(F327&gt;=$AI$63,$B$23,IF(F327&gt;=$AI$62,$B$22,IF(F327&gt;=$AI$61,$B$21,$B$20))))))</f>
        <v/>
      </c>
      <c r="H327" s="14">
        <f>MAX(0,MIN($AI$59,IF($B$9="Plasma",(G327-(S327*$AI$18+T327*$AI$19+U327*$AI$20))/$AI$46,AF327)))</f>
        <v/>
      </c>
      <c r="I327" s="15">
        <f>H327/10*3600/$B$11</f>
        <v/>
      </c>
      <c r="J327" s="15">
        <f>J326+H327</f>
        <v/>
      </c>
      <c r="K327" s="14">
        <f>$AI$21*K326+$AI$22*L326+$AI$23*M326+$AI$30*H326</f>
        <v/>
      </c>
      <c r="L327" s="14">
        <f>$AI$24*K326+$AI$25*L326+$AI$26*M326+$AI$31*H326</f>
        <v/>
      </c>
      <c r="M327" s="14">
        <f>$AI$27*K326+$AI$28*L326+$AI$29*M326+$AI$32*H326</f>
        <v/>
      </c>
      <c r="N327" s="16">
        <f>R327*$B$41</f>
        <v/>
      </c>
      <c r="O327" s="14">
        <f>K327/$B$30</f>
        <v/>
      </c>
      <c r="P327" s="14">
        <f>L327/$B$31</f>
        <v/>
      </c>
      <c r="Q327" s="14">
        <f>M327/$B$32</f>
        <v/>
      </c>
      <c r="R327" s="14">
        <f>R326*$AI$42+S326*$AI$43+T326*$AI$44+U326*$AI$45+$AI$47*H326</f>
        <v/>
      </c>
      <c r="S327" s="17">
        <f>$AI$33*K327+$AI$34*L327+$AI$35*M327</f>
        <v/>
      </c>
      <c r="T327" s="17">
        <f>$AI$36*K327+$AI$37*L327+$AI$38*M327</f>
        <v/>
      </c>
      <c r="U327" s="17">
        <f>$AI$39*K327+$AI$40*L327+$AI$41*M327</f>
        <v/>
      </c>
      <c r="V327" s="17">
        <f>R327*EXP(-$B$15*(($B$16+$AI$4)*0.1))+S327*$B$15/($B$15-$AI$12)*(EXP(-$AI$12*(($B$16+$AI$4)*0.1))-EXP(-$B$15*(($B$16+$AI$4)*0.1)))+T327*$B$15/($B$15-$AI$13)*(EXP(-$AI$13*(($B$16+$AI$4)*0.1))-EXP(-$B$15*(($B$16+$AI$4)*0.1)))+U327*$B$15/($B$15-$AI$14)*(EXP(-$AI$14*(($B$16+$AI$4)*0.1))-EXP(-$B$15*(($B$16+$AI$4)*0.1)))</f>
        <v/>
      </c>
      <c r="W327" s="17">
        <f>R327*EXP(-$B$15*(($B$16+$AI$4)*0.2))+S327*$B$15/($B$15-$AI$12)*(EXP(-$AI$12*(($B$16+$AI$4)*0.2))-EXP(-$B$15*(($B$16+$AI$4)*0.2)))+T327*$B$15/($B$15-$AI$13)*(EXP(-$AI$13*(($B$16+$AI$4)*0.2))-EXP(-$B$15*(($B$16+$AI$4)*0.2)))+U327*$B$15/($B$15-$AI$14)*(EXP(-$AI$14*(($B$16+$AI$4)*0.2))-EXP(-$B$15*(($B$16+$AI$4)*0.2)))</f>
        <v/>
      </c>
      <c r="X327" s="17">
        <f>R327*EXP(-$B$15*(($B$16+$AI$4)*0.3))+S327*$B$15/($B$15-$AI$12)*(EXP(-$AI$12*(($B$16+$AI$4)*0.3))-EXP(-$B$15*(($B$16+$AI$4)*0.3)))+T327*$B$15/($B$15-$AI$13)*(EXP(-$AI$13*(($B$16+$AI$4)*0.3))-EXP(-$B$15*(($B$16+$AI$4)*0.3)))+U327*$B$15/($B$15-$AI$14)*(EXP(-$AI$14*(($B$16+$AI$4)*0.3))-EXP(-$B$15*(($B$16+$AI$4)*0.3)))</f>
        <v/>
      </c>
      <c r="Y327" s="17">
        <f>R327*EXP(-$B$15*(($B$16+$AI$4)*0.4))+S327*$B$15/($B$15-$AI$12)*(EXP(-$AI$12*(($B$16+$AI$4)*0.4))-EXP(-$B$15*(($B$16+$AI$4)*0.4)))+T327*$B$15/($B$15-$AI$13)*(EXP(-$AI$13*(($B$16+$AI$4)*0.4))-EXP(-$B$15*(($B$16+$AI$4)*0.4)))+U327*$B$15/($B$15-$AI$14)*(EXP(-$AI$14*(($B$16+$AI$4)*0.4))-EXP(-$B$15*(($B$16+$AI$4)*0.4)))</f>
        <v/>
      </c>
      <c r="Z327" s="17">
        <f>R327*EXP(-$B$15*(($B$16+$AI$4)*0.5))+S327*$B$15/($B$15-$AI$12)*(EXP(-$AI$12*(($B$16+$AI$4)*0.5))-EXP(-$B$15*(($B$16+$AI$4)*0.5)))+T327*$B$15/($B$15-$AI$13)*(EXP(-$AI$13*(($B$16+$AI$4)*0.5))-EXP(-$B$15*(($B$16+$AI$4)*0.5)))+U327*$B$15/($B$15-$AI$14)*(EXP(-$AI$14*(($B$16+$AI$4)*0.5))-EXP(-$B$15*(($B$16+$AI$4)*0.5)))</f>
        <v/>
      </c>
      <c r="AA327" s="17">
        <f>R327*EXP(-$B$15*(($B$16+$AI$4)*0.6))+S327*$B$15/($B$15-$AI$12)*(EXP(-$AI$12*(($B$16+$AI$4)*0.6))-EXP(-$B$15*(($B$16+$AI$4)*0.6)))+T327*$B$15/($B$15-$AI$13)*(EXP(-$AI$13*(($B$16+$AI$4)*0.6))-EXP(-$B$15*(($B$16+$AI$4)*0.6)))+U327*$B$15/($B$15-$AI$14)*(EXP(-$AI$14*(($B$16+$AI$4)*0.6))-EXP(-$B$15*(($B$16+$AI$4)*0.6)))</f>
        <v/>
      </c>
      <c r="AB327" s="17">
        <f>R327*EXP(-$B$15*(($B$16+$AI$4)*0.7))+S327*$B$15/($B$15-$AI$12)*(EXP(-$AI$12*(($B$16+$AI$4)*0.7))-EXP(-$B$15*(($B$16+$AI$4)*0.7)))+T327*$B$15/($B$15-$AI$13)*(EXP(-$AI$13*(($B$16+$AI$4)*0.7))-EXP(-$B$15*(($B$16+$AI$4)*0.7)))+U327*$B$15/($B$15-$AI$14)*(EXP(-$AI$14*(($B$16+$AI$4)*0.7))-EXP(-$B$15*(($B$16+$AI$4)*0.7)))</f>
        <v/>
      </c>
      <c r="AC327" s="17">
        <f>R327*EXP(-$B$15*(($B$16+$AI$4)*0.8))+S327*$B$15/($B$15-$AI$12)*(EXP(-$AI$12*(($B$16+$AI$4)*0.8))-EXP(-$B$15*(($B$16+$AI$4)*0.8)))+T327*$B$15/($B$15-$AI$13)*(EXP(-$AI$13*(($B$16+$AI$4)*0.8))-EXP(-$B$15*(($B$16+$AI$4)*0.8)))+U327*$B$15/($B$15-$AI$14)*(EXP(-$AI$14*(($B$16+$AI$4)*0.8))-EXP(-$B$15*(($B$16+$AI$4)*0.8)))</f>
        <v/>
      </c>
      <c r="AD327" s="17">
        <f>R327*EXP(-$B$15*(($B$16+$AI$4)*0.9))+S327*$B$15/($B$15-$AI$12)*(EXP(-$AI$12*(($B$16+$AI$4)*0.9))-EXP(-$B$15*(($B$16+$AI$4)*0.9)))+T327*$B$15/($B$15-$AI$13)*(EXP(-$AI$13*(($B$16+$AI$4)*0.9))-EXP(-$B$15*(($B$16+$AI$4)*0.9)))+U327*$B$15/($B$15-$AI$14)*(EXP(-$AI$14*(($B$16+$AI$4)*0.9))-EXP(-$B$15*(($B$16+$AI$4)*0.9)))</f>
        <v/>
      </c>
      <c r="AE327" s="17">
        <f>R327*EXP(-$B$15*(($B$16+$AI$4)*1.0))+S327*$B$15/($B$15-$AI$12)*(EXP(-$AI$12*(($B$16+$AI$4)*1.0))-EXP(-$B$15*(($B$16+$AI$4)*1.0)))+T327*$B$15/($B$15-$AI$13)*(EXP(-$AI$13*(($B$16+$AI$4)*1.0))-EXP(-$B$15*(($B$16+$AI$4)*1.0)))+U327*$B$15/($B$15-$AI$14)*(EXP(-$AI$14*(($B$16+$AI$4)*1.0))-EXP(-$B$15*(($B$16+$AI$4)*1.0)))</f>
        <v/>
      </c>
      <c r="AF327" s="17">
        <f>MIN((G327-V327)/$AI$48,(G327-W327)/$AI$49,(G327-X327)/$AI$50,(G327-Y327)/$AI$51,(G327-Z327)/$AI$52,(G327-AA327)/$AI$53,(G327-AB327)/$AI$54,(G327-AC327)/$AI$55,(G327-AD327)/$AI$56,(G327-AE327)/$AI$57)</f>
        <v/>
      </c>
    </row>
    <row r="328">
      <c r="E328" s="12">
        <f>E327+$B$11</f>
        <v/>
      </c>
      <c r="F328" s="13">
        <f>E328/60</f>
        <v/>
      </c>
      <c r="G328" s="13">
        <f>IF(F328&gt;=$AI$66,$B$26,IF(F328&gt;=$AI$65,$B$25,IF(F328&gt;=$AI$64,$B$24,IF(F328&gt;=$AI$63,$B$23,IF(F328&gt;=$AI$62,$B$22,IF(F328&gt;=$AI$61,$B$21,$B$20))))))</f>
        <v/>
      </c>
      <c r="H328" s="14">
        <f>MAX(0,MIN($AI$59,IF($B$9="Plasma",(G328-(S328*$AI$18+T328*$AI$19+U328*$AI$20))/$AI$46,AF328)))</f>
        <v/>
      </c>
      <c r="I328" s="15">
        <f>H328/10*3600/$B$11</f>
        <v/>
      </c>
      <c r="J328" s="15">
        <f>J327+H328</f>
        <v/>
      </c>
      <c r="K328" s="14">
        <f>$AI$21*K327+$AI$22*L327+$AI$23*M327+$AI$30*H327</f>
        <v/>
      </c>
      <c r="L328" s="14">
        <f>$AI$24*K327+$AI$25*L327+$AI$26*M327+$AI$31*H327</f>
        <v/>
      </c>
      <c r="M328" s="14">
        <f>$AI$27*K327+$AI$28*L327+$AI$29*M327+$AI$32*H327</f>
        <v/>
      </c>
      <c r="N328" s="16">
        <f>R328*$B$41</f>
        <v/>
      </c>
      <c r="O328" s="14">
        <f>K328/$B$30</f>
        <v/>
      </c>
      <c r="P328" s="14">
        <f>L328/$B$31</f>
        <v/>
      </c>
      <c r="Q328" s="14">
        <f>M328/$B$32</f>
        <v/>
      </c>
      <c r="R328" s="14">
        <f>R327*$AI$42+S327*$AI$43+T327*$AI$44+U327*$AI$45+$AI$47*H327</f>
        <v/>
      </c>
      <c r="S328" s="17">
        <f>$AI$33*K328+$AI$34*L328+$AI$35*M328</f>
        <v/>
      </c>
      <c r="T328" s="17">
        <f>$AI$36*K328+$AI$37*L328+$AI$38*M328</f>
        <v/>
      </c>
      <c r="U328" s="17">
        <f>$AI$39*K328+$AI$40*L328+$AI$41*M328</f>
        <v/>
      </c>
      <c r="V328" s="17">
        <f>R328*EXP(-$B$15*(($B$16+$AI$4)*0.1))+S328*$B$15/($B$15-$AI$12)*(EXP(-$AI$12*(($B$16+$AI$4)*0.1))-EXP(-$B$15*(($B$16+$AI$4)*0.1)))+T328*$B$15/($B$15-$AI$13)*(EXP(-$AI$13*(($B$16+$AI$4)*0.1))-EXP(-$B$15*(($B$16+$AI$4)*0.1)))+U328*$B$15/($B$15-$AI$14)*(EXP(-$AI$14*(($B$16+$AI$4)*0.1))-EXP(-$B$15*(($B$16+$AI$4)*0.1)))</f>
        <v/>
      </c>
      <c r="W328" s="17">
        <f>R328*EXP(-$B$15*(($B$16+$AI$4)*0.2))+S328*$B$15/($B$15-$AI$12)*(EXP(-$AI$12*(($B$16+$AI$4)*0.2))-EXP(-$B$15*(($B$16+$AI$4)*0.2)))+T328*$B$15/($B$15-$AI$13)*(EXP(-$AI$13*(($B$16+$AI$4)*0.2))-EXP(-$B$15*(($B$16+$AI$4)*0.2)))+U328*$B$15/($B$15-$AI$14)*(EXP(-$AI$14*(($B$16+$AI$4)*0.2))-EXP(-$B$15*(($B$16+$AI$4)*0.2)))</f>
        <v/>
      </c>
      <c r="X328" s="17">
        <f>R328*EXP(-$B$15*(($B$16+$AI$4)*0.3))+S328*$B$15/($B$15-$AI$12)*(EXP(-$AI$12*(($B$16+$AI$4)*0.3))-EXP(-$B$15*(($B$16+$AI$4)*0.3)))+T328*$B$15/($B$15-$AI$13)*(EXP(-$AI$13*(($B$16+$AI$4)*0.3))-EXP(-$B$15*(($B$16+$AI$4)*0.3)))+U328*$B$15/($B$15-$AI$14)*(EXP(-$AI$14*(($B$16+$AI$4)*0.3))-EXP(-$B$15*(($B$16+$AI$4)*0.3)))</f>
        <v/>
      </c>
      <c r="Y328" s="17">
        <f>R328*EXP(-$B$15*(($B$16+$AI$4)*0.4))+S328*$B$15/($B$15-$AI$12)*(EXP(-$AI$12*(($B$16+$AI$4)*0.4))-EXP(-$B$15*(($B$16+$AI$4)*0.4)))+T328*$B$15/($B$15-$AI$13)*(EXP(-$AI$13*(($B$16+$AI$4)*0.4))-EXP(-$B$15*(($B$16+$AI$4)*0.4)))+U328*$B$15/($B$15-$AI$14)*(EXP(-$AI$14*(($B$16+$AI$4)*0.4))-EXP(-$B$15*(($B$16+$AI$4)*0.4)))</f>
        <v/>
      </c>
      <c r="Z328" s="17">
        <f>R328*EXP(-$B$15*(($B$16+$AI$4)*0.5))+S328*$B$15/($B$15-$AI$12)*(EXP(-$AI$12*(($B$16+$AI$4)*0.5))-EXP(-$B$15*(($B$16+$AI$4)*0.5)))+T328*$B$15/($B$15-$AI$13)*(EXP(-$AI$13*(($B$16+$AI$4)*0.5))-EXP(-$B$15*(($B$16+$AI$4)*0.5)))+U328*$B$15/($B$15-$AI$14)*(EXP(-$AI$14*(($B$16+$AI$4)*0.5))-EXP(-$B$15*(($B$16+$AI$4)*0.5)))</f>
        <v/>
      </c>
      <c r="AA328" s="17">
        <f>R328*EXP(-$B$15*(($B$16+$AI$4)*0.6))+S328*$B$15/($B$15-$AI$12)*(EXP(-$AI$12*(($B$16+$AI$4)*0.6))-EXP(-$B$15*(($B$16+$AI$4)*0.6)))+T328*$B$15/($B$15-$AI$13)*(EXP(-$AI$13*(($B$16+$AI$4)*0.6))-EXP(-$B$15*(($B$16+$AI$4)*0.6)))+U328*$B$15/($B$15-$AI$14)*(EXP(-$AI$14*(($B$16+$AI$4)*0.6))-EXP(-$B$15*(($B$16+$AI$4)*0.6)))</f>
        <v/>
      </c>
      <c r="AB328" s="17">
        <f>R328*EXP(-$B$15*(($B$16+$AI$4)*0.7))+S328*$B$15/($B$15-$AI$12)*(EXP(-$AI$12*(($B$16+$AI$4)*0.7))-EXP(-$B$15*(($B$16+$AI$4)*0.7)))+T328*$B$15/($B$15-$AI$13)*(EXP(-$AI$13*(($B$16+$AI$4)*0.7))-EXP(-$B$15*(($B$16+$AI$4)*0.7)))+U328*$B$15/($B$15-$AI$14)*(EXP(-$AI$14*(($B$16+$AI$4)*0.7))-EXP(-$B$15*(($B$16+$AI$4)*0.7)))</f>
        <v/>
      </c>
      <c r="AC328" s="17">
        <f>R328*EXP(-$B$15*(($B$16+$AI$4)*0.8))+S328*$B$15/($B$15-$AI$12)*(EXP(-$AI$12*(($B$16+$AI$4)*0.8))-EXP(-$B$15*(($B$16+$AI$4)*0.8)))+T328*$B$15/($B$15-$AI$13)*(EXP(-$AI$13*(($B$16+$AI$4)*0.8))-EXP(-$B$15*(($B$16+$AI$4)*0.8)))+U328*$B$15/($B$15-$AI$14)*(EXP(-$AI$14*(($B$16+$AI$4)*0.8))-EXP(-$B$15*(($B$16+$AI$4)*0.8)))</f>
        <v/>
      </c>
      <c r="AD328" s="17">
        <f>R328*EXP(-$B$15*(($B$16+$AI$4)*0.9))+S328*$B$15/($B$15-$AI$12)*(EXP(-$AI$12*(($B$16+$AI$4)*0.9))-EXP(-$B$15*(($B$16+$AI$4)*0.9)))+T328*$B$15/($B$15-$AI$13)*(EXP(-$AI$13*(($B$16+$AI$4)*0.9))-EXP(-$B$15*(($B$16+$AI$4)*0.9)))+U328*$B$15/($B$15-$AI$14)*(EXP(-$AI$14*(($B$16+$AI$4)*0.9))-EXP(-$B$15*(($B$16+$AI$4)*0.9)))</f>
        <v/>
      </c>
      <c r="AE328" s="17">
        <f>R328*EXP(-$B$15*(($B$16+$AI$4)*1.0))+S328*$B$15/($B$15-$AI$12)*(EXP(-$AI$12*(($B$16+$AI$4)*1.0))-EXP(-$B$15*(($B$16+$AI$4)*1.0)))+T328*$B$15/($B$15-$AI$13)*(EXP(-$AI$13*(($B$16+$AI$4)*1.0))-EXP(-$B$15*(($B$16+$AI$4)*1.0)))+U328*$B$15/($B$15-$AI$14)*(EXP(-$AI$14*(($B$16+$AI$4)*1.0))-EXP(-$B$15*(($B$16+$AI$4)*1.0)))</f>
        <v/>
      </c>
      <c r="AF328" s="17">
        <f>MIN((G328-V328)/$AI$48,(G328-W328)/$AI$49,(G328-X328)/$AI$50,(G328-Y328)/$AI$51,(G328-Z328)/$AI$52,(G328-AA328)/$AI$53,(G328-AB328)/$AI$54,(G328-AC328)/$AI$55,(G328-AD328)/$AI$56,(G328-AE328)/$AI$57)</f>
        <v/>
      </c>
    </row>
    <row r="329">
      <c r="E329" s="12">
        <f>E328+$B$11</f>
        <v/>
      </c>
      <c r="F329" s="13">
        <f>E329/60</f>
        <v/>
      </c>
      <c r="G329" s="13">
        <f>IF(F329&gt;=$AI$66,$B$26,IF(F329&gt;=$AI$65,$B$25,IF(F329&gt;=$AI$64,$B$24,IF(F329&gt;=$AI$63,$B$23,IF(F329&gt;=$AI$62,$B$22,IF(F329&gt;=$AI$61,$B$21,$B$20))))))</f>
        <v/>
      </c>
      <c r="H329" s="14">
        <f>MAX(0,MIN($AI$59,IF($B$9="Plasma",(G329-(S329*$AI$18+T329*$AI$19+U329*$AI$20))/$AI$46,AF329)))</f>
        <v/>
      </c>
      <c r="I329" s="15">
        <f>H329/10*3600/$B$11</f>
        <v/>
      </c>
      <c r="J329" s="15">
        <f>J328+H329</f>
        <v/>
      </c>
      <c r="K329" s="14">
        <f>$AI$21*K328+$AI$22*L328+$AI$23*M328+$AI$30*H328</f>
        <v/>
      </c>
      <c r="L329" s="14">
        <f>$AI$24*K328+$AI$25*L328+$AI$26*M328+$AI$31*H328</f>
        <v/>
      </c>
      <c r="M329" s="14">
        <f>$AI$27*K328+$AI$28*L328+$AI$29*M328+$AI$32*H328</f>
        <v/>
      </c>
      <c r="N329" s="16">
        <f>R329*$B$41</f>
        <v/>
      </c>
      <c r="O329" s="14">
        <f>K329/$B$30</f>
        <v/>
      </c>
      <c r="P329" s="14">
        <f>L329/$B$31</f>
        <v/>
      </c>
      <c r="Q329" s="14">
        <f>M329/$B$32</f>
        <v/>
      </c>
      <c r="R329" s="14">
        <f>R328*$AI$42+S328*$AI$43+T328*$AI$44+U328*$AI$45+$AI$47*H328</f>
        <v/>
      </c>
      <c r="S329" s="17">
        <f>$AI$33*K329+$AI$34*L329+$AI$35*M329</f>
        <v/>
      </c>
      <c r="T329" s="17">
        <f>$AI$36*K329+$AI$37*L329+$AI$38*M329</f>
        <v/>
      </c>
      <c r="U329" s="17">
        <f>$AI$39*K329+$AI$40*L329+$AI$41*M329</f>
        <v/>
      </c>
      <c r="V329" s="17">
        <f>R329*EXP(-$B$15*(($B$16+$AI$4)*0.1))+S329*$B$15/($B$15-$AI$12)*(EXP(-$AI$12*(($B$16+$AI$4)*0.1))-EXP(-$B$15*(($B$16+$AI$4)*0.1)))+T329*$B$15/($B$15-$AI$13)*(EXP(-$AI$13*(($B$16+$AI$4)*0.1))-EXP(-$B$15*(($B$16+$AI$4)*0.1)))+U329*$B$15/($B$15-$AI$14)*(EXP(-$AI$14*(($B$16+$AI$4)*0.1))-EXP(-$B$15*(($B$16+$AI$4)*0.1)))</f>
        <v/>
      </c>
      <c r="W329" s="17">
        <f>R329*EXP(-$B$15*(($B$16+$AI$4)*0.2))+S329*$B$15/($B$15-$AI$12)*(EXP(-$AI$12*(($B$16+$AI$4)*0.2))-EXP(-$B$15*(($B$16+$AI$4)*0.2)))+T329*$B$15/($B$15-$AI$13)*(EXP(-$AI$13*(($B$16+$AI$4)*0.2))-EXP(-$B$15*(($B$16+$AI$4)*0.2)))+U329*$B$15/($B$15-$AI$14)*(EXP(-$AI$14*(($B$16+$AI$4)*0.2))-EXP(-$B$15*(($B$16+$AI$4)*0.2)))</f>
        <v/>
      </c>
      <c r="X329" s="17">
        <f>R329*EXP(-$B$15*(($B$16+$AI$4)*0.3))+S329*$B$15/($B$15-$AI$12)*(EXP(-$AI$12*(($B$16+$AI$4)*0.3))-EXP(-$B$15*(($B$16+$AI$4)*0.3)))+T329*$B$15/($B$15-$AI$13)*(EXP(-$AI$13*(($B$16+$AI$4)*0.3))-EXP(-$B$15*(($B$16+$AI$4)*0.3)))+U329*$B$15/($B$15-$AI$14)*(EXP(-$AI$14*(($B$16+$AI$4)*0.3))-EXP(-$B$15*(($B$16+$AI$4)*0.3)))</f>
        <v/>
      </c>
      <c r="Y329" s="17">
        <f>R329*EXP(-$B$15*(($B$16+$AI$4)*0.4))+S329*$B$15/($B$15-$AI$12)*(EXP(-$AI$12*(($B$16+$AI$4)*0.4))-EXP(-$B$15*(($B$16+$AI$4)*0.4)))+T329*$B$15/($B$15-$AI$13)*(EXP(-$AI$13*(($B$16+$AI$4)*0.4))-EXP(-$B$15*(($B$16+$AI$4)*0.4)))+U329*$B$15/($B$15-$AI$14)*(EXP(-$AI$14*(($B$16+$AI$4)*0.4))-EXP(-$B$15*(($B$16+$AI$4)*0.4)))</f>
        <v/>
      </c>
      <c r="Z329" s="17">
        <f>R329*EXP(-$B$15*(($B$16+$AI$4)*0.5))+S329*$B$15/($B$15-$AI$12)*(EXP(-$AI$12*(($B$16+$AI$4)*0.5))-EXP(-$B$15*(($B$16+$AI$4)*0.5)))+T329*$B$15/($B$15-$AI$13)*(EXP(-$AI$13*(($B$16+$AI$4)*0.5))-EXP(-$B$15*(($B$16+$AI$4)*0.5)))+U329*$B$15/($B$15-$AI$14)*(EXP(-$AI$14*(($B$16+$AI$4)*0.5))-EXP(-$B$15*(($B$16+$AI$4)*0.5)))</f>
        <v/>
      </c>
      <c r="AA329" s="17">
        <f>R329*EXP(-$B$15*(($B$16+$AI$4)*0.6))+S329*$B$15/($B$15-$AI$12)*(EXP(-$AI$12*(($B$16+$AI$4)*0.6))-EXP(-$B$15*(($B$16+$AI$4)*0.6)))+T329*$B$15/($B$15-$AI$13)*(EXP(-$AI$13*(($B$16+$AI$4)*0.6))-EXP(-$B$15*(($B$16+$AI$4)*0.6)))+U329*$B$15/($B$15-$AI$14)*(EXP(-$AI$14*(($B$16+$AI$4)*0.6))-EXP(-$B$15*(($B$16+$AI$4)*0.6)))</f>
        <v/>
      </c>
      <c r="AB329" s="17">
        <f>R329*EXP(-$B$15*(($B$16+$AI$4)*0.7))+S329*$B$15/($B$15-$AI$12)*(EXP(-$AI$12*(($B$16+$AI$4)*0.7))-EXP(-$B$15*(($B$16+$AI$4)*0.7)))+T329*$B$15/($B$15-$AI$13)*(EXP(-$AI$13*(($B$16+$AI$4)*0.7))-EXP(-$B$15*(($B$16+$AI$4)*0.7)))+U329*$B$15/($B$15-$AI$14)*(EXP(-$AI$14*(($B$16+$AI$4)*0.7))-EXP(-$B$15*(($B$16+$AI$4)*0.7)))</f>
        <v/>
      </c>
      <c r="AC329" s="17">
        <f>R329*EXP(-$B$15*(($B$16+$AI$4)*0.8))+S329*$B$15/($B$15-$AI$12)*(EXP(-$AI$12*(($B$16+$AI$4)*0.8))-EXP(-$B$15*(($B$16+$AI$4)*0.8)))+T329*$B$15/($B$15-$AI$13)*(EXP(-$AI$13*(($B$16+$AI$4)*0.8))-EXP(-$B$15*(($B$16+$AI$4)*0.8)))+U329*$B$15/($B$15-$AI$14)*(EXP(-$AI$14*(($B$16+$AI$4)*0.8))-EXP(-$B$15*(($B$16+$AI$4)*0.8)))</f>
        <v/>
      </c>
      <c r="AD329" s="17">
        <f>R329*EXP(-$B$15*(($B$16+$AI$4)*0.9))+S329*$B$15/($B$15-$AI$12)*(EXP(-$AI$12*(($B$16+$AI$4)*0.9))-EXP(-$B$15*(($B$16+$AI$4)*0.9)))+T329*$B$15/($B$15-$AI$13)*(EXP(-$AI$13*(($B$16+$AI$4)*0.9))-EXP(-$B$15*(($B$16+$AI$4)*0.9)))+U329*$B$15/($B$15-$AI$14)*(EXP(-$AI$14*(($B$16+$AI$4)*0.9))-EXP(-$B$15*(($B$16+$AI$4)*0.9)))</f>
        <v/>
      </c>
      <c r="AE329" s="17">
        <f>R329*EXP(-$B$15*(($B$16+$AI$4)*1.0))+S329*$B$15/($B$15-$AI$12)*(EXP(-$AI$12*(($B$16+$AI$4)*1.0))-EXP(-$B$15*(($B$16+$AI$4)*1.0)))+T329*$B$15/($B$15-$AI$13)*(EXP(-$AI$13*(($B$16+$AI$4)*1.0))-EXP(-$B$15*(($B$16+$AI$4)*1.0)))+U329*$B$15/($B$15-$AI$14)*(EXP(-$AI$14*(($B$16+$AI$4)*1.0))-EXP(-$B$15*(($B$16+$AI$4)*1.0)))</f>
        <v/>
      </c>
      <c r="AF329" s="17">
        <f>MIN((G329-V329)/$AI$48,(G329-W329)/$AI$49,(G329-X329)/$AI$50,(G329-Y329)/$AI$51,(G329-Z329)/$AI$52,(G329-AA329)/$AI$53,(G329-AB329)/$AI$54,(G329-AC329)/$AI$55,(G329-AD329)/$AI$56,(G329-AE329)/$AI$57)</f>
        <v/>
      </c>
    </row>
    <row r="330">
      <c r="E330" s="12">
        <f>E329+$B$11</f>
        <v/>
      </c>
      <c r="F330" s="13">
        <f>E330/60</f>
        <v/>
      </c>
      <c r="G330" s="13">
        <f>IF(F330&gt;=$AI$66,$B$26,IF(F330&gt;=$AI$65,$B$25,IF(F330&gt;=$AI$64,$B$24,IF(F330&gt;=$AI$63,$B$23,IF(F330&gt;=$AI$62,$B$22,IF(F330&gt;=$AI$61,$B$21,$B$20))))))</f>
        <v/>
      </c>
      <c r="H330" s="14">
        <f>MAX(0,MIN($AI$59,IF($B$9="Plasma",(G330-(S330*$AI$18+T330*$AI$19+U330*$AI$20))/$AI$46,AF330)))</f>
        <v/>
      </c>
      <c r="I330" s="15">
        <f>H330/10*3600/$B$11</f>
        <v/>
      </c>
      <c r="J330" s="15">
        <f>J329+H330</f>
        <v/>
      </c>
      <c r="K330" s="14">
        <f>$AI$21*K329+$AI$22*L329+$AI$23*M329+$AI$30*H329</f>
        <v/>
      </c>
      <c r="L330" s="14">
        <f>$AI$24*K329+$AI$25*L329+$AI$26*M329+$AI$31*H329</f>
        <v/>
      </c>
      <c r="M330" s="14">
        <f>$AI$27*K329+$AI$28*L329+$AI$29*M329+$AI$32*H329</f>
        <v/>
      </c>
      <c r="N330" s="16">
        <f>R330*$B$41</f>
        <v/>
      </c>
      <c r="O330" s="14">
        <f>K330/$B$30</f>
        <v/>
      </c>
      <c r="P330" s="14">
        <f>L330/$B$31</f>
        <v/>
      </c>
      <c r="Q330" s="14">
        <f>M330/$B$32</f>
        <v/>
      </c>
      <c r="R330" s="14">
        <f>R329*$AI$42+S329*$AI$43+T329*$AI$44+U329*$AI$45+$AI$47*H329</f>
        <v/>
      </c>
      <c r="S330" s="17">
        <f>$AI$33*K330+$AI$34*L330+$AI$35*M330</f>
        <v/>
      </c>
      <c r="T330" s="17">
        <f>$AI$36*K330+$AI$37*L330+$AI$38*M330</f>
        <v/>
      </c>
      <c r="U330" s="17">
        <f>$AI$39*K330+$AI$40*L330+$AI$41*M330</f>
        <v/>
      </c>
      <c r="V330" s="17">
        <f>R330*EXP(-$B$15*(($B$16+$AI$4)*0.1))+S330*$B$15/($B$15-$AI$12)*(EXP(-$AI$12*(($B$16+$AI$4)*0.1))-EXP(-$B$15*(($B$16+$AI$4)*0.1)))+T330*$B$15/($B$15-$AI$13)*(EXP(-$AI$13*(($B$16+$AI$4)*0.1))-EXP(-$B$15*(($B$16+$AI$4)*0.1)))+U330*$B$15/($B$15-$AI$14)*(EXP(-$AI$14*(($B$16+$AI$4)*0.1))-EXP(-$B$15*(($B$16+$AI$4)*0.1)))</f>
        <v/>
      </c>
      <c r="W330" s="17">
        <f>R330*EXP(-$B$15*(($B$16+$AI$4)*0.2))+S330*$B$15/($B$15-$AI$12)*(EXP(-$AI$12*(($B$16+$AI$4)*0.2))-EXP(-$B$15*(($B$16+$AI$4)*0.2)))+T330*$B$15/($B$15-$AI$13)*(EXP(-$AI$13*(($B$16+$AI$4)*0.2))-EXP(-$B$15*(($B$16+$AI$4)*0.2)))+U330*$B$15/($B$15-$AI$14)*(EXP(-$AI$14*(($B$16+$AI$4)*0.2))-EXP(-$B$15*(($B$16+$AI$4)*0.2)))</f>
        <v/>
      </c>
      <c r="X330" s="17">
        <f>R330*EXP(-$B$15*(($B$16+$AI$4)*0.3))+S330*$B$15/($B$15-$AI$12)*(EXP(-$AI$12*(($B$16+$AI$4)*0.3))-EXP(-$B$15*(($B$16+$AI$4)*0.3)))+T330*$B$15/($B$15-$AI$13)*(EXP(-$AI$13*(($B$16+$AI$4)*0.3))-EXP(-$B$15*(($B$16+$AI$4)*0.3)))+U330*$B$15/($B$15-$AI$14)*(EXP(-$AI$14*(($B$16+$AI$4)*0.3))-EXP(-$B$15*(($B$16+$AI$4)*0.3)))</f>
        <v/>
      </c>
      <c r="Y330" s="17">
        <f>R330*EXP(-$B$15*(($B$16+$AI$4)*0.4))+S330*$B$15/($B$15-$AI$12)*(EXP(-$AI$12*(($B$16+$AI$4)*0.4))-EXP(-$B$15*(($B$16+$AI$4)*0.4)))+T330*$B$15/($B$15-$AI$13)*(EXP(-$AI$13*(($B$16+$AI$4)*0.4))-EXP(-$B$15*(($B$16+$AI$4)*0.4)))+U330*$B$15/($B$15-$AI$14)*(EXP(-$AI$14*(($B$16+$AI$4)*0.4))-EXP(-$B$15*(($B$16+$AI$4)*0.4)))</f>
        <v/>
      </c>
      <c r="Z330" s="17">
        <f>R330*EXP(-$B$15*(($B$16+$AI$4)*0.5))+S330*$B$15/($B$15-$AI$12)*(EXP(-$AI$12*(($B$16+$AI$4)*0.5))-EXP(-$B$15*(($B$16+$AI$4)*0.5)))+T330*$B$15/($B$15-$AI$13)*(EXP(-$AI$13*(($B$16+$AI$4)*0.5))-EXP(-$B$15*(($B$16+$AI$4)*0.5)))+U330*$B$15/($B$15-$AI$14)*(EXP(-$AI$14*(($B$16+$AI$4)*0.5))-EXP(-$B$15*(($B$16+$AI$4)*0.5)))</f>
        <v/>
      </c>
      <c r="AA330" s="17">
        <f>R330*EXP(-$B$15*(($B$16+$AI$4)*0.6))+S330*$B$15/($B$15-$AI$12)*(EXP(-$AI$12*(($B$16+$AI$4)*0.6))-EXP(-$B$15*(($B$16+$AI$4)*0.6)))+T330*$B$15/($B$15-$AI$13)*(EXP(-$AI$13*(($B$16+$AI$4)*0.6))-EXP(-$B$15*(($B$16+$AI$4)*0.6)))+U330*$B$15/($B$15-$AI$14)*(EXP(-$AI$14*(($B$16+$AI$4)*0.6))-EXP(-$B$15*(($B$16+$AI$4)*0.6)))</f>
        <v/>
      </c>
      <c r="AB330" s="17">
        <f>R330*EXP(-$B$15*(($B$16+$AI$4)*0.7))+S330*$B$15/($B$15-$AI$12)*(EXP(-$AI$12*(($B$16+$AI$4)*0.7))-EXP(-$B$15*(($B$16+$AI$4)*0.7)))+T330*$B$15/($B$15-$AI$13)*(EXP(-$AI$13*(($B$16+$AI$4)*0.7))-EXP(-$B$15*(($B$16+$AI$4)*0.7)))+U330*$B$15/($B$15-$AI$14)*(EXP(-$AI$14*(($B$16+$AI$4)*0.7))-EXP(-$B$15*(($B$16+$AI$4)*0.7)))</f>
        <v/>
      </c>
      <c r="AC330" s="17">
        <f>R330*EXP(-$B$15*(($B$16+$AI$4)*0.8))+S330*$B$15/($B$15-$AI$12)*(EXP(-$AI$12*(($B$16+$AI$4)*0.8))-EXP(-$B$15*(($B$16+$AI$4)*0.8)))+T330*$B$15/($B$15-$AI$13)*(EXP(-$AI$13*(($B$16+$AI$4)*0.8))-EXP(-$B$15*(($B$16+$AI$4)*0.8)))+U330*$B$15/($B$15-$AI$14)*(EXP(-$AI$14*(($B$16+$AI$4)*0.8))-EXP(-$B$15*(($B$16+$AI$4)*0.8)))</f>
        <v/>
      </c>
      <c r="AD330" s="17">
        <f>R330*EXP(-$B$15*(($B$16+$AI$4)*0.9))+S330*$B$15/($B$15-$AI$12)*(EXP(-$AI$12*(($B$16+$AI$4)*0.9))-EXP(-$B$15*(($B$16+$AI$4)*0.9)))+T330*$B$15/($B$15-$AI$13)*(EXP(-$AI$13*(($B$16+$AI$4)*0.9))-EXP(-$B$15*(($B$16+$AI$4)*0.9)))+U330*$B$15/($B$15-$AI$14)*(EXP(-$AI$14*(($B$16+$AI$4)*0.9))-EXP(-$B$15*(($B$16+$AI$4)*0.9)))</f>
        <v/>
      </c>
      <c r="AE330" s="17">
        <f>R330*EXP(-$B$15*(($B$16+$AI$4)*1.0))+S330*$B$15/($B$15-$AI$12)*(EXP(-$AI$12*(($B$16+$AI$4)*1.0))-EXP(-$B$15*(($B$16+$AI$4)*1.0)))+T330*$B$15/($B$15-$AI$13)*(EXP(-$AI$13*(($B$16+$AI$4)*1.0))-EXP(-$B$15*(($B$16+$AI$4)*1.0)))+U330*$B$15/($B$15-$AI$14)*(EXP(-$AI$14*(($B$16+$AI$4)*1.0))-EXP(-$B$15*(($B$16+$AI$4)*1.0)))</f>
        <v/>
      </c>
      <c r="AF330" s="17">
        <f>MIN((G330-V330)/$AI$48,(G330-W330)/$AI$49,(G330-X330)/$AI$50,(G330-Y330)/$AI$51,(G330-Z330)/$AI$52,(G330-AA330)/$AI$53,(G330-AB330)/$AI$54,(G330-AC330)/$AI$55,(G330-AD330)/$AI$56,(G330-AE330)/$AI$57)</f>
        <v/>
      </c>
    </row>
    <row r="331">
      <c r="E331" s="12">
        <f>E330+$B$11</f>
        <v/>
      </c>
      <c r="F331" s="13">
        <f>E331/60</f>
        <v/>
      </c>
      <c r="G331" s="13">
        <f>IF(F331&gt;=$AI$66,$B$26,IF(F331&gt;=$AI$65,$B$25,IF(F331&gt;=$AI$64,$B$24,IF(F331&gt;=$AI$63,$B$23,IF(F331&gt;=$AI$62,$B$22,IF(F331&gt;=$AI$61,$B$21,$B$20))))))</f>
        <v/>
      </c>
      <c r="H331" s="14">
        <f>MAX(0,MIN($AI$59,IF($B$9="Plasma",(G331-(S331*$AI$18+T331*$AI$19+U331*$AI$20))/$AI$46,AF331)))</f>
        <v/>
      </c>
      <c r="I331" s="15">
        <f>H331/10*3600/$B$11</f>
        <v/>
      </c>
      <c r="J331" s="15">
        <f>J330+H331</f>
        <v/>
      </c>
      <c r="K331" s="14">
        <f>$AI$21*K330+$AI$22*L330+$AI$23*M330+$AI$30*H330</f>
        <v/>
      </c>
      <c r="L331" s="14">
        <f>$AI$24*K330+$AI$25*L330+$AI$26*M330+$AI$31*H330</f>
        <v/>
      </c>
      <c r="M331" s="14">
        <f>$AI$27*K330+$AI$28*L330+$AI$29*M330+$AI$32*H330</f>
        <v/>
      </c>
      <c r="N331" s="16">
        <f>R331*$B$41</f>
        <v/>
      </c>
      <c r="O331" s="14">
        <f>K331/$B$30</f>
        <v/>
      </c>
      <c r="P331" s="14">
        <f>L331/$B$31</f>
        <v/>
      </c>
      <c r="Q331" s="14">
        <f>M331/$B$32</f>
        <v/>
      </c>
      <c r="R331" s="14">
        <f>R330*$AI$42+S330*$AI$43+T330*$AI$44+U330*$AI$45+$AI$47*H330</f>
        <v/>
      </c>
      <c r="S331" s="17">
        <f>$AI$33*K331+$AI$34*L331+$AI$35*M331</f>
        <v/>
      </c>
      <c r="T331" s="17">
        <f>$AI$36*K331+$AI$37*L331+$AI$38*M331</f>
        <v/>
      </c>
      <c r="U331" s="17">
        <f>$AI$39*K331+$AI$40*L331+$AI$41*M331</f>
        <v/>
      </c>
      <c r="V331" s="17">
        <f>R331*EXP(-$B$15*(($B$16+$AI$4)*0.1))+S331*$B$15/($B$15-$AI$12)*(EXP(-$AI$12*(($B$16+$AI$4)*0.1))-EXP(-$B$15*(($B$16+$AI$4)*0.1)))+T331*$B$15/($B$15-$AI$13)*(EXP(-$AI$13*(($B$16+$AI$4)*0.1))-EXP(-$B$15*(($B$16+$AI$4)*0.1)))+U331*$B$15/($B$15-$AI$14)*(EXP(-$AI$14*(($B$16+$AI$4)*0.1))-EXP(-$B$15*(($B$16+$AI$4)*0.1)))</f>
        <v/>
      </c>
      <c r="W331" s="17">
        <f>R331*EXP(-$B$15*(($B$16+$AI$4)*0.2))+S331*$B$15/($B$15-$AI$12)*(EXP(-$AI$12*(($B$16+$AI$4)*0.2))-EXP(-$B$15*(($B$16+$AI$4)*0.2)))+T331*$B$15/($B$15-$AI$13)*(EXP(-$AI$13*(($B$16+$AI$4)*0.2))-EXP(-$B$15*(($B$16+$AI$4)*0.2)))+U331*$B$15/($B$15-$AI$14)*(EXP(-$AI$14*(($B$16+$AI$4)*0.2))-EXP(-$B$15*(($B$16+$AI$4)*0.2)))</f>
        <v/>
      </c>
      <c r="X331" s="17">
        <f>R331*EXP(-$B$15*(($B$16+$AI$4)*0.3))+S331*$B$15/($B$15-$AI$12)*(EXP(-$AI$12*(($B$16+$AI$4)*0.3))-EXP(-$B$15*(($B$16+$AI$4)*0.3)))+T331*$B$15/($B$15-$AI$13)*(EXP(-$AI$13*(($B$16+$AI$4)*0.3))-EXP(-$B$15*(($B$16+$AI$4)*0.3)))+U331*$B$15/($B$15-$AI$14)*(EXP(-$AI$14*(($B$16+$AI$4)*0.3))-EXP(-$B$15*(($B$16+$AI$4)*0.3)))</f>
        <v/>
      </c>
      <c r="Y331" s="17">
        <f>R331*EXP(-$B$15*(($B$16+$AI$4)*0.4))+S331*$B$15/($B$15-$AI$12)*(EXP(-$AI$12*(($B$16+$AI$4)*0.4))-EXP(-$B$15*(($B$16+$AI$4)*0.4)))+T331*$B$15/($B$15-$AI$13)*(EXP(-$AI$13*(($B$16+$AI$4)*0.4))-EXP(-$B$15*(($B$16+$AI$4)*0.4)))+U331*$B$15/($B$15-$AI$14)*(EXP(-$AI$14*(($B$16+$AI$4)*0.4))-EXP(-$B$15*(($B$16+$AI$4)*0.4)))</f>
        <v/>
      </c>
      <c r="Z331" s="17">
        <f>R331*EXP(-$B$15*(($B$16+$AI$4)*0.5))+S331*$B$15/($B$15-$AI$12)*(EXP(-$AI$12*(($B$16+$AI$4)*0.5))-EXP(-$B$15*(($B$16+$AI$4)*0.5)))+T331*$B$15/($B$15-$AI$13)*(EXP(-$AI$13*(($B$16+$AI$4)*0.5))-EXP(-$B$15*(($B$16+$AI$4)*0.5)))+U331*$B$15/($B$15-$AI$14)*(EXP(-$AI$14*(($B$16+$AI$4)*0.5))-EXP(-$B$15*(($B$16+$AI$4)*0.5)))</f>
        <v/>
      </c>
      <c r="AA331" s="17">
        <f>R331*EXP(-$B$15*(($B$16+$AI$4)*0.6))+S331*$B$15/($B$15-$AI$12)*(EXP(-$AI$12*(($B$16+$AI$4)*0.6))-EXP(-$B$15*(($B$16+$AI$4)*0.6)))+T331*$B$15/($B$15-$AI$13)*(EXP(-$AI$13*(($B$16+$AI$4)*0.6))-EXP(-$B$15*(($B$16+$AI$4)*0.6)))+U331*$B$15/($B$15-$AI$14)*(EXP(-$AI$14*(($B$16+$AI$4)*0.6))-EXP(-$B$15*(($B$16+$AI$4)*0.6)))</f>
        <v/>
      </c>
      <c r="AB331" s="17">
        <f>R331*EXP(-$B$15*(($B$16+$AI$4)*0.7))+S331*$B$15/($B$15-$AI$12)*(EXP(-$AI$12*(($B$16+$AI$4)*0.7))-EXP(-$B$15*(($B$16+$AI$4)*0.7)))+T331*$B$15/($B$15-$AI$13)*(EXP(-$AI$13*(($B$16+$AI$4)*0.7))-EXP(-$B$15*(($B$16+$AI$4)*0.7)))+U331*$B$15/($B$15-$AI$14)*(EXP(-$AI$14*(($B$16+$AI$4)*0.7))-EXP(-$B$15*(($B$16+$AI$4)*0.7)))</f>
        <v/>
      </c>
      <c r="AC331" s="17">
        <f>R331*EXP(-$B$15*(($B$16+$AI$4)*0.8))+S331*$B$15/($B$15-$AI$12)*(EXP(-$AI$12*(($B$16+$AI$4)*0.8))-EXP(-$B$15*(($B$16+$AI$4)*0.8)))+T331*$B$15/($B$15-$AI$13)*(EXP(-$AI$13*(($B$16+$AI$4)*0.8))-EXP(-$B$15*(($B$16+$AI$4)*0.8)))+U331*$B$15/($B$15-$AI$14)*(EXP(-$AI$14*(($B$16+$AI$4)*0.8))-EXP(-$B$15*(($B$16+$AI$4)*0.8)))</f>
        <v/>
      </c>
      <c r="AD331" s="17">
        <f>R331*EXP(-$B$15*(($B$16+$AI$4)*0.9))+S331*$B$15/($B$15-$AI$12)*(EXP(-$AI$12*(($B$16+$AI$4)*0.9))-EXP(-$B$15*(($B$16+$AI$4)*0.9)))+T331*$B$15/($B$15-$AI$13)*(EXP(-$AI$13*(($B$16+$AI$4)*0.9))-EXP(-$B$15*(($B$16+$AI$4)*0.9)))+U331*$B$15/($B$15-$AI$14)*(EXP(-$AI$14*(($B$16+$AI$4)*0.9))-EXP(-$B$15*(($B$16+$AI$4)*0.9)))</f>
        <v/>
      </c>
      <c r="AE331" s="17">
        <f>R331*EXP(-$B$15*(($B$16+$AI$4)*1.0))+S331*$B$15/($B$15-$AI$12)*(EXP(-$AI$12*(($B$16+$AI$4)*1.0))-EXP(-$B$15*(($B$16+$AI$4)*1.0)))+T331*$B$15/($B$15-$AI$13)*(EXP(-$AI$13*(($B$16+$AI$4)*1.0))-EXP(-$B$15*(($B$16+$AI$4)*1.0)))+U331*$B$15/($B$15-$AI$14)*(EXP(-$AI$14*(($B$16+$AI$4)*1.0))-EXP(-$B$15*(($B$16+$AI$4)*1.0)))</f>
        <v/>
      </c>
      <c r="AF331" s="17">
        <f>MIN((G331-V331)/$AI$48,(G331-W331)/$AI$49,(G331-X331)/$AI$50,(G331-Y331)/$AI$51,(G331-Z331)/$AI$52,(G331-AA331)/$AI$53,(G331-AB331)/$AI$54,(G331-AC331)/$AI$55,(G331-AD331)/$AI$56,(G331-AE331)/$AI$57)</f>
        <v/>
      </c>
    </row>
    <row r="332">
      <c r="E332" s="12">
        <f>E331+$B$11</f>
        <v/>
      </c>
      <c r="F332" s="13">
        <f>E332/60</f>
        <v/>
      </c>
      <c r="G332" s="13">
        <f>IF(F332&gt;=$AI$66,$B$26,IF(F332&gt;=$AI$65,$B$25,IF(F332&gt;=$AI$64,$B$24,IF(F332&gt;=$AI$63,$B$23,IF(F332&gt;=$AI$62,$B$22,IF(F332&gt;=$AI$61,$B$21,$B$20))))))</f>
        <v/>
      </c>
      <c r="H332" s="14">
        <f>MAX(0,MIN($AI$59,IF($B$9="Plasma",(G332-(S332*$AI$18+T332*$AI$19+U332*$AI$20))/$AI$46,AF332)))</f>
        <v/>
      </c>
      <c r="I332" s="15">
        <f>H332/10*3600/$B$11</f>
        <v/>
      </c>
      <c r="J332" s="15">
        <f>J331+H332</f>
        <v/>
      </c>
      <c r="K332" s="14">
        <f>$AI$21*K331+$AI$22*L331+$AI$23*M331+$AI$30*H331</f>
        <v/>
      </c>
      <c r="L332" s="14">
        <f>$AI$24*K331+$AI$25*L331+$AI$26*M331+$AI$31*H331</f>
        <v/>
      </c>
      <c r="M332" s="14">
        <f>$AI$27*K331+$AI$28*L331+$AI$29*M331+$AI$32*H331</f>
        <v/>
      </c>
      <c r="N332" s="16">
        <f>R332*$B$41</f>
        <v/>
      </c>
      <c r="O332" s="14">
        <f>K332/$B$30</f>
        <v/>
      </c>
      <c r="P332" s="14">
        <f>L332/$B$31</f>
        <v/>
      </c>
      <c r="Q332" s="14">
        <f>M332/$B$32</f>
        <v/>
      </c>
      <c r="R332" s="14">
        <f>R331*$AI$42+S331*$AI$43+T331*$AI$44+U331*$AI$45+$AI$47*H331</f>
        <v/>
      </c>
      <c r="S332" s="17">
        <f>$AI$33*K332+$AI$34*L332+$AI$35*M332</f>
        <v/>
      </c>
      <c r="T332" s="17">
        <f>$AI$36*K332+$AI$37*L332+$AI$38*M332</f>
        <v/>
      </c>
      <c r="U332" s="17">
        <f>$AI$39*K332+$AI$40*L332+$AI$41*M332</f>
        <v/>
      </c>
      <c r="V332" s="17">
        <f>R332*EXP(-$B$15*(($B$16+$AI$4)*0.1))+S332*$B$15/($B$15-$AI$12)*(EXP(-$AI$12*(($B$16+$AI$4)*0.1))-EXP(-$B$15*(($B$16+$AI$4)*0.1)))+T332*$B$15/($B$15-$AI$13)*(EXP(-$AI$13*(($B$16+$AI$4)*0.1))-EXP(-$B$15*(($B$16+$AI$4)*0.1)))+U332*$B$15/($B$15-$AI$14)*(EXP(-$AI$14*(($B$16+$AI$4)*0.1))-EXP(-$B$15*(($B$16+$AI$4)*0.1)))</f>
        <v/>
      </c>
      <c r="W332" s="17">
        <f>R332*EXP(-$B$15*(($B$16+$AI$4)*0.2))+S332*$B$15/($B$15-$AI$12)*(EXP(-$AI$12*(($B$16+$AI$4)*0.2))-EXP(-$B$15*(($B$16+$AI$4)*0.2)))+T332*$B$15/($B$15-$AI$13)*(EXP(-$AI$13*(($B$16+$AI$4)*0.2))-EXP(-$B$15*(($B$16+$AI$4)*0.2)))+U332*$B$15/($B$15-$AI$14)*(EXP(-$AI$14*(($B$16+$AI$4)*0.2))-EXP(-$B$15*(($B$16+$AI$4)*0.2)))</f>
        <v/>
      </c>
      <c r="X332" s="17">
        <f>R332*EXP(-$B$15*(($B$16+$AI$4)*0.3))+S332*$B$15/($B$15-$AI$12)*(EXP(-$AI$12*(($B$16+$AI$4)*0.3))-EXP(-$B$15*(($B$16+$AI$4)*0.3)))+T332*$B$15/($B$15-$AI$13)*(EXP(-$AI$13*(($B$16+$AI$4)*0.3))-EXP(-$B$15*(($B$16+$AI$4)*0.3)))+U332*$B$15/($B$15-$AI$14)*(EXP(-$AI$14*(($B$16+$AI$4)*0.3))-EXP(-$B$15*(($B$16+$AI$4)*0.3)))</f>
        <v/>
      </c>
      <c r="Y332" s="17">
        <f>R332*EXP(-$B$15*(($B$16+$AI$4)*0.4))+S332*$B$15/($B$15-$AI$12)*(EXP(-$AI$12*(($B$16+$AI$4)*0.4))-EXP(-$B$15*(($B$16+$AI$4)*0.4)))+T332*$B$15/($B$15-$AI$13)*(EXP(-$AI$13*(($B$16+$AI$4)*0.4))-EXP(-$B$15*(($B$16+$AI$4)*0.4)))+U332*$B$15/($B$15-$AI$14)*(EXP(-$AI$14*(($B$16+$AI$4)*0.4))-EXP(-$B$15*(($B$16+$AI$4)*0.4)))</f>
        <v/>
      </c>
      <c r="Z332" s="17">
        <f>R332*EXP(-$B$15*(($B$16+$AI$4)*0.5))+S332*$B$15/($B$15-$AI$12)*(EXP(-$AI$12*(($B$16+$AI$4)*0.5))-EXP(-$B$15*(($B$16+$AI$4)*0.5)))+T332*$B$15/($B$15-$AI$13)*(EXP(-$AI$13*(($B$16+$AI$4)*0.5))-EXP(-$B$15*(($B$16+$AI$4)*0.5)))+U332*$B$15/($B$15-$AI$14)*(EXP(-$AI$14*(($B$16+$AI$4)*0.5))-EXP(-$B$15*(($B$16+$AI$4)*0.5)))</f>
        <v/>
      </c>
      <c r="AA332" s="17">
        <f>R332*EXP(-$B$15*(($B$16+$AI$4)*0.6))+S332*$B$15/($B$15-$AI$12)*(EXP(-$AI$12*(($B$16+$AI$4)*0.6))-EXP(-$B$15*(($B$16+$AI$4)*0.6)))+T332*$B$15/($B$15-$AI$13)*(EXP(-$AI$13*(($B$16+$AI$4)*0.6))-EXP(-$B$15*(($B$16+$AI$4)*0.6)))+U332*$B$15/($B$15-$AI$14)*(EXP(-$AI$14*(($B$16+$AI$4)*0.6))-EXP(-$B$15*(($B$16+$AI$4)*0.6)))</f>
        <v/>
      </c>
      <c r="AB332" s="17">
        <f>R332*EXP(-$B$15*(($B$16+$AI$4)*0.7))+S332*$B$15/($B$15-$AI$12)*(EXP(-$AI$12*(($B$16+$AI$4)*0.7))-EXP(-$B$15*(($B$16+$AI$4)*0.7)))+T332*$B$15/($B$15-$AI$13)*(EXP(-$AI$13*(($B$16+$AI$4)*0.7))-EXP(-$B$15*(($B$16+$AI$4)*0.7)))+U332*$B$15/($B$15-$AI$14)*(EXP(-$AI$14*(($B$16+$AI$4)*0.7))-EXP(-$B$15*(($B$16+$AI$4)*0.7)))</f>
        <v/>
      </c>
      <c r="AC332" s="17">
        <f>R332*EXP(-$B$15*(($B$16+$AI$4)*0.8))+S332*$B$15/($B$15-$AI$12)*(EXP(-$AI$12*(($B$16+$AI$4)*0.8))-EXP(-$B$15*(($B$16+$AI$4)*0.8)))+T332*$B$15/($B$15-$AI$13)*(EXP(-$AI$13*(($B$16+$AI$4)*0.8))-EXP(-$B$15*(($B$16+$AI$4)*0.8)))+U332*$B$15/($B$15-$AI$14)*(EXP(-$AI$14*(($B$16+$AI$4)*0.8))-EXP(-$B$15*(($B$16+$AI$4)*0.8)))</f>
        <v/>
      </c>
      <c r="AD332" s="17">
        <f>R332*EXP(-$B$15*(($B$16+$AI$4)*0.9))+S332*$B$15/($B$15-$AI$12)*(EXP(-$AI$12*(($B$16+$AI$4)*0.9))-EXP(-$B$15*(($B$16+$AI$4)*0.9)))+T332*$B$15/($B$15-$AI$13)*(EXP(-$AI$13*(($B$16+$AI$4)*0.9))-EXP(-$B$15*(($B$16+$AI$4)*0.9)))+U332*$B$15/($B$15-$AI$14)*(EXP(-$AI$14*(($B$16+$AI$4)*0.9))-EXP(-$B$15*(($B$16+$AI$4)*0.9)))</f>
        <v/>
      </c>
      <c r="AE332" s="17">
        <f>R332*EXP(-$B$15*(($B$16+$AI$4)*1.0))+S332*$B$15/($B$15-$AI$12)*(EXP(-$AI$12*(($B$16+$AI$4)*1.0))-EXP(-$B$15*(($B$16+$AI$4)*1.0)))+T332*$B$15/($B$15-$AI$13)*(EXP(-$AI$13*(($B$16+$AI$4)*1.0))-EXP(-$B$15*(($B$16+$AI$4)*1.0)))+U332*$B$15/($B$15-$AI$14)*(EXP(-$AI$14*(($B$16+$AI$4)*1.0))-EXP(-$B$15*(($B$16+$AI$4)*1.0)))</f>
        <v/>
      </c>
      <c r="AF332" s="17">
        <f>MIN((G332-V332)/$AI$48,(G332-W332)/$AI$49,(G332-X332)/$AI$50,(G332-Y332)/$AI$51,(G332-Z332)/$AI$52,(G332-AA332)/$AI$53,(G332-AB332)/$AI$54,(G332-AC332)/$AI$55,(G332-AD332)/$AI$56,(G332-AE332)/$AI$57)</f>
        <v/>
      </c>
    </row>
    <row r="333">
      <c r="E333" s="12">
        <f>E332+$B$11</f>
        <v/>
      </c>
      <c r="F333" s="13">
        <f>E333/60</f>
        <v/>
      </c>
      <c r="G333" s="13">
        <f>IF(F333&gt;=$AI$66,$B$26,IF(F333&gt;=$AI$65,$B$25,IF(F333&gt;=$AI$64,$B$24,IF(F333&gt;=$AI$63,$B$23,IF(F333&gt;=$AI$62,$B$22,IF(F333&gt;=$AI$61,$B$21,$B$20))))))</f>
        <v/>
      </c>
      <c r="H333" s="14">
        <f>MAX(0,MIN($AI$59,IF($B$9="Plasma",(G333-(S333*$AI$18+T333*$AI$19+U333*$AI$20))/$AI$46,AF333)))</f>
        <v/>
      </c>
      <c r="I333" s="15">
        <f>H333/10*3600/$B$11</f>
        <v/>
      </c>
      <c r="J333" s="15">
        <f>J332+H333</f>
        <v/>
      </c>
      <c r="K333" s="14">
        <f>$AI$21*K332+$AI$22*L332+$AI$23*M332+$AI$30*H332</f>
        <v/>
      </c>
      <c r="L333" s="14">
        <f>$AI$24*K332+$AI$25*L332+$AI$26*M332+$AI$31*H332</f>
        <v/>
      </c>
      <c r="M333" s="14">
        <f>$AI$27*K332+$AI$28*L332+$AI$29*M332+$AI$32*H332</f>
        <v/>
      </c>
      <c r="N333" s="16">
        <f>R333*$B$41</f>
        <v/>
      </c>
      <c r="O333" s="14">
        <f>K333/$B$30</f>
        <v/>
      </c>
      <c r="P333" s="14">
        <f>L333/$B$31</f>
        <v/>
      </c>
      <c r="Q333" s="14">
        <f>M333/$B$32</f>
        <v/>
      </c>
      <c r="R333" s="14">
        <f>R332*$AI$42+S332*$AI$43+T332*$AI$44+U332*$AI$45+$AI$47*H332</f>
        <v/>
      </c>
      <c r="S333" s="17">
        <f>$AI$33*K333+$AI$34*L333+$AI$35*M333</f>
        <v/>
      </c>
      <c r="T333" s="17">
        <f>$AI$36*K333+$AI$37*L333+$AI$38*M333</f>
        <v/>
      </c>
      <c r="U333" s="17">
        <f>$AI$39*K333+$AI$40*L333+$AI$41*M333</f>
        <v/>
      </c>
      <c r="V333" s="17">
        <f>R333*EXP(-$B$15*(($B$16+$AI$4)*0.1))+S333*$B$15/($B$15-$AI$12)*(EXP(-$AI$12*(($B$16+$AI$4)*0.1))-EXP(-$B$15*(($B$16+$AI$4)*0.1)))+T333*$B$15/($B$15-$AI$13)*(EXP(-$AI$13*(($B$16+$AI$4)*0.1))-EXP(-$B$15*(($B$16+$AI$4)*0.1)))+U333*$B$15/($B$15-$AI$14)*(EXP(-$AI$14*(($B$16+$AI$4)*0.1))-EXP(-$B$15*(($B$16+$AI$4)*0.1)))</f>
        <v/>
      </c>
      <c r="W333" s="17">
        <f>R333*EXP(-$B$15*(($B$16+$AI$4)*0.2))+S333*$B$15/($B$15-$AI$12)*(EXP(-$AI$12*(($B$16+$AI$4)*0.2))-EXP(-$B$15*(($B$16+$AI$4)*0.2)))+T333*$B$15/($B$15-$AI$13)*(EXP(-$AI$13*(($B$16+$AI$4)*0.2))-EXP(-$B$15*(($B$16+$AI$4)*0.2)))+U333*$B$15/($B$15-$AI$14)*(EXP(-$AI$14*(($B$16+$AI$4)*0.2))-EXP(-$B$15*(($B$16+$AI$4)*0.2)))</f>
        <v/>
      </c>
      <c r="X333" s="17">
        <f>R333*EXP(-$B$15*(($B$16+$AI$4)*0.3))+S333*$B$15/($B$15-$AI$12)*(EXP(-$AI$12*(($B$16+$AI$4)*0.3))-EXP(-$B$15*(($B$16+$AI$4)*0.3)))+T333*$B$15/($B$15-$AI$13)*(EXP(-$AI$13*(($B$16+$AI$4)*0.3))-EXP(-$B$15*(($B$16+$AI$4)*0.3)))+U333*$B$15/($B$15-$AI$14)*(EXP(-$AI$14*(($B$16+$AI$4)*0.3))-EXP(-$B$15*(($B$16+$AI$4)*0.3)))</f>
        <v/>
      </c>
      <c r="Y333" s="17">
        <f>R333*EXP(-$B$15*(($B$16+$AI$4)*0.4))+S333*$B$15/($B$15-$AI$12)*(EXP(-$AI$12*(($B$16+$AI$4)*0.4))-EXP(-$B$15*(($B$16+$AI$4)*0.4)))+T333*$B$15/($B$15-$AI$13)*(EXP(-$AI$13*(($B$16+$AI$4)*0.4))-EXP(-$B$15*(($B$16+$AI$4)*0.4)))+U333*$B$15/($B$15-$AI$14)*(EXP(-$AI$14*(($B$16+$AI$4)*0.4))-EXP(-$B$15*(($B$16+$AI$4)*0.4)))</f>
        <v/>
      </c>
      <c r="Z333" s="17">
        <f>R333*EXP(-$B$15*(($B$16+$AI$4)*0.5))+S333*$B$15/($B$15-$AI$12)*(EXP(-$AI$12*(($B$16+$AI$4)*0.5))-EXP(-$B$15*(($B$16+$AI$4)*0.5)))+T333*$B$15/($B$15-$AI$13)*(EXP(-$AI$13*(($B$16+$AI$4)*0.5))-EXP(-$B$15*(($B$16+$AI$4)*0.5)))+U333*$B$15/($B$15-$AI$14)*(EXP(-$AI$14*(($B$16+$AI$4)*0.5))-EXP(-$B$15*(($B$16+$AI$4)*0.5)))</f>
        <v/>
      </c>
      <c r="AA333" s="17">
        <f>R333*EXP(-$B$15*(($B$16+$AI$4)*0.6))+S333*$B$15/($B$15-$AI$12)*(EXP(-$AI$12*(($B$16+$AI$4)*0.6))-EXP(-$B$15*(($B$16+$AI$4)*0.6)))+T333*$B$15/($B$15-$AI$13)*(EXP(-$AI$13*(($B$16+$AI$4)*0.6))-EXP(-$B$15*(($B$16+$AI$4)*0.6)))+U333*$B$15/($B$15-$AI$14)*(EXP(-$AI$14*(($B$16+$AI$4)*0.6))-EXP(-$B$15*(($B$16+$AI$4)*0.6)))</f>
        <v/>
      </c>
      <c r="AB333" s="17">
        <f>R333*EXP(-$B$15*(($B$16+$AI$4)*0.7))+S333*$B$15/($B$15-$AI$12)*(EXP(-$AI$12*(($B$16+$AI$4)*0.7))-EXP(-$B$15*(($B$16+$AI$4)*0.7)))+T333*$B$15/($B$15-$AI$13)*(EXP(-$AI$13*(($B$16+$AI$4)*0.7))-EXP(-$B$15*(($B$16+$AI$4)*0.7)))+U333*$B$15/($B$15-$AI$14)*(EXP(-$AI$14*(($B$16+$AI$4)*0.7))-EXP(-$B$15*(($B$16+$AI$4)*0.7)))</f>
        <v/>
      </c>
      <c r="AC333" s="17">
        <f>R333*EXP(-$B$15*(($B$16+$AI$4)*0.8))+S333*$B$15/($B$15-$AI$12)*(EXP(-$AI$12*(($B$16+$AI$4)*0.8))-EXP(-$B$15*(($B$16+$AI$4)*0.8)))+T333*$B$15/($B$15-$AI$13)*(EXP(-$AI$13*(($B$16+$AI$4)*0.8))-EXP(-$B$15*(($B$16+$AI$4)*0.8)))+U333*$B$15/($B$15-$AI$14)*(EXP(-$AI$14*(($B$16+$AI$4)*0.8))-EXP(-$B$15*(($B$16+$AI$4)*0.8)))</f>
        <v/>
      </c>
      <c r="AD333" s="17">
        <f>R333*EXP(-$B$15*(($B$16+$AI$4)*0.9))+S333*$B$15/($B$15-$AI$12)*(EXP(-$AI$12*(($B$16+$AI$4)*0.9))-EXP(-$B$15*(($B$16+$AI$4)*0.9)))+T333*$B$15/($B$15-$AI$13)*(EXP(-$AI$13*(($B$16+$AI$4)*0.9))-EXP(-$B$15*(($B$16+$AI$4)*0.9)))+U333*$B$15/($B$15-$AI$14)*(EXP(-$AI$14*(($B$16+$AI$4)*0.9))-EXP(-$B$15*(($B$16+$AI$4)*0.9)))</f>
        <v/>
      </c>
      <c r="AE333" s="17">
        <f>R333*EXP(-$B$15*(($B$16+$AI$4)*1.0))+S333*$B$15/($B$15-$AI$12)*(EXP(-$AI$12*(($B$16+$AI$4)*1.0))-EXP(-$B$15*(($B$16+$AI$4)*1.0)))+T333*$B$15/($B$15-$AI$13)*(EXP(-$AI$13*(($B$16+$AI$4)*1.0))-EXP(-$B$15*(($B$16+$AI$4)*1.0)))+U333*$B$15/($B$15-$AI$14)*(EXP(-$AI$14*(($B$16+$AI$4)*1.0))-EXP(-$B$15*(($B$16+$AI$4)*1.0)))</f>
        <v/>
      </c>
      <c r="AF333" s="17">
        <f>MIN((G333-V333)/$AI$48,(G333-W333)/$AI$49,(G333-X333)/$AI$50,(G333-Y333)/$AI$51,(G333-Z333)/$AI$52,(G333-AA333)/$AI$53,(G333-AB333)/$AI$54,(G333-AC333)/$AI$55,(G333-AD333)/$AI$56,(G333-AE333)/$AI$57)</f>
        <v/>
      </c>
    </row>
    <row r="334">
      <c r="E334" s="12">
        <f>E333+$B$11</f>
        <v/>
      </c>
      <c r="F334" s="13">
        <f>E334/60</f>
        <v/>
      </c>
      <c r="G334" s="13">
        <f>IF(F334&gt;=$AI$66,$B$26,IF(F334&gt;=$AI$65,$B$25,IF(F334&gt;=$AI$64,$B$24,IF(F334&gt;=$AI$63,$B$23,IF(F334&gt;=$AI$62,$B$22,IF(F334&gt;=$AI$61,$B$21,$B$20))))))</f>
        <v/>
      </c>
      <c r="H334" s="14">
        <f>MAX(0,MIN($AI$59,IF($B$9="Plasma",(G334-(S334*$AI$18+T334*$AI$19+U334*$AI$20))/$AI$46,AF334)))</f>
        <v/>
      </c>
      <c r="I334" s="15">
        <f>H334/10*3600/$B$11</f>
        <v/>
      </c>
      <c r="J334" s="15">
        <f>J333+H334</f>
        <v/>
      </c>
      <c r="K334" s="14">
        <f>$AI$21*K333+$AI$22*L333+$AI$23*M333+$AI$30*H333</f>
        <v/>
      </c>
      <c r="L334" s="14">
        <f>$AI$24*K333+$AI$25*L333+$AI$26*M333+$AI$31*H333</f>
        <v/>
      </c>
      <c r="M334" s="14">
        <f>$AI$27*K333+$AI$28*L333+$AI$29*M333+$AI$32*H333</f>
        <v/>
      </c>
      <c r="N334" s="16">
        <f>R334*$B$41</f>
        <v/>
      </c>
      <c r="O334" s="14">
        <f>K334/$B$30</f>
        <v/>
      </c>
      <c r="P334" s="14">
        <f>L334/$B$31</f>
        <v/>
      </c>
      <c r="Q334" s="14">
        <f>M334/$B$32</f>
        <v/>
      </c>
      <c r="R334" s="14">
        <f>R333*$AI$42+S333*$AI$43+T333*$AI$44+U333*$AI$45+$AI$47*H333</f>
        <v/>
      </c>
      <c r="S334" s="17">
        <f>$AI$33*K334+$AI$34*L334+$AI$35*M334</f>
        <v/>
      </c>
      <c r="T334" s="17">
        <f>$AI$36*K334+$AI$37*L334+$AI$38*M334</f>
        <v/>
      </c>
      <c r="U334" s="17">
        <f>$AI$39*K334+$AI$40*L334+$AI$41*M334</f>
        <v/>
      </c>
      <c r="V334" s="17">
        <f>R334*EXP(-$B$15*(($B$16+$AI$4)*0.1))+S334*$B$15/($B$15-$AI$12)*(EXP(-$AI$12*(($B$16+$AI$4)*0.1))-EXP(-$B$15*(($B$16+$AI$4)*0.1)))+T334*$B$15/($B$15-$AI$13)*(EXP(-$AI$13*(($B$16+$AI$4)*0.1))-EXP(-$B$15*(($B$16+$AI$4)*0.1)))+U334*$B$15/($B$15-$AI$14)*(EXP(-$AI$14*(($B$16+$AI$4)*0.1))-EXP(-$B$15*(($B$16+$AI$4)*0.1)))</f>
        <v/>
      </c>
      <c r="W334" s="17">
        <f>R334*EXP(-$B$15*(($B$16+$AI$4)*0.2))+S334*$B$15/($B$15-$AI$12)*(EXP(-$AI$12*(($B$16+$AI$4)*0.2))-EXP(-$B$15*(($B$16+$AI$4)*0.2)))+T334*$B$15/($B$15-$AI$13)*(EXP(-$AI$13*(($B$16+$AI$4)*0.2))-EXP(-$B$15*(($B$16+$AI$4)*0.2)))+U334*$B$15/($B$15-$AI$14)*(EXP(-$AI$14*(($B$16+$AI$4)*0.2))-EXP(-$B$15*(($B$16+$AI$4)*0.2)))</f>
        <v/>
      </c>
      <c r="X334" s="17">
        <f>R334*EXP(-$B$15*(($B$16+$AI$4)*0.3))+S334*$B$15/($B$15-$AI$12)*(EXP(-$AI$12*(($B$16+$AI$4)*0.3))-EXP(-$B$15*(($B$16+$AI$4)*0.3)))+T334*$B$15/($B$15-$AI$13)*(EXP(-$AI$13*(($B$16+$AI$4)*0.3))-EXP(-$B$15*(($B$16+$AI$4)*0.3)))+U334*$B$15/($B$15-$AI$14)*(EXP(-$AI$14*(($B$16+$AI$4)*0.3))-EXP(-$B$15*(($B$16+$AI$4)*0.3)))</f>
        <v/>
      </c>
      <c r="Y334" s="17">
        <f>R334*EXP(-$B$15*(($B$16+$AI$4)*0.4))+S334*$B$15/($B$15-$AI$12)*(EXP(-$AI$12*(($B$16+$AI$4)*0.4))-EXP(-$B$15*(($B$16+$AI$4)*0.4)))+T334*$B$15/($B$15-$AI$13)*(EXP(-$AI$13*(($B$16+$AI$4)*0.4))-EXP(-$B$15*(($B$16+$AI$4)*0.4)))+U334*$B$15/($B$15-$AI$14)*(EXP(-$AI$14*(($B$16+$AI$4)*0.4))-EXP(-$B$15*(($B$16+$AI$4)*0.4)))</f>
        <v/>
      </c>
      <c r="Z334" s="17">
        <f>R334*EXP(-$B$15*(($B$16+$AI$4)*0.5))+S334*$B$15/($B$15-$AI$12)*(EXP(-$AI$12*(($B$16+$AI$4)*0.5))-EXP(-$B$15*(($B$16+$AI$4)*0.5)))+T334*$B$15/($B$15-$AI$13)*(EXP(-$AI$13*(($B$16+$AI$4)*0.5))-EXP(-$B$15*(($B$16+$AI$4)*0.5)))+U334*$B$15/($B$15-$AI$14)*(EXP(-$AI$14*(($B$16+$AI$4)*0.5))-EXP(-$B$15*(($B$16+$AI$4)*0.5)))</f>
        <v/>
      </c>
      <c r="AA334" s="17">
        <f>R334*EXP(-$B$15*(($B$16+$AI$4)*0.6))+S334*$B$15/($B$15-$AI$12)*(EXP(-$AI$12*(($B$16+$AI$4)*0.6))-EXP(-$B$15*(($B$16+$AI$4)*0.6)))+T334*$B$15/($B$15-$AI$13)*(EXP(-$AI$13*(($B$16+$AI$4)*0.6))-EXP(-$B$15*(($B$16+$AI$4)*0.6)))+U334*$B$15/($B$15-$AI$14)*(EXP(-$AI$14*(($B$16+$AI$4)*0.6))-EXP(-$B$15*(($B$16+$AI$4)*0.6)))</f>
        <v/>
      </c>
      <c r="AB334" s="17">
        <f>R334*EXP(-$B$15*(($B$16+$AI$4)*0.7))+S334*$B$15/($B$15-$AI$12)*(EXP(-$AI$12*(($B$16+$AI$4)*0.7))-EXP(-$B$15*(($B$16+$AI$4)*0.7)))+T334*$B$15/($B$15-$AI$13)*(EXP(-$AI$13*(($B$16+$AI$4)*0.7))-EXP(-$B$15*(($B$16+$AI$4)*0.7)))+U334*$B$15/($B$15-$AI$14)*(EXP(-$AI$14*(($B$16+$AI$4)*0.7))-EXP(-$B$15*(($B$16+$AI$4)*0.7)))</f>
        <v/>
      </c>
      <c r="AC334" s="17">
        <f>R334*EXP(-$B$15*(($B$16+$AI$4)*0.8))+S334*$B$15/($B$15-$AI$12)*(EXP(-$AI$12*(($B$16+$AI$4)*0.8))-EXP(-$B$15*(($B$16+$AI$4)*0.8)))+T334*$B$15/($B$15-$AI$13)*(EXP(-$AI$13*(($B$16+$AI$4)*0.8))-EXP(-$B$15*(($B$16+$AI$4)*0.8)))+U334*$B$15/($B$15-$AI$14)*(EXP(-$AI$14*(($B$16+$AI$4)*0.8))-EXP(-$B$15*(($B$16+$AI$4)*0.8)))</f>
        <v/>
      </c>
      <c r="AD334" s="17">
        <f>R334*EXP(-$B$15*(($B$16+$AI$4)*0.9))+S334*$B$15/($B$15-$AI$12)*(EXP(-$AI$12*(($B$16+$AI$4)*0.9))-EXP(-$B$15*(($B$16+$AI$4)*0.9)))+T334*$B$15/($B$15-$AI$13)*(EXP(-$AI$13*(($B$16+$AI$4)*0.9))-EXP(-$B$15*(($B$16+$AI$4)*0.9)))+U334*$B$15/($B$15-$AI$14)*(EXP(-$AI$14*(($B$16+$AI$4)*0.9))-EXP(-$B$15*(($B$16+$AI$4)*0.9)))</f>
        <v/>
      </c>
      <c r="AE334" s="17">
        <f>R334*EXP(-$B$15*(($B$16+$AI$4)*1.0))+S334*$B$15/($B$15-$AI$12)*(EXP(-$AI$12*(($B$16+$AI$4)*1.0))-EXP(-$B$15*(($B$16+$AI$4)*1.0)))+T334*$B$15/($B$15-$AI$13)*(EXP(-$AI$13*(($B$16+$AI$4)*1.0))-EXP(-$B$15*(($B$16+$AI$4)*1.0)))+U334*$B$15/($B$15-$AI$14)*(EXP(-$AI$14*(($B$16+$AI$4)*1.0))-EXP(-$B$15*(($B$16+$AI$4)*1.0)))</f>
        <v/>
      </c>
      <c r="AF334" s="17">
        <f>MIN((G334-V334)/$AI$48,(G334-W334)/$AI$49,(G334-X334)/$AI$50,(G334-Y334)/$AI$51,(G334-Z334)/$AI$52,(G334-AA334)/$AI$53,(G334-AB334)/$AI$54,(G334-AC334)/$AI$55,(G334-AD334)/$AI$56,(G334-AE334)/$AI$57)</f>
        <v/>
      </c>
    </row>
    <row r="335">
      <c r="E335" s="12">
        <f>E334+$B$11</f>
        <v/>
      </c>
      <c r="F335" s="13">
        <f>E335/60</f>
        <v/>
      </c>
      <c r="G335" s="13">
        <f>IF(F335&gt;=$AI$66,$B$26,IF(F335&gt;=$AI$65,$B$25,IF(F335&gt;=$AI$64,$B$24,IF(F335&gt;=$AI$63,$B$23,IF(F335&gt;=$AI$62,$B$22,IF(F335&gt;=$AI$61,$B$21,$B$20))))))</f>
        <v/>
      </c>
      <c r="H335" s="14">
        <f>MAX(0,MIN($AI$59,IF($B$9="Plasma",(G335-(S335*$AI$18+T335*$AI$19+U335*$AI$20))/$AI$46,AF335)))</f>
        <v/>
      </c>
      <c r="I335" s="15">
        <f>H335/10*3600/$B$11</f>
        <v/>
      </c>
      <c r="J335" s="15">
        <f>J334+H335</f>
        <v/>
      </c>
      <c r="K335" s="14">
        <f>$AI$21*K334+$AI$22*L334+$AI$23*M334+$AI$30*H334</f>
        <v/>
      </c>
      <c r="L335" s="14">
        <f>$AI$24*K334+$AI$25*L334+$AI$26*M334+$AI$31*H334</f>
        <v/>
      </c>
      <c r="M335" s="14">
        <f>$AI$27*K334+$AI$28*L334+$AI$29*M334+$AI$32*H334</f>
        <v/>
      </c>
      <c r="N335" s="16">
        <f>R335*$B$41</f>
        <v/>
      </c>
      <c r="O335" s="14">
        <f>K335/$B$30</f>
        <v/>
      </c>
      <c r="P335" s="14">
        <f>L335/$B$31</f>
        <v/>
      </c>
      <c r="Q335" s="14">
        <f>M335/$B$32</f>
        <v/>
      </c>
      <c r="R335" s="14">
        <f>R334*$AI$42+S334*$AI$43+T334*$AI$44+U334*$AI$45+$AI$47*H334</f>
        <v/>
      </c>
      <c r="S335" s="17">
        <f>$AI$33*K335+$AI$34*L335+$AI$35*M335</f>
        <v/>
      </c>
      <c r="T335" s="17">
        <f>$AI$36*K335+$AI$37*L335+$AI$38*M335</f>
        <v/>
      </c>
      <c r="U335" s="17">
        <f>$AI$39*K335+$AI$40*L335+$AI$41*M335</f>
        <v/>
      </c>
      <c r="V335" s="17">
        <f>R335*EXP(-$B$15*(($B$16+$AI$4)*0.1))+S335*$B$15/($B$15-$AI$12)*(EXP(-$AI$12*(($B$16+$AI$4)*0.1))-EXP(-$B$15*(($B$16+$AI$4)*0.1)))+T335*$B$15/($B$15-$AI$13)*(EXP(-$AI$13*(($B$16+$AI$4)*0.1))-EXP(-$B$15*(($B$16+$AI$4)*0.1)))+U335*$B$15/($B$15-$AI$14)*(EXP(-$AI$14*(($B$16+$AI$4)*0.1))-EXP(-$B$15*(($B$16+$AI$4)*0.1)))</f>
        <v/>
      </c>
      <c r="W335" s="17">
        <f>R335*EXP(-$B$15*(($B$16+$AI$4)*0.2))+S335*$B$15/($B$15-$AI$12)*(EXP(-$AI$12*(($B$16+$AI$4)*0.2))-EXP(-$B$15*(($B$16+$AI$4)*0.2)))+T335*$B$15/($B$15-$AI$13)*(EXP(-$AI$13*(($B$16+$AI$4)*0.2))-EXP(-$B$15*(($B$16+$AI$4)*0.2)))+U335*$B$15/($B$15-$AI$14)*(EXP(-$AI$14*(($B$16+$AI$4)*0.2))-EXP(-$B$15*(($B$16+$AI$4)*0.2)))</f>
        <v/>
      </c>
      <c r="X335" s="17">
        <f>R335*EXP(-$B$15*(($B$16+$AI$4)*0.3))+S335*$B$15/($B$15-$AI$12)*(EXP(-$AI$12*(($B$16+$AI$4)*0.3))-EXP(-$B$15*(($B$16+$AI$4)*0.3)))+T335*$B$15/($B$15-$AI$13)*(EXP(-$AI$13*(($B$16+$AI$4)*0.3))-EXP(-$B$15*(($B$16+$AI$4)*0.3)))+U335*$B$15/($B$15-$AI$14)*(EXP(-$AI$14*(($B$16+$AI$4)*0.3))-EXP(-$B$15*(($B$16+$AI$4)*0.3)))</f>
        <v/>
      </c>
      <c r="Y335" s="17">
        <f>R335*EXP(-$B$15*(($B$16+$AI$4)*0.4))+S335*$B$15/($B$15-$AI$12)*(EXP(-$AI$12*(($B$16+$AI$4)*0.4))-EXP(-$B$15*(($B$16+$AI$4)*0.4)))+T335*$B$15/($B$15-$AI$13)*(EXP(-$AI$13*(($B$16+$AI$4)*0.4))-EXP(-$B$15*(($B$16+$AI$4)*0.4)))+U335*$B$15/($B$15-$AI$14)*(EXP(-$AI$14*(($B$16+$AI$4)*0.4))-EXP(-$B$15*(($B$16+$AI$4)*0.4)))</f>
        <v/>
      </c>
      <c r="Z335" s="17">
        <f>R335*EXP(-$B$15*(($B$16+$AI$4)*0.5))+S335*$B$15/($B$15-$AI$12)*(EXP(-$AI$12*(($B$16+$AI$4)*0.5))-EXP(-$B$15*(($B$16+$AI$4)*0.5)))+T335*$B$15/($B$15-$AI$13)*(EXP(-$AI$13*(($B$16+$AI$4)*0.5))-EXP(-$B$15*(($B$16+$AI$4)*0.5)))+U335*$B$15/($B$15-$AI$14)*(EXP(-$AI$14*(($B$16+$AI$4)*0.5))-EXP(-$B$15*(($B$16+$AI$4)*0.5)))</f>
        <v/>
      </c>
      <c r="AA335" s="17">
        <f>R335*EXP(-$B$15*(($B$16+$AI$4)*0.6))+S335*$B$15/($B$15-$AI$12)*(EXP(-$AI$12*(($B$16+$AI$4)*0.6))-EXP(-$B$15*(($B$16+$AI$4)*0.6)))+T335*$B$15/($B$15-$AI$13)*(EXP(-$AI$13*(($B$16+$AI$4)*0.6))-EXP(-$B$15*(($B$16+$AI$4)*0.6)))+U335*$B$15/($B$15-$AI$14)*(EXP(-$AI$14*(($B$16+$AI$4)*0.6))-EXP(-$B$15*(($B$16+$AI$4)*0.6)))</f>
        <v/>
      </c>
      <c r="AB335" s="17">
        <f>R335*EXP(-$B$15*(($B$16+$AI$4)*0.7))+S335*$B$15/($B$15-$AI$12)*(EXP(-$AI$12*(($B$16+$AI$4)*0.7))-EXP(-$B$15*(($B$16+$AI$4)*0.7)))+T335*$B$15/($B$15-$AI$13)*(EXP(-$AI$13*(($B$16+$AI$4)*0.7))-EXP(-$B$15*(($B$16+$AI$4)*0.7)))+U335*$B$15/($B$15-$AI$14)*(EXP(-$AI$14*(($B$16+$AI$4)*0.7))-EXP(-$B$15*(($B$16+$AI$4)*0.7)))</f>
        <v/>
      </c>
      <c r="AC335" s="17">
        <f>R335*EXP(-$B$15*(($B$16+$AI$4)*0.8))+S335*$B$15/($B$15-$AI$12)*(EXP(-$AI$12*(($B$16+$AI$4)*0.8))-EXP(-$B$15*(($B$16+$AI$4)*0.8)))+T335*$B$15/($B$15-$AI$13)*(EXP(-$AI$13*(($B$16+$AI$4)*0.8))-EXP(-$B$15*(($B$16+$AI$4)*0.8)))+U335*$B$15/($B$15-$AI$14)*(EXP(-$AI$14*(($B$16+$AI$4)*0.8))-EXP(-$B$15*(($B$16+$AI$4)*0.8)))</f>
        <v/>
      </c>
      <c r="AD335" s="17">
        <f>R335*EXP(-$B$15*(($B$16+$AI$4)*0.9))+S335*$B$15/($B$15-$AI$12)*(EXP(-$AI$12*(($B$16+$AI$4)*0.9))-EXP(-$B$15*(($B$16+$AI$4)*0.9)))+T335*$B$15/($B$15-$AI$13)*(EXP(-$AI$13*(($B$16+$AI$4)*0.9))-EXP(-$B$15*(($B$16+$AI$4)*0.9)))+U335*$B$15/($B$15-$AI$14)*(EXP(-$AI$14*(($B$16+$AI$4)*0.9))-EXP(-$B$15*(($B$16+$AI$4)*0.9)))</f>
        <v/>
      </c>
      <c r="AE335" s="17">
        <f>R335*EXP(-$B$15*(($B$16+$AI$4)*1.0))+S335*$B$15/($B$15-$AI$12)*(EXP(-$AI$12*(($B$16+$AI$4)*1.0))-EXP(-$B$15*(($B$16+$AI$4)*1.0)))+T335*$B$15/($B$15-$AI$13)*(EXP(-$AI$13*(($B$16+$AI$4)*1.0))-EXP(-$B$15*(($B$16+$AI$4)*1.0)))+U335*$B$15/($B$15-$AI$14)*(EXP(-$AI$14*(($B$16+$AI$4)*1.0))-EXP(-$B$15*(($B$16+$AI$4)*1.0)))</f>
        <v/>
      </c>
      <c r="AF335" s="17">
        <f>MIN((G335-V335)/$AI$48,(G335-W335)/$AI$49,(G335-X335)/$AI$50,(G335-Y335)/$AI$51,(G335-Z335)/$AI$52,(G335-AA335)/$AI$53,(G335-AB335)/$AI$54,(G335-AC335)/$AI$55,(G335-AD335)/$AI$56,(G335-AE335)/$AI$57)</f>
        <v/>
      </c>
    </row>
    <row r="336">
      <c r="E336" s="12">
        <f>E335+$B$11</f>
        <v/>
      </c>
      <c r="F336" s="13">
        <f>E336/60</f>
        <v/>
      </c>
      <c r="G336" s="13">
        <f>IF(F336&gt;=$AI$66,$B$26,IF(F336&gt;=$AI$65,$B$25,IF(F336&gt;=$AI$64,$B$24,IF(F336&gt;=$AI$63,$B$23,IF(F336&gt;=$AI$62,$B$22,IF(F336&gt;=$AI$61,$B$21,$B$20))))))</f>
        <v/>
      </c>
      <c r="H336" s="14">
        <f>MAX(0,MIN($AI$59,IF($B$9="Plasma",(G336-(S336*$AI$18+T336*$AI$19+U336*$AI$20))/$AI$46,AF336)))</f>
        <v/>
      </c>
      <c r="I336" s="15">
        <f>H336/10*3600/$B$11</f>
        <v/>
      </c>
      <c r="J336" s="15">
        <f>J335+H336</f>
        <v/>
      </c>
      <c r="K336" s="14">
        <f>$AI$21*K335+$AI$22*L335+$AI$23*M335+$AI$30*H335</f>
        <v/>
      </c>
      <c r="L336" s="14">
        <f>$AI$24*K335+$AI$25*L335+$AI$26*M335+$AI$31*H335</f>
        <v/>
      </c>
      <c r="M336" s="14">
        <f>$AI$27*K335+$AI$28*L335+$AI$29*M335+$AI$32*H335</f>
        <v/>
      </c>
      <c r="N336" s="16">
        <f>R336*$B$41</f>
        <v/>
      </c>
      <c r="O336" s="14">
        <f>K336/$B$30</f>
        <v/>
      </c>
      <c r="P336" s="14">
        <f>L336/$B$31</f>
        <v/>
      </c>
      <c r="Q336" s="14">
        <f>M336/$B$32</f>
        <v/>
      </c>
      <c r="R336" s="14">
        <f>R335*$AI$42+S335*$AI$43+T335*$AI$44+U335*$AI$45+$AI$47*H335</f>
        <v/>
      </c>
      <c r="S336" s="17">
        <f>$AI$33*K336+$AI$34*L336+$AI$35*M336</f>
        <v/>
      </c>
      <c r="T336" s="17">
        <f>$AI$36*K336+$AI$37*L336+$AI$38*M336</f>
        <v/>
      </c>
      <c r="U336" s="17">
        <f>$AI$39*K336+$AI$40*L336+$AI$41*M336</f>
        <v/>
      </c>
      <c r="V336" s="17">
        <f>R336*EXP(-$B$15*(($B$16+$AI$4)*0.1))+S336*$B$15/($B$15-$AI$12)*(EXP(-$AI$12*(($B$16+$AI$4)*0.1))-EXP(-$B$15*(($B$16+$AI$4)*0.1)))+T336*$B$15/($B$15-$AI$13)*(EXP(-$AI$13*(($B$16+$AI$4)*0.1))-EXP(-$B$15*(($B$16+$AI$4)*0.1)))+U336*$B$15/($B$15-$AI$14)*(EXP(-$AI$14*(($B$16+$AI$4)*0.1))-EXP(-$B$15*(($B$16+$AI$4)*0.1)))</f>
        <v/>
      </c>
      <c r="W336" s="17">
        <f>R336*EXP(-$B$15*(($B$16+$AI$4)*0.2))+S336*$B$15/($B$15-$AI$12)*(EXP(-$AI$12*(($B$16+$AI$4)*0.2))-EXP(-$B$15*(($B$16+$AI$4)*0.2)))+T336*$B$15/($B$15-$AI$13)*(EXP(-$AI$13*(($B$16+$AI$4)*0.2))-EXP(-$B$15*(($B$16+$AI$4)*0.2)))+U336*$B$15/($B$15-$AI$14)*(EXP(-$AI$14*(($B$16+$AI$4)*0.2))-EXP(-$B$15*(($B$16+$AI$4)*0.2)))</f>
        <v/>
      </c>
      <c r="X336" s="17">
        <f>R336*EXP(-$B$15*(($B$16+$AI$4)*0.3))+S336*$B$15/($B$15-$AI$12)*(EXP(-$AI$12*(($B$16+$AI$4)*0.3))-EXP(-$B$15*(($B$16+$AI$4)*0.3)))+T336*$B$15/($B$15-$AI$13)*(EXP(-$AI$13*(($B$16+$AI$4)*0.3))-EXP(-$B$15*(($B$16+$AI$4)*0.3)))+U336*$B$15/($B$15-$AI$14)*(EXP(-$AI$14*(($B$16+$AI$4)*0.3))-EXP(-$B$15*(($B$16+$AI$4)*0.3)))</f>
        <v/>
      </c>
      <c r="Y336" s="17">
        <f>R336*EXP(-$B$15*(($B$16+$AI$4)*0.4))+S336*$B$15/($B$15-$AI$12)*(EXP(-$AI$12*(($B$16+$AI$4)*0.4))-EXP(-$B$15*(($B$16+$AI$4)*0.4)))+T336*$B$15/($B$15-$AI$13)*(EXP(-$AI$13*(($B$16+$AI$4)*0.4))-EXP(-$B$15*(($B$16+$AI$4)*0.4)))+U336*$B$15/($B$15-$AI$14)*(EXP(-$AI$14*(($B$16+$AI$4)*0.4))-EXP(-$B$15*(($B$16+$AI$4)*0.4)))</f>
        <v/>
      </c>
      <c r="Z336" s="17">
        <f>R336*EXP(-$B$15*(($B$16+$AI$4)*0.5))+S336*$B$15/($B$15-$AI$12)*(EXP(-$AI$12*(($B$16+$AI$4)*0.5))-EXP(-$B$15*(($B$16+$AI$4)*0.5)))+T336*$B$15/($B$15-$AI$13)*(EXP(-$AI$13*(($B$16+$AI$4)*0.5))-EXP(-$B$15*(($B$16+$AI$4)*0.5)))+U336*$B$15/($B$15-$AI$14)*(EXP(-$AI$14*(($B$16+$AI$4)*0.5))-EXP(-$B$15*(($B$16+$AI$4)*0.5)))</f>
        <v/>
      </c>
      <c r="AA336" s="17">
        <f>R336*EXP(-$B$15*(($B$16+$AI$4)*0.6))+S336*$B$15/($B$15-$AI$12)*(EXP(-$AI$12*(($B$16+$AI$4)*0.6))-EXP(-$B$15*(($B$16+$AI$4)*0.6)))+T336*$B$15/($B$15-$AI$13)*(EXP(-$AI$13*(($B$16+$AI$4)*0.6))-EXP(-$B$15*(($B$16+$AI$4)*0.6)))+U336*$B$15/($B$15-$AI$14)*(EXP(-$AI$14*(($B$16+$AI$4)*0.6))-EXP(-$B$15*(($B$16+$AI$4)*0.6)))</f>
        <v/>
      </c>
      <c r="AB336" s="17">
        <f>R336*EXP(-$B$15*(($B$16+$AI$4)*0.7))+S336*$B$15/($B$15-$AI$12)*(EXP(-$AI$12*(($B$16+$AI$4)*0.7))-EXP(-$B$15*(($B$16+$AI$4)*0.7)))+T336*$B$15/($B$15-$AI$13)*(EXP(-$AI$13*(($B$16+$AI$4)*0.7))-EXP(-$B$15*(($B$16+$AI$4)*0.7)))+U336*$B$15/($B$15-$AI$14)*(EXP(-$AI$14*(($B$16+$AI$4)*0.7))-EXP(-$B$15*(($B$16+$AI$4)*0.7)))</f>
        <v/>
      </c>
      <c r="AC336" s="17">
        <f>R336*EXP(-$B$15*(($B$16+$AI$4)*0.8))+S336*$B$15/($B$15-$AI$12)*(EXP(-$AI$12*(($B$16+$AI$4)*0.8))-EXP(-$B$15*(($B$16+$AI$4)*0.8)))+T336*$B$15/($B$15-$AI$13)*(EXP(-$AI$13*(($B$16+$AI$4)*0.8))-EXP(-$B$15*(($B$16+$AI$4)*0.8)))+U336*$B$15/($B$15-$AI$14)*(EXP(-$AI$14*(($B$16+$AI$4)*0.8))-EXP(-$B$15*(($B$16+$AI$4)*0.8)))</f>
        <v/>
      </c>
      <c r="AD336" s="17">
        <f>R336*EXP(-$B$15*(($B$16+$AI$4)*0.9))+S336*$B$15/($B$15-$AI$12)*(EXP(-$AI$12*(($B$16+$AI$4)*0.9))-EXP(-$B$15*(($B$16+$AI$4)*0.9)))+T336*$B$15/($B$15-$AI$13)*(EXP(-$AI$13*(($B$16+$AI$4)*0.9))-EXP(-$B$15*(($B$16+$AI$4)*0.9)))+U336*$B$15/($B$15-$AI$14)*(EXP(-$AI$14*(($B$16+$AI$4)*0.9))-EXP(-$B$15*(($B$16+$AI$4)*0.9)))</f>
        <v/>
      </c>
      <c r="AE336" s="17">
        <f>R336*EXP(-$B$15*(($B$16+$AI$4)*1.0))+S336*$B$15/($B$15-$AI$12)*(EXP(-$AI$12*(($B$16+$AI$4)*1.0))-EXP(-$B$15*(($B$16+$AI$4)*1.0)))+T336*$B$15/($B$15-$AI$13)*(EXP(-$AI$13*(($B$16+$AI$4)*1.0))-EXP(-$B$15*(($B$16+$AI$4)*1.0)))+U336*$B$15/($B$15-$AI$14)*(EXP(-$AI$14*(($B$16+$AI$4)*1.0))-EXP(-$B$15*(($B$16+$AI$4)*1.0)))</f>
        <v/>
      </c>
      <c r="AF336" s="17">
        <f>MIN((G336-V336)/$AI$48,(G336-W336)/$AI$49,(G336-X336)/$AI$50,(G336-Y336)/$AI$51,(G336-Z336)/$AI$52,(G336-AA336)/$AI$53,(G336-AB336)/$AI$54,(G336-AC336)/$AI$55,(G336-AD336)/$AI$56,(G336-AE336)/$AI$57)</f>
        <v/>
      </c>
    </row>
    <row r="337">
      <c r="E337" s="12">
        <f>E336+$B$11</f>
        <v/>
      </c>
      <c r="F337" s="13">
        <f>E337/60</f>
        <v/>
      </c>
      <c r="G337" s="13">
        <f>IF(F337&gt;=$AI$66,$B$26,IF(F337&gt;=$AI$65,$B$25,IF(F337&gt;=$AI$64,$B$24,IF(F337&gt;=$AI$63,$B$23,IF(F337&gt;=$AI$62,$B$22,IF(F337&gt;=$AI$61,$B$21,$B$20))))))</f>
        <v/>
      </c>
      <c r="H337" s="14">
        <f>MAX(0,MIN($AI$59,IF($B$9="Plasma",(G337-(S337*$AI$18+T337*$AI$19+U337*$AI$20))/$AI$46,AF337)))</f>
        <v/>
      </c>
      <c r="I337" s="15">
        <f>H337/10*3600/$B$11</f>
        <v/>
      </c>
      <c r="J337" s="15">
        <f>J336+H337</f>
        <v/>
      </c>
      <c r="K337" s="14">
        <f>$AI$21*K336+$AI$22*L336+$AI$23*M336+$AI$30*H336</f>
        <v/>
      </c>
      <c r="L337" s="14">
        <f>$AI$24*K336+$AI$25*L336+$AI$26*M336+$AI$31*H336</f>
        <v/>
      </c>
      <c r="M337" s="14">
        <f>$AI$27*K336+$AI$28*L336+$AI$29*M336+$AI$32*H336</f>
        <v/>
      </c>
      <c r="N337" s="16">
        <f>R337*$B$41</f>
        <v/>
      </c>
      <c r="O337" s="14">
        <f>K337/$B$30</f>
        <v/>
      </c>
      <c r="P337" s="14">
        <f>L337/$B$31</f>
        <v/>
      </c>
      <c r="Q337" s="14">
        <f>M337/$B$32</f>
        <v/>
      </c>
      <c r="R337" s="14">
        <f>R336*$AI$42+S336*$AI$43+T336*$AI$44+U336*$AI$45+$AI$47*H336</f>
        <v/>
      </c>
      <c r="S337" s="17">
        <f>$AI$33*K337+$AI$34*L337+$AI$35*M337</f>
        <v/>
      </c>
      <c r="T337" s="17">
        <f>$AI$36*K337+$AI$37*L337+$AI$38*M337</f>
        <v/>
      </c>
      <c r="U337" s="17">
        <f>$AI$39*K337+$AI$40*L337+$AI$41*M337</f>
        <v/>
      </c>
      <c r="V337" s="17">
        <f>R337*EXP(-$B$15*(($B$16+$AI$4)*0.1))+S337*$B$15/($B$15-$AI$12)*(EXP(-$AI$12*(($B$16+$AI$4)*0.1))-EXP(-$B$15*(($B$16+$AI$4)*0.1)))+T337*$B$15/($B$15-$AI$13)*(EXP(-$AI$13*(($B$16+$AI$4)*0.1))-EXP(-$B$15*(($B$16+$AI$4)*0.1)))+U337*$B$15/($B$15-$AI$14)*(EXP(-$AI$14*(($B$16+$AI$4)*0.1))-EXP(-$B$15*(($B$16+$AI$4)*0.1)))</f>
        <v/>
      </c>
      <c r="W337" s="17">
        <f>R337*EXP(-$B$15*(($B$16+$AI$4)*0.2))+S337*$B$15/($B$15-$AI$12)*(EXP(-$AI$12*(($B$16+$AI$4)*0.2))-EXP(-$B$15*(($B$16+$AI$4)*0.2)))+T337*$B$15/($B$15-$AI$13)*(EXP(-$AI$13*(($B$16+$AI$4)*0.2))-EXP(-$B$15*(($B$16+$AI$4)*0.2)))+U337*$B$15/($B$15-$AI$14)*(EXP(-$AI$14*(($B$16+$AI$4)*0.2))-EXP(-$B$15*(($B$16+$AI$4)*0.2)))</f>
        <v/>
      </c>
      <c r="X337" s="17">
        <f>R337*EXP(-$B$15*(($B$16+$AI$4)*0.3))+S337*$B$15/($B$15-$AI$12)*(EXP(-$AI$12*(($B$16+$AI$4)*0.3))-EXP(-$B$15*(($B$16+$AI$4)*0.3)))+T337*$B$15/($B$15-$AI$13)*(EXP(-$AI$13*(($B$16+$AI$4)*0.3))-EXP(-$B$15*(($B$16+$AI$4)*0.3)))+U337*$B$15/($B$15-$AI$14)*(EXP(-$AI$14*(($B$16+$AI$4)*0.3))-EXP(-$B$15*(($B$16+$AI$4)*0.3)))</f>
        <v/>
      </c>
      <c r="Y337" s="17">
        <f>R337*EXP(-$B$15*(($B$16+$AI$4)*0.4))+S337*$B$15/($B$15-$AI$12)*(EXP(-$AI$12*(($B$16+$AI$4)*0.4))-EXP(-$B$15*(($B$16+$AI$4)*0.4)))+T337*$B$15/($B$15-$AI$13)*(EXP(-$AI$13*(($B$16+$AI$4)*0.4))-EXP(-$B$15*(($B$16+$AI$4)*0.4)))+U337*$B$15/($B$15-$AI$14)*(EXP(-$AI$14*(($B$16+$AI$4)*0.4))-EXP(-$B$15*(($B$16+$AI$4)*0.4)))</f>
        <v/>
      </c>
      <c r="Z337" s="17">
        <f>R337*EXP(-$B$15*(($B$16+$AI$4)*0.5))+S337*$B$15/($B$15-$AI$12)*(EXP(-$AI$12*(($B$16+$AI$4)*0.5))-EXP(-$B$15*(($B$16+$AI$4)*0.5)))+T337*$B$15/($B$15-$AI$13)*(EXP(-$AI$13*(($B$16+$AI$4)*0.5))-EXP(-$B$15*(($B$16+$AI$4)*0.5)))+U337*$B$15/($B$15-$AI$14)*(EXP(-$AI$14*(($B$16+$AI$4)*0.5))-EXP(-$B$15*(($B$16+$AI$4)*0.5)))</f>
        <v/>
      </c>
      <c r="AA337" s="17">
        <f>R337*EXP(-$B$15*(($B$16+$AI$4)*0.6))+S337*$B$15/($B$15-$AI$12)*(EXP(-$AI$12*(($B$16+$AI$4)*0.6))-EXP(-$B$15*(($B$16+$AI$4)*0.6)))+T337*$B$15/($B$15-$AI$13)*(EXP(-$AI$13*(($B$16+$AI$4)*0.6))-EXP(-$B$15*(($B$16+$AI$4)*0.6)))+U337*$B$15/($B$15-$AI$14)*(EXP(-$AI$14*(($B$16+$AI$4)*0.6))-EXP(-$B$15*(($B$16+$AI$4)*0.6)))</f>
        <v/>
      </c>
      <c r="AB337" s="17">
        <f>R337*EXP(-$B$15*(($B$16+$AI$4)*0.7))+S337*$B$15/($B$15-$AI$12)*(EXP(-$AI$12*(($B$16+$AI$4)*0.7))-EXP(-$B$15*(($B$16+$AI$4)*0.7)))+T337*$B$15/($B$15-$AI$13)*(EXP(-$AI$13*(($B$16+$AI$4)*0.7))-EXP(-$B$15*(($B$16+$AI$4)*0.7)))+U337*$B$15/($B$15-$AI$14)*(EXP(-$AI$14*(($B$16+$AI$4)*0.7))-EXP(-$B$15*(($B$16+$AI$4)*0.7)))</f>
        <v/>
      </c>
      <c r="AC337" s="17">
        <f>R337*EXP(-$B$15*(($B$16+$AI$4)*0.8))+S337*$B$15/($B$15-$AI$12)*(EXP(-$AI$12*(($B$16+$AI$4)*0.8))-EXP(-$B$15*(($B$16+$AI$4)*0.8)))+T337*$B$15/($B$15-$AI$13)*(EXP(-$AI$13*(($B$16+$AI$4)*0.8))-EXP(-$B$15*(($B$16+$AI$4)*0.8)))+U337*$B$15/($B$15-$AI$14)*(EXP(-$AI$14*(($B$16+$AI$4)*0.8))-EXP(-$B$15*(($B$16+$AI$4)*0.8)))</f>
        <v/>
      </c>
      <c r="AD337" s="17">
        <f>R337*EXP(-$B$15*(($B$16+$AI$4)*0.9))+S337*$B$15/($B$15-$AI$12)*(EXP(-$AI$12*(($B$16+$AI$4)*0.9))-EXP(-$B$15*(($B$16+$AI$4)*0.9)))+T337*$B$15/($B$15-$AI$13)*(EXP(-$AI$13*(($B$16+$AI$4)*0.9))-EXP(-$B$15*(($B$16+$AI$4)*0.9)))+U337*$B$15/($B$15-$AI$14)*(EXP(-$AI$14*(($B$16+$AI$4)*0.9))-EXP(-$B$15*(($B$16+$AI$4)*0.9)))</f>
        <v/>
      </c>
      <c r="AE337" s="17">
        <f>R337*EXP(-$B$15*(($B$16+$AI$4)*1.0))+S337*$B$15/($B$15-$AI$12)*(EXP(-$AI$12*(($B$16+$AI$4)*1.0))-EXP(-$B$15*(($B$16+$AI$4)*1.0)))+T337*$B$15/($B$15-$AI$13)*(EXP(-$AI$13*(($B$16+$AI$4)*1.0))-EXP(-$B$15*(($B$16+$AI$4)*1.0)))+U337*$B$15/($B$15-$AI$14)*(EXP(-$AI$14*(($B$16+$AI$4)*1.0))-EXP(-$B$15*(($B$16+$AI$4)*1.0)))</f>
        <v/>
      </c>
      <c r="AF337" s="17">
        <f>MIN((G337-V337)/$AI$48,(G337-W337)/$AI$49,(G337-X337)/$AI$50,(G337-Y337)/$AI$51,(G337-Z337)/$AI$52,(G337-AA337)/$AI$53,(G337-AB337)/$AI$54,(G337-AC337)/$AI$55,(G337-AD337)/$AI$56,(G337-AE337)/$AI$57)</f>
        <v/>
      </c>
    </row>
    <row r="338">
      <c r="E338" s="12">
        <f>E337+$B$11</f>
        <v/>
      </c>
      <c r="F338" s="13">
        <f>E338/60</f>
        <v/>
      </c>
      <c r="G338" s="13">
        <f>IF(F338&gt;=$AI$66,$B$26,IF(F338&gt;=$AI$65,$B$25,IF(F338&gt;=$AI$64,$B$24,IF(F338&gt;=$AI$63,$B$23,IF(F338&gt;=$AI$62,$B$22,IF(F338&gt;=$AI$61,$B$21,$B$20))))))</f>
        <v/>
      </c>
      <c r="H338" s="14">
        <f>MAX(0,MIN($AI$59,IF($B$9="Plasma",(G338-(S338*$AI$18+T338*$AI$19+U338*$AI$20))/$AI$46,AF338)))</f>
        <v/>
      </c>
      <c r="I338" s="15">
        <f>H338/10*3600/$B$11</f>
        <v/>
      </c>
      <c r="J338" s="15">
        <f>J337+H338</f>
        <v/>
      </c>
      <c r="K338" s="14">
        <f>$AI$21*K337+$AI$22*L337+$AI$23*M337+$AI$30*H337</f>
        <v/>
      </c>
      <c r="L338" s="14">
        <f>$AI$24*K337+$AI$25*L337+$AI$26*M337+$AI$31*H337</f>
        <v/>
      </c>
      <c r="M338" s="14">
        <f>$AI$27*K337+$AI$28*L337+$AI$29*M337+$AI$32*H337</f>
        <v/>
      </c>
      <c r="N338" s="16">
        <f>R338*$B$41</f>
        <v/>
      </c>
      <c r="O338" s="14">
        <f>K338/$B$30</f>
        <v/>
      </c>
      <c r="P338" s="14">
        <f>L338/$B$31</f>
        <v/>
      </c>
      <c r="Q338" s="14">
        <f>M338/$B$32</f>
        <v/>
      </c>
      <c r="R338" s="14">
        <f>R337*$AI$42+S337*$AI$43+T337*$AI$44+U337*$AI$45+$AI$47*H337</f>
        <v/>
      </c>
      <c r="S338" s="17">
        <f>$AI$33*K338+$AI$34*L338+$AI$35*M338</f>
        <v/>
      </c>
      <c r="T338" s="17">
        <f>$AI$36*K338+$AI$37*L338+$AI$38*M338</f>
        <v/>
      </c>
      <c r="U338" s="17">
        <f>$AI$39*K338+$AI$40*L338+$AI$41*M338</f>
        <v/>
      </c>
      <c r="V338" s="17">
        <f>R338*EXP(-$B$15*(($B$16+$AI$4)*0.1))+S338*$B$15/($B$15-$AI$12)*(EXP(-$AI$12*(($B$16+$AI$4)*0.1))-EXP(-$B$15*(($B$16+$AI$4)*0.1)))+T338*$B$15/($B$15-$AI$13)*(EXP(-$AI$13*(($B$16+$AI$4)*0.1))-EXP(-$B$15*(($B$16+$AI$4)*0.1)))+U338*$B$15/($B$15-$AI$14)*(EXP(-$AI$14*(($B$16+$AI$4)*0.1))-EXP(-$B$15*(($B$16+$AI$4)*0.1)))</f>
        <v/>
      </c>
      <c r="W338" s="17">
        <f>R338*EXP(-$B$15*(($B$16+$AI$4)*0.2))+S338*$B$15/($B$15-$AI$12)*(EXP(-$AI$12*(($B$16+$AI$4)*0.2))-EXP(-$B$15*(($B$16+$AI$4)*0.2)))+T338*$B$15/($B$15-$AI$13)*(EXP(-$AI$13*(($B$16+$AI$4)*0.2))-EXP(-$B$15*(($B$16+$AI$4)*0.2)))+U338*$B$15/($B$15-$AI$14)*(EXP(-$AI$14*(($B$16+$AI$4)*0.2))-EXP(-$B$15*(($B$16+$AI$4)*0.2)))</f>
        <v/>
      </c>
      <c r="X338" s="17">
        <f>R338*EXP(-$B$15*(($B$16+$AI$4)*0.3))+S338*$B$15/($B$15-$AI$12)*(EXP(-$AI$12*(($B$16+$AI$4)*0.3))-EXP(-$B$15*(($B$16+$AI$4)*0.3)))+T338*$B$15/($B$15-$AI$13)*(EXP(-$AI$13*(($B$16+$AI$4)*0.3))-EXP(-$B$15*(($B$16+$AI$4)*0.3)))+U338*$B$15/($B$15-$AI$14)*(EXP(-$AI$14*(($B$16+$AI$4)*0.3))-EXP(-$B$15*(($B$16+$AI$4)*0.3)))</f>
        <v/>
      </c>
      <c r="Y338" s="17">
        <f>R338*EXP(-$B$15*(($B$16+$AI$4)*0.4))+S338*$B$15/($B$15-$AI$12)*(EXP(-$AI$12*(($B$16+$AI$4)*0.4))-EXP(-$B$15*(($B$16+$AI$4)*0.4)))+T338*$B$15/($B$15-$AI$13)*(EXP(-$AI$13*(($B$16+$AI$4)*0.4))-EXP(-$B$15*(($B$16+$AI$4)*0.4)))+U338*$B$15/($B$15-$AI$14)*(EXP(-$AI$14*(($B$16+$AI$4)*0.4))-EXP(-$B$15*(($B$16+$AI$4)*0.4)))</f>
        <v/>
      </c>
      <c r="Z338" s="17">
        <f>R338*EXP(-$B$15*(($B$16+$AI$4)*0.5))+S338*$B$15/($B$15-$AI$12)*(EXP(-$AI$12*(($B$16+$AI$4)*0.5))-EXP(-$B$15*(($B$16+$AI$4)*0.5)))+T338*$B$15/($B$15-$AI$13)*(EXP(-$AI$13*(($B$16+$AI$4)*0.5))-EXP(-$B$15*(($B$16+$AI$4)*0.5)))+U338*$B$15/($B$15-$AI$14)*(EXP(-$AI$14*(($B$16+$AI$4)*0.5))-EXP(-$B$15*(($B$16+$AI$4)*0.5)))</f>
        <v/>
      </c>
      <c r="AA338" s="17">
        <f>R338*EXP(-$B$15*(($B$16+$AI$4)*0.6))+S338*$B$15/($B$15-$AI$12)*(EXP(-$AI$12*(($B$16+$AI$4)*0.6))-EXP(-$B$15*(($B$16+$AI$4)*0.6)))+T338*$B$15/($B$15-$AI$13)*(EXP(-$AI$13*(($B$16+$AI$4)*0.6))-EXP(-$B$15*(($B$16+$AI$4)*0.6)))+U338*$B$15/($B$15-$AI$14)*(EXP(-$AI$14*(($B$16+$AI$4)*0.6))-EXP(-$B$15*(($B$16+$AI$4)*0.6)))</f>
        <v/>
      </c>
      <c r="AB338" s="17">
        <f>R338*EXP(-$B$15*(($B$16+$AI$4)*0.7))+S338*$B$15/($B$15-$AI$12)*(EXP(-$AI$12*(($B$16+$AI$4)*0.7))-EXP(-$B$15*(($B$16+$AI$4)*0.7)))+T338*$B$15/($B$15-$AI$13)*(EXP(-$AI$13*(($B$16+$AI$4)*0.7))-EXP(-$B$15*(($B$16+$AI$4)*0.7)))+U338*$B$15/($B$15-$AI$14)*(EXP(-$AI$14*(($B$16+$AI$4)*0.7))-EXP(-$B$15*(($B$16+$AI$4)*0.7)))</f>
        <v/>
      </c>
      <c r="AC338" s="17">
        <f>R338*EXP(-$B$15*(($B$16+$AI$4)*0.8))+S338*$B$15/($B$15-$AI$12)*(EXP(-$AI$12*(($B$16+$AI$4)*0.8))-EXP(-$B$15*(($B$16+$AI$4)*0.8)))+T338*$B$15/($B$15-$AI$13)*(EXP(-$AI$13*(($B$16+$AI$4)*0.8))-EXP(-$B$15*(($B$16+$AI$4)*0.8)))+U338*$B$15/($B$15-$AI$14)*(EXP(-$AI$14*(($B$16+$AI$4)*0.8))-EXP(-$B$15*(($B$16+$AI$4)*0.8)))</f>
        <v/>
      </c>
      <c r="AD338" s="17">
        <f>R338*EXP(-$B$15*(($B$16+$AI$4)*0.9))+S338*$B$15/($B$15-$AI$12)*(EXP(-$AI$12*(($B$16+$AI$4)*0.9))-EXP(-$B$15*(($B$16+$AI$4)*0.9)))+T338*$B$15/($B$15-$AI$13)*(EXP(-$AI$13*(($B$16+$AI$4)*0.9))-EXP(-$B$15*(($B$16+$AI$4)*0.9)))+U338*$B$15/($B$15-$AI$14)*(EXP(-$AI$14*(($B$16+$AI$4)*0.9))-EXP(-$B$15*(($B$16+$AI$4)*0.9)))</f>
        <v/>
      </c>
      <c r="AE338" s="17">
        <f>R338*EXP(-$B$15*(($B$16+$AI$4)*1.0))+S338*$B$15/($B$15-$AI$12)*(EXP(-$AI$12*(($B$16+$AI$4)*1.0))-EXP(-$B$15*(($B$16+$AI$4)*1.0)))+T338*$B$15/($B$15-$AI$13)*(EXP(-$AI$13*(($B$16+$AI$4)*1.0))-EXP(-$B$15*(($B$16+$AI$4)*1.0)))+U338*$B$15/($B$15-$AI$14)*(EXP(-$AI$14*(($B$16+$AI$4)*1.0))-EXP(-$B$15*(($B$16+$AI$4)*1.0)))</f>
        <v/>
      </c>
      <c r="AF338" s="17">
        <f>MIN((G338-V338)/$AI$48,(G338-W338)/$AI$49,(G338-X338)/$AI$50,(G338-Y338)/$AI$51,(G338-Z338)/$AI$52,(G338-AA338)/$AI$53,(G338-AB338)/$AI$54,(G338-AC338)/$AI$55,(G338-AD338)/$AI$56,(G338-AE338)/$AI$57)</f>
        <v/>
      </c>
    </row>
    <row r="339">
      <c r="E339" s="12">
        <f>E338+$B$11</f>
        <v/>
      </c>
      <c r="F339" s="13">
        <f>E339/60</f>
        <v/>
      </c>
      <c r="G339" s="13">
        <f>IF(F339&gt;=$AI$66,$B$26,IF(F339&gt;=$AI$65,$B$25,IF(F339&gt;=$AI$64,$B$24,IF(F339&gt;=$AI$63,$B$23,IF(F339&gt;=$AI$62,$B$22,IF(F339&gt;=$AI$61,$B$21,$B$20))))))</f>
        <v/>
      </c>
      <c r="H339" s="14">
        <f>MAX(0,MIN($AI$59,IF($B$9="Plasma",(G339-(S339*$AI$18+T339*$AI$19+U339*$AI$20))/$AI$46,AF339)))</f>
        <v/>
      </c>
      <c r="I339" s="15">
        <f>H339/10*3600/$B$11</f>
        <v/>
      </c>
      <c r="J339" s="15">
        <f>J338+H339</f>
        <v/>
      </c>
      <c r="K339" s="14">
        <f>$AI$21*K338+$AI$22*L338+$AI$23*M338+$AI$30*H338</f>
        <v/>
      </c>
      <c r="L339" s="14">
        <f>$AI$24*K338+$AI$25*L338+$AI$26*M338+$AI$31*H338</f>
        <v/>
      </c>
      <c r="M339" s="14">
        <f>$AI$27*K338+$AI$28*L338+$AI$29*M338+$AI$32*H338</f>
        <v/>
      </c>
      <c r="N339" s="16">
        <f>R339*$B$41</f>
        <v/>
      </c>
      <c r="O339" s="14">
        <f>K339/$B$30</f>
        <v/>
      </c>
      <c r="P339" s="14">
        <f>L339/$B$31</f>
        <v/>
      </c>
      <c r="Q339" s="14">
        <f>M339/$B$32</f>
        <v/>
      </c>
      <c r="R339" s="14">
        <f>R338*$AI$42+S338*$AI$43+T338*$AI$44+U338*$AI$45+$AI$47*H338</f>
        <v/>
      </c>
      <c r="S339" s="17">
        <f>$AI$33*K339+$AI$34*L339+$AI$35*M339</f>
        <v/>
      </c>
      <c r="T339" s="17">
        <f>$AI$36*K339+$AI$37*L339+$AI$38*M339</f>
        <v/>
      </c>
      <c r="U339" s="17">
        <f>$AI$39*K339+$AI$40*L339+$AI$41*M339</f>
        <v/>
      </c>
      <c r="V339" s="17">
        <f>R339*EXP(-$B$15*(($B$16+$AI$4)*0.1))+S339*$B$15/($B$15-$AI$12)*(EXP(-$AI$12*(($B$16+$AI$4)*0.1))-EXP(-$B$15*(($B$16+$AI$4)*0.1)))+T339*$B$15/($B$15-$AI$13)*(EXP(-$AI$13*(($B$16+$AI$4)*0.1))-EXP(-$B$15*(($B$16+$AI$4)*0.1)))+U339*$B$15/($B$15-$AI$14)*(EXP(-$AI$14*(($B$16+$AI$4)*0.1))-EXP(-$B$15*(($B$16+$AI$4)*0.1)))</f>
        <v/>
      </c>
      <c r="W339" s="17">
        <f>R339*EXP(-$B$15*(($B$16+$AI$4)*0.2))+S339*$B$15/($B$15-$AI$12)*(EXP(-$AI$12*(($B$16+$AI$4)*0.2))-EXP(-$B$15*(($B$16+$AI$4)*0.2)))+T339*$B$15/($B$15-$AI$13)*(EXP(-$AI$13*(($B$16+$AI$4)*0.2))-EXP(-$B$15*(($B$16+$AI$4)*0.2)))+U339*$B$15/($B$15-$AI$14)*(EXP(-$AI$14*(($B$16+$AI$4)*0.2))-EXP(-$B$15*(($B$16+$AI$4)*0.2)))</f>
        <v/>
      </c>
      <c r="X339" s="17">
        <f>R339*EXP(-$B$15*(($B$16+$AI$4)*0.3))+S339*$B$15/($B$15-$AI$12)*(EXP(-$AI$12*(($B$16+$AI$4)*0.3))-EXP(-$B$15*(($B$16+$AI$4)*0.3)))+T339*$B$15/($B$15-$AI$13)*(EXP(-$AI$13*(($B$16+$AI$4)*0.3))-EXP(-$B$15*(($B$16+$AI$4)*0.3)))+U339*$B$15/($B$15-$AI$14)*(EXP(-$AI$14*(($B$16+$AI$4)*0.3))-EXP(-$B$15*(($B$16+$AI$4)*0.3)))</f>
        <v/>
      </c>
      <c r="Y339" s="17">
        <f>R339*EXP(-$B$15*(($B$16+$AI$4)*0.4))+S339*$B$15/($B$15-$AI$12)*(EXP(-$AI$12*(($B$16+$AI$4)*0.4))-EXP(-$B$15*(($B$16+$AI$4)*0.4)))+T339*$B$15/($B$15-$AI$13)*(EXP(-$AI$13*(($B$16+$AI$4)*0.4))-EXP(-$B$15*(($B$16+$AI$4)*0.4)))+U339*$B$15/($B$15-$AI$14)*(EXP(-$AI$14*(($B$16+$AI$4)*0.4))-EXP(-$B$15*(($B$16+$AI$4)*0.4)))</f>
        <v/>
      </c>
      <c r="Z339" s="17">
        <f>R339*EXP(-$B$15*(($B$16+$AI$4)*0.5))+S339*$B$15/($B$15-$AI$12)*(EXP(-$AI$12*(($B$16+$AI$4)*0.5))-EXP(-$B$15*(($B$16+$AI$4)*0.5)))+T339*$B$15/($B$15-$AI$13)*(EXP(-$AI$13*(($B$16+$AI$4)*0.5))-EXP(-$B$15*(($B$16+$AI$4)*0.5)))+U339*$B$15/($B$15-$AI$14)*(EXP(-$AI$14*(($B$16+$AI$4)*0.5))-EXP(-$B$15*(($B$16+$AI$4)*0.5)))</f>
        <v/>
      </c>
      <c r="AA339" s="17">
        <f>R339*EXP(-$B$15*(($B$16+$AI$4)*0.6))+S339*$B$15/($B$15-$AI$12)*(EXP(-$AI$12*(($B$16+$AI$4)*0.6))-EXP(-$B$15*(($B$16+$AI$4)*0.6)))+T339*$B$15/($B$15-$AI$13)*(EXP(-$AI$13*(($B$16+$AI$4)*0.6))-EXP(-$B$15*(($B$16+$AI$4)*0.6)))+U339*$B$15/($B$15-$AI$14)*(EXP(-$AI$14*(($B$16+$AI$4)*0.6))-EXP(-$B$15*(($B$16+$AI$4)*0.6)))</f>
        <v/>
      </c>
      <c r="AB339" s="17">
        <f>R339*EXP(-$B$15*(($B$16+$AI$4)*0.7))+S339*$B$15/($B$15-$AI$12)*(EXP(-$AI$12*(($B$16+$AI$4)*0.7))-EXP(-$B$15*(($B$16+$AI$4)*0.7)))+T339*$B$15/($B$15-$AI$13)*(EXP(-$AI$13*(($B$16+$AI$4)*0.7))-EXP(-$B$15*(($B$16+$AI$4)*0.7)))+U339*$B$15/($B$15-$AI$14)*(EXP(-$AI$14*(($B$16+$AI$4)*0.7))-EXP(-$B$15*(($B$16+$AI$4)*0.7)))</f>
        <v/>
      </c>
      <c r="AC339" s="17">
        <f>R339*EXP(-$B$15*(($B$16+$AI$4)*0.8))+S339*$B$15/($B$15-$AI$12)*(EXP(-$AI$12*(($B$16+$AI$4)*0.8))-EXP(-$B$15*(($B$16+$AI$4)*0.8)))+T339*$B$15/($B$15-$AI$13)*(EXP(-$AI$13*(($B$16+$AI$4)*0.8))-EXP(-$B$15*(($B$16+$AI$4)*0.8)))+U339*$B$15/($B$15-$AI$14)*(EXP(-$AI$14*(($B$16+$AI$4)*0.8))-EXP(-$B$15*(($B$16+$AI$4)*0.8)))</f>
        <v/>
      </c>
      <c r="AD339" s="17">
        <f>R339*EXP(-$B$15*(($B$16+$AI$4)*0.9))+S339*$B$15/($B$15-$AI$12)*(EXP(-$AI$12*(($B$16+$AI$4)*0.9))-EXP(-$B$15*(($B$16+$AI$4)*0.9)))+T339*$B$15/($B$15-$AI$13)*(EXP(-$AI$13*(($B$16+$AI$4)*0.9))-EXP(-$B$15*(($B$16+$AI$4)*0.9)))+U339*$B$15/($B$15-$AI$14)*(EXP(-$AI$14*(($B$16+$AI$4)*0.9))-EXP(-$B$15*(($B$16+$AI$4)*0.9)))</f>
        <v/>
      </c>
      <c r="AE339" s="17">
        <f>R339*EXP(-$B$15*(($B$16+$AI$4)*1.0))+S339*$B$15/($B$15-$AI$12)*(EXP(-$AI$12*(($B$16+$AI$4)*1.0))-EXP(-$B$15*(($B$16+$AI$4)*1.0)))+T339*$B$15/($B$15-$AI$13)*(EXP(-$AI$13*(($B$16+$AI$4)*1.0))-EXP(-$B$15*(($B$16+$AI$4)*1.0)))+U339*$B$15/($B$15-$AI$14)*(EXP(-$AI$14*(($B$16+$AI$4)*1.0))-EXP(-$B$15*(($B$16+$AI$4)*1.0)))</f>
        <v/>
      </c>
      <c r="AF339" s="17">
        <f>MIN((G339-V339)/$AI$48,(G339-W339)/$AI$49,(G339-X339)/$AI$50,(G339-Y339)/$AI$51,(G339-Z339)/$AI$52,(G339-AA339)/$AI$53,(G339-AB339)/$AI$54,(G339-AC339)/$AI$55,(G339-AD339)/$AI$56,(G339-AE339)/$AI$57)</f>
        <v/>
      </c>
    </row>
    <row r="340">
      <c r="E340" s="12">
        <f>E339+$B$11</f>
        <v/>
      </c>
      <c r="F340" s="13">
        <f>E340/60</f>
        <v/>
      </c>
      <c r="G340" s="13">
        <f>IF(F340&gt;=$AI$66,$B$26,IF(F340&gt;=$AI$65,$B$25,IF(F340&gt;=$AI$64,$B$24,IF(F340&gt;=$AI$63,$B$23,IF(F340&gt;=$AI$62,$B$22,IF(F340&gt;=$AI$61,$B$21,$B$20))))))</f>
        <v/>
      </c>
      <c r="H340" s="14">
        <f>MAX(0,MIN($AI$59,IF($B$9="Plasma",(G340-(S340*$AI$18+T340*$AI$19+U340*$AI$20))/$AI$46,AF340)))</f>
        <v/>
      </c>
      <c r="I340" s="15">
        <f>H340/10*3600/$B$11</f>
        <v/>
      </c>
      <c r="J340" s="15">
        <f>J339+H340</f>
        <v/>
      </c>
      <c r="K340" s="14">
        <f>$AI$21*K339+$AI$22*L339+$AI$23*M339+$AI$30*H339</f>
        <v/>
      </c>
      <c r="L340" s="14">
        <f>$AI$24*K339+$AI$25*L339+$AI$26*M339+$AI$31*H339</f>
        <v/>
      </c>
      <c r="M340" s="14">
        <f>$AI$27*K339+$AI$28*L339+$AI$29*M339+$AI$32*H339</f>
        <v/>
      </c>
      <c r="N340" s="16">
        <f>R340*$B$41</f>
        <v/>
      </c>
      <c r="O340" s="14">
        <f>K340/$B$30</f>
        <v/>
      </c>
      <c r="P340" s="14">
        <f>L340/$B$31</f>
        <v/>
      </c>
      <c r="Q340" s="14">
        <f>M340/$B$32</f>
        <v/>
      </c>
      <c r="R340" s="14">
        <f>R339*$AI$42+S339*$AI$43+T339*$AI$44+U339*$AI$45+$AI$47*H339</f>
        <v/>
      </c>
      <c r="S340" s="17">
        <f>$AI$33*K340+$AI$34*L340+$AI$35*M340</f>
        <v/>
      </c>
      <c r="T340" s="17">
        <f>$AI$36*K340+$AI$37*L340+$AI$38*M340</f>
        <v/>
      </c>
      <c r="U340" s="17">
        <f>$AI$39*K340+$AI$40*L340+$AI$41*M340</f>
        <v/>
      </c>
      <c r="V340" s="17">
        <f>R340*EXP(-$B$15*(($B$16+$AI$4)*0.1))+S340*$B$15/($B$15-$AI$12)*(EXP(-$AI$12*(($B$16+$AI$4)*0.1))-EXP(-$B$15*(($B$16+$AI$4)*0.1)))+T340*$B$15/($B$15-$AI$13)*(EXP(-$AI$13*(($B$16+$AI$4)*0.1))-EXP(-$B$15*(($B$16+$AI$4)*0.1)))+U340*$B$15/($B$15-$AI$14)*(EXP(-$AI$14*(($B$16+$AI$4)*0.1))-EXP(-$B$15*(($B$16+$AI$4)*0.1)))</f>
        <v/>
      </c>
      <c r="W340" s="17">
        <f>R340*EXP(-$B$15*(($B$16+$AI$4)*0.2))+S340*$B$15/($B$15-$AI$12)*(EXP(-$AI$12*(($B$16+$AI$4)*0.2))-EXP(-$B$15*(($B$16+$AI$4)*0.2)))+T340*$B$15/($B$15-$AI$13)*(EXP(-$AI$13*(($B$16+$AI$4)*0.2))-EXP(-$B$15*(($B$16+$AI$4)*0.2)))+U340*$B$15/($B$15-$AI$14)*(EXP(-$AI$14*(($B$16+$AI$4)*0.2))-EXP(-$B$15*(($B$16+$AI$4)*0.2)))</f>
        <v/>
      </c>
      <c r="X340" s="17">
        <f>R340*EXP(-$B$15*(($B$16+$AI$4)*0.3))+S340*$B$15/($B$15-$AI$12)*(EXP(-$AI$12*(($B$16+$AI$4)*0.3))-EXP(-$B$15*(($B$16+$AI$4)*0.3)))+T340*$B$15/($B$15-$AI$13)*(EXP(-$AI$13*(($B$16+$AI$4)*0.3))-EXP(-$B$15*(($B$16+$AI$4)*0.3)))+U340*$B$15/($B$15-$AI$14)*(EXP(-$AI$14*(($B$16+$AI$4)*0.3))-EXP(-$B$15*(($B$16+$AI$4)*0.3)))</f>
        <v/>
      </c>
      <c r="Y340" s="17">
        <f>R340*EXP(-$B$15*(($B$16+$AI$4)*0.4))+S340*$B$15/($B$15-$AI$12)*(EXP(-$AI$12*(($B$16+$AI$4)*0.4))-EXP(-$B$15*(($B$16+$AI$4)*0.4)))+T340*$B$15/($B$15-$AI$13)*(EXP(-$AI$13*(($B$16+$AI$4)*0.4))-EXP(-$B$15*(($B$16+$AI$4)*0.4)))+U340*$B$15/($B$15-$AI$14)*(EXP(-$AI$14*(($B$16+$AI$4)*0.4))-EXP(-$B$15*(($B$16+$AI$4)*0.4)))</f>
        <v/>
      </c>
      <c r="Z340" s="17">
        <f>R340*EXP(-$B$15*(($B$16+$AI$4)*0.5))+S340*$B$15/($B$15-$AI$12)*(EXP(-$AI$12*(($B$16+$AI$4)*0.5))-EXP(-$B$15*(($B$16+$AI$4)*0.5)))+T340*$B$15/($B$15-$AI$13)*(EXP(-$AI$13*(($B$16+$AI$4)*0.5))-EXP(-$B$15*(($B$16+$AI$4)*0.5)))+U340*$B$15/($B$15-$AI$14)*(EXP(-$AI$14*(($B$16+$AI$4)*0.5))-EXP(-$B$15*(($B$16+$AI$4)*0.5)))</f>
        <v/>
      </c>
      <c r="AA340" s="17">
        <f>R340*EXP(-$B$15*(($B$16+$AI$4)*0.6))+S340*$B$15/($B$15-$AI$12)*(EXP(-$AI$12*(($B$16+$AI$4)*0.6))-EXP(-$B$15*(($B$16+$AI$4)*0.6)))+T340*$B$15/($B$15-$AI$13)*(EXP(-$AI$13*(($B$16+$AI$4)*0.6))-EXP(-$B$15*(($B$16+$AI$4)*0.6)))+U340*$B$15/($B$15-$AI$14)*(EXP(-$AI$14*(($B$16+$AI$4)*0.6))-EXP(-$B$15*(($B$16+$AI$4)*0.6)))</f>
        <v/>
      </c>
      <c r="AB340" s="17">
        <f>R340*EXP(-$B$15*(($B$16+$AI$4)*0.7))+S340*$B$15/($B$15-$AI$12)*(EXP(-$AI$12*(($B$16+$AI$4)*0.7))-EXP(-$B$15*(($B$16+$AI$4)*0.7)))+T340*$B$15/($B$15-$AI$13)*(EXP(-$AI$13*(($B$16+$AI$4)*0.7))-EXP(-$B$15*(($B$16+$AI$4)*0.7)))+U340*$B$15/($B$15-$AI$14)*(EXP(-$AI$14*(($B$16+$AI$4)*0.7))-EXP(-$B$15*(($B$16+$AI$4)*0.7)))</f>
        <v/>
      </c>
      <c r="AC340" s="17">
        <f>R340*EXP(-$B$15*(($B$16+$AI$4)*0.8))+S340*$B$15/($B$15-$AI$12)*(EXP(-$AI$12*(($B$16+$AI$4)*0.8))-EXP(-$B$15*(($B$16+$AI$4)*0.8)))+T340*$B$15/($B$15-$AI$13)*(EXP(-$AI$13*(($B$16+$AI$4)*0.8))-EXP(-$B$15*(($B$16+$AI$4)*0.8)))+U340*$B$15/($B$15-$AI$14)*(EXP(-$AI$14*(($B$16+$AI$4)*0.8))-EXP(-$B$15*(($B$16+$AI$4)*0.8)))</f>
        <v/>
      </c>
      <c r="AD340" s="17">
        <f>R340*EXP(-$B$15*(($B$16+$AI$4)*0.9))+S340*$B$15/($B$15-$AI$12)*(EXP(-$AI$12*(($B$16+$AI$4)*0.9))-EXP(-$B$15*(($B$16+$AI$4)*0.9)))+T340*$B$15/($B$15-$AI$13)*(EXP(-$AI$13*(($B$16+$AI$4)*0.9))-EXP(-$B$15*(($B$16+$AI$4)*0.9)))+U340*$B$15/($B$15-$AI$14)*(EXP(-$AI$14*(($B$16+$AI$4)*0.9))-EXP(-$B$15*(($B$16+$AI$4)*0.9)))</f>
        <v/>
      </c>
      <c r="AE340" s="17">
        <f>R340*EXP(-$B$15*(($B$16+$AI$4)*1.0))+S340*$B$15/($B$15-$AI$12)*(EXP(-$AI$12*(($B$16+$AI$4)*1.0))-EXP(-$B$15*(($B$16+$AI$4)*1.0)))+T340*$B$15/($B$15-$AI$13)*(EXP(-$AI$13*(($B$16+$AI$4)*1.0))-EXP(-$B$15*(($B$16+$AI$4)*1.0)))+U340*$B$15/($B$15-$AI$14)*(EXP(-$AI$14*(($B$16+$AI$4)*1.0))-EXP(-$B$15*(($B$16+$AI$4)*1.0)))</f>
        <v/>
      </c>
      <c r="AF340" s="17">
        <f>MIN((G340-V340)/$AI$48,(G340-W340)/$AI$49,(G340-X340)/$AI$50,(G340-Y340)/$AI$51,(G340-Z340)/$AI$52,(G340-AA340)/$AI$53,(G340-AB340)/$AI$54,(G340-AC340)/$AI$55,(G340-AD340)/$AI$56,(G340-AE340)/$AI$57)</f>
        <v/>
      </c>
    </row>
    <row r="341">
      <c r="E341" s="12">
        <f>E340+$B$11</f>
        <v/>
      </c>
      <c r="F341" s="13">
        <f>E341/60</f>
        <v/>
      </c>
      <c r="G341" s="13">
        <f>IF(F341&gt;=$AI$66,$B$26,IF(F341&gt;=$AI$65,$B$25,IF(F341&gt;=$AI$64,$B$24,IF(F341&gt;=$AI$63,$B$23,IF(F341&gt;=$AI$62,$B$22,IF(F341&gt;=$AI$61,$B$21,$B$20))))))</f>
        <v/>
      </c>
      <c r="H341" s="14">
        <f>MAX(0,MIN($AI$59,IF($B$9="Plasma",(G341-(S341*$AI$18+T341*$AI$19+U341*$AI$20))/$AI$46,AF341)))</f>
        <v/>
      </c>
      <c r="I341" s="15">
        <f>H341/10*3600/$B$11</f>
        <v/>
      </c>
      <c r="J341" s="15">
        <f>J340+H341</f>
        <v/>
      </c>
      <c r="K341" s="14">
        <f>$AI$21*K340+$AI$22*L340+$AI$23*M340+$AI$30*H340</f>
        <v/>
      </c>
      <c r="L341" s="14">
        <f>$AI$24*K340+$AI$25*L340+$AI$26*M340+$AI$31*H340</f>
        <v/>
      </c>
      <c r="M341" s="14">
        <f>$AI$27*K340+$AI$28*L340+$AI$29*M340+$AI$32*H340</f>
        <v/>
      </c>
      <c r="N341" s="16">
        <f>R341*$B$41</f>
        <v/>
      </c>
      <c r="O341" s="14">
        <f>K341/$B$30</f>
        <v/>
      </c>
      <c r="P341" s="14">
        <f>L341/$B$31</f>
        <v/>
      </c>
      <c r="Q341" s="14">
        <f>M341/$B$32</f>
        <v/>
      </c>
      <c r="R341" s="14">
        <f>R340*$AI$42+S340*$AI$43+T340*$AI$44+U340*$AI$45+$AI$47*H340</f>
        <v/>
      </c>
      <c r="S341" s="17">
        <f>$AI$33*K341+$AI$34*L341+$AI$35*M341</f>
        <v/>
      </c>
      <c r="T341" s="17">
        <f>$AI$36*K341+$AI$37*L341+$AI$38*M341</f>
        <v/>
      </c>
      <c r="U341" s="17">
        <f>$AI$39*K341+$AI$40*L341+$AI$41*M341</f>
        <v/>
      </c>
      <c r="V341" s="17">
        <f>R341*EXP(-$B$15*(($B$16+$AI$4)*0.1))+S341*$B$15/($B$15-$AI$12)*(EXP(-$AI$12*(($B$16+$AI$4)*0.1))-EXP(-$B$15*(($B$16+$AI$4)*0.1)))+T341*$B$15/($B$15-$AI$13)*(EXP(-$AI$13*(($B$16+$AI$4)*0.1))-EXP(-$B$15*(($B$16+$AI$4)*0.1)))+U341*$B$15/($B$15-$AI$14)*(EXP(-$AI$14*(($B$16+$AI$4)*0.1))-EXP(-$B$15*(($B$16+$AI$4)*0.1)))</f>
        <v/>
      </c>
      <c r="W341" s="17">
        <f>R341*EXP(-$B$15*(($B$16+$AI$4)*0.2))+S341*$B$15/($B$15-$AI$12)*(EXP(-$AI$12*(($B$16+$AI$4)*0.2))-EXP(-$B$15*(($B$16+$AI$4)*0.2)))+T341*$B$15/($B$15-$AI$13)*(EXP(-$AI$13*(($B$16+$AI$4)*0.2))-EXP(-$B$15*(($B$16+$AI$4)*0.2)))+U341*$B$15/($B$15-$AI$14)*(EXP(-$AI$14*(($B$16+$AI$4)*0.2))-EXP(-$B$15*(($B$16+$AI$4)*0.2)))</f>
        <v/>
      </c>
      <c r="X341" s="17">
        <f>R341*EXP(-$B$15*(($B$16+$AI$4)*0.3))+S341*$B$15/($B$15-$AI$12)*(EXP(-$AI$12*(($B$16+$AI$4)*0.3))-EXP(-$B$15*(($B$16+$AI$4)*0.3)))+T341*$B$15/($B$15-$AI$13)*(EXP(-$AI$13*(($B$16+$AI$4)*0.3))-EXP(-$B$15*(($B$16+$AI$4)*0.3)))+U341*$B$15/($B$15-$AI$14)*(EXP(-$AI$14*(($B$16+$AI$4)*0.3))-EXP(-$B$15*(($B$16+$AI$4)*0.3)))</f>
        <v/>
      </c>
      <c r="Y341" s="17">
        <f>R341*EXP(-$B$15*(($B$16+$AI$4)*0.4))+S341*$B$15/($B$15-$AI$12)*(EXP(-$AI$12*(($B$16+$AI$4)*0.4))-EXP(-$B$15*(($B$16+$AI$4)*0.4)))+T341*$B$15/($B$15-$AI$13)*(EXP(-$AI$13*(($B$16+$AI$4)*0.4))-EXP(-$B$15*(($B$16+$AI$4)*0.4)))+U341*$B$15/($B$15-$AI$14)*(EXP(-$AI$14*(($B$16+$AI$4)*0.4))-EXP(-$B$15*(($B$16+$AI$4)*0.4)))</f>
        <v/>
      </c>
      <c r="Z341" s="17">
        <f>R341*EXP(-$B$15*(($B$16+$AI$4)*0.5))+S341*$B$15/($B$15-$AI$12)*(EXP(-$AI$12*(($B$16+$AI$4)*0.5))-EXP(-$B$15*(($B$16+$AI$4)*0.5)))+T341*$B$15/($B$15-$AI$13)*(EXP(-$AI$13*(($B$16+$AI$4)*0.5))-EXP(-$B$15*(($B$16+$AI$4)*0.5)))+U341*$B$15/($B$15-$AI$14)*(EXP(-$AI$14*(($B$16+$AI$4)*0.5))-EXP(-$B$15*(($B$16+$AI$4)*0.5)))</f>
        <v/>
      </c>
      <c r="AA341" s="17">
        <f>R341*EXP(-$B$15*(($B$16+$AI$4)*0.6))+S341*$B$15/($B$15-$AI$12)*(EXP(-$AI$12*(($B$16+$AI$4)*0.6))-EXP(-$B$15*(($B$16+$AI$4)*0.6)))+T341*$B$15/($B$15-$AI$13)*(EXP(-$AI$13*(($B$16+$AI$4)*0.6))-EXP(-$B$15*(($B$16+$AI$4)*0.6)))+U341*$B$15/($B$15-$AI$14)*(EXP(-$AI$14*(($B$16+$AI$4)*0.6))-EXP(-$B$15*(($B$16+$AI$4)*0.6)))</f>
        <v/>
      </c>
      <c r="AB341" s="17">
        <f>R341*EXP(-$B$15*(($B$16+$AI$4)*0.7))+S341*$B$15/($B$15-$AI$12)*(EXP(-$AI$12*(($B$16+$AI$4)*0.7))-EXP(-$B$15*(($B$16+$AI$4)*0.7)))+T341*$B$15/($B$15-$AI$13)*(EXP(-$AI$13*(($B$16+$AI$4)*0.7))-EXP(-$B$15*(($B$16+$AI$4)*0.7)))+U341*$B$15/($B$15-$AI$14)*(EXP(-$AI$14*(($B$16+$AI$4)*0.7))-EXP(-$B$15*(($B$16+$AI$4)*0.7)))</f>
        <v/>
      </c>
      <c r="AC341" s="17">
        <f>R341*EXP(-$B$15*(($B$16+$AI$4)*0.8))+S341*$B$15/($B$15-$AI$12)*(EXP(-$AI$12*(($B$16+$AI$4)*0.8))-EXP(-$B$15*(($B$16+$AI$4)*0.8)))+T341*$B$15/($B$15-$AI$13)*(EXP(-$AI$13*(($B$16+$AI$4)*0.8))-EXP(-$B$15*(($B$16+$AI$4)*0.8)))+U341*$B$15/($B$15-$AI$14)*(EXP(-$AI$14*(($B$16+$AI$4)*0.8))-EXP(-$B$15*(($B$16+$AI$4)*0.8)))</f>
        <v/>
      </c>
      <c r="AD341" s="17">
        <f>R341*EXP(-$B$15*(($B$16+$AI$4)*0.9))+S341*$B$15/($B$15-$AI$12)*(EXP(-$AI$12*(($B$16+$AI$4)*0.9))-EXP(-$B$15*(($B$16+$AI$4)*0.9)))+T341*$B$15/($B$15-$AI$13)*(EXP(-$AI$13*(($B$16+$AI$4)*0.9))-EXP(-$B$15*(($B$16+$AI$4)*0.9)))+U341*$B$15/($B$15-$AI$14)*(EXP(-$AI$14*(($B$16+$AI$4)*0.9))-EXP(-$B$15*(($B$16+$AI$4)*0.9)))</f>
        <v/>
      </c>
      <c r="AE341" s="17">
        <f>R341*EXP(-$B$15*(($B$16+$AI$4)*1.0))+S341*$B$15/($B$15-$AI$12)*(EXP(-$AI$12*(($B$16+$AI$4)*1.0))-EXP(-$B$15*(($B$16+$AI$4)*1.0)))+T341*$B$15/($B$15-$AI$13)*(EXP(-$AI$13*(($B$16+$AI$4)*1.0))-EXP(-$B$15*(($B$16+$AI$4)*1.0)))+U341*$B$15/($B$15-$AI$14)*(EXP(-$AI$14*(($B$16+$AI$4)*1.0))-EXP(-$B$15*(($B$16+$AI$4)*1.0)))</f>
        <v/>
      </c>
      <c r="AF341" s="17">
        <f>MIN((G341-V341)/$AI$48,(G341-W341)/$AI$49,(G341-X341)/$AI$50,(G341-Y341)/$AI$51,(G341-Z341)/$AI$52,(G341-AA341)/$AI$53,(G341-AB341)/$AI$54,(G341-AC341)/$AI$55,(G341-AD341)/$AI$56,(G341-AE341)/$AI$57)</f>
        <v/>
      </c>
    </row>
    <row r="342">
      <c r="E342" s="12">
        <f>E341+$B$11</f>
        <v/>
      </c>
      <c r="F342" s="13">
        <f>E342/60</f>
        <v/>
      </c>
      <c r="G342" s="13">
        <f>IF(F342&gt;=$AI$66,$B$26,IF(F342&gt;=$AI$65,$B$25,IF(F342&gt;=$AI$64,$B$24,IF(F342&gt;=$AI$63,$B$23,IF(F342&gt;=$AI$62,$B$22,IF(F342&gt;=$AI$61,$B$21,$B$20))))))</f>
        <v/>
      </c>
      <c r="H342" s="14">
        <f>MAX(0,MIN($AI$59,IF($B$9="Plasma",(G342-(S342*$AI$18+T342*$AI$19+U342*$AI$20))/$AI$46,AF342)))</f>
        <v/>
      </c>
      <c r="I342" s="15">
        <f>H342/10*3600/$B$11</f>
        <v/>
      </c>
      <c r="J342" s="15">
        <f>J341+H342</f>
        <v/>
      </c>
      <c r="K342" s="14">
        <f>$AI$21*K341+$AI$22*L341+$AI$23*M341+$AI$30*H341</f>
        <v/>
      </c>
      <c r="L342" s="14">
        <f>$AI$24*K341+$AI$25*L341+$AI$26*M341+$AI$31*H341</f>
        <v/>
      </c>
      <c r="M342" s="14">
        <f>$AI$27*K341+$AI$28*L341+$AI$29*M341+$AI$32*H341</f>
        <v/>
      </c>
      <c r="N342" s="16">
        <f>R342*$B$41</f>
        <v/>
      </c>
      <c r="O342" s="14">
        <f>K342/$B$30</f>
        <v/>
      </c>
      <c r="P342" s="14">
        <f>L342/$B$31</f>
        <v/>
      </c>
      <c r="Q342" s="14">
        <f>M342/$B$32</f>
        <v/>
      </c>
      <c r="R342" s="14">
        <f>R341*$AI$42+S341*$AI$43+T341*$AI$44+U341*$AI$45+$AI$47*H341</f>
        <v/>
      </c>
      <c r="S342" s="17">
        <f>$AI$33*K342+$AI$34*L342+$AI$35*M342</f>
        <v/>
      </c>
      <c r="T342" s="17">
        <f>$AI$36*K342+$AI$37*L342+$AI$38*M342</f>
        <v/>
      </c>
      <c r="U342" s="17">
        <f>$AI$39*K342+$AI$40*L342+$AI$41*M342</f>
        <v/>
      </c>
      <c r="V342" s="17">
        <f>R342*EXP(-$B$15*(($B$16+$AI$4)*0.1))+S342*$B$15/($B$15-$AI$12)*(EXP(-$AI$12*(($B$16+$AI$4)*0.1))-EXP(-$B$15*(($B$16+$AI$4)*0.1)))+T342*$B$15/($B$15-$AI$13)*(EXP(-$AI$13*(($B$16+$AI$4)*0.1))-EXP(-$B$15*(($B$16+$AI$4)*0.1)))+U342*$B$15/($B$15-$AI$14)*(EXP(-$AI$14*(($B$16+$AI$4)*0.1))-EXP(-$B$15*(($B$16+$AI$4)*0.1)))</f>
        <v/>
      </c>
      <c r="W342" s="17">
        <f>R342*EXP(-$B$15*(($B$16+$AI$4)*0.2))+S342*$B$15/($B$15-$AI$12)*(EXP(-$AI$12*(($B$16+$AI$4)*0.2))-EXP(-$B$15*(($B$16+$AI$4)*0.2)))+T342*$B$15/($B$15-$AI$13)*(EXP(-$AI$13*(($B$16+$AI$4)*0.2))-EXP(-$B$15*(($B$16+$AI$4)*0.2)))+U342*$B$15/($B$15-$AI$14)*(EXP(-$AI$14*(($B$16+$AI$4)*0.2))-EXP(-$B$15*(($B$16+$AI$4)*0.2)))</f>
        <v/>
      </c>
      <c r="X342" s="17">
        <f>R342*EXP(-$B$15*(($B$16+$AI$4)*0.3))+S342*$B$15/($B$15-$AI$12)*(EXP(-$AI$12*(($B$16+$AI$4)*0.3))-EXP(-$B$15*(($B$16+$AI$4)*0.3)))+T342*$B$15/($B$15-$AI$13)*(EXP(-$AI$13*(($B$16+$AI$4)*0.3))-EXP(-$B$15*(($B$16+$AI$4)*0.3)))+U342*$B$15/($B$15-$AI$14)*(EXP(-$AI$14*(($B$16+$AI$4)*0.3))-EXP(-$B$15*(($B$16+$AI$4)*0.3)))</f>
        <v/>
      </c>
      <c r="Y342" s="17">
        <f>R342*EXP(-$B$15*(($B$16+$AI$4)*0.4))+S342*$B$15/($B$15-$AI$12)*(EXP(-$AI$12*(($B$16+$AI$4)*0.4))-EXP(-$B$15*(($B$16+$AI$4)*0.4)))+T342*$B$15/($B$15-$AI$13)*(EXP(-$AI$13*(($B$16+$AI$4)*0.4))-EXP(-$B$15*(($B$16+$AI$4)*0.4)))+U342*$B$15/($B$15-$AI$14)*(EXP(-$AI$14*(($B$16+$AI$4)*0.4))-EXP(-$B$15*(($B$16+$AI$4)*0.4)))</f>
        <v/>
      </c>
      <c r="Z342" s="17">
        <f>R342*EXP(-$B$15*(($B$16+$AI$4)*0.5))+S342*$B$15/($B$15-$AI$12)*(EXP(-$AI$12*(($B$16+$AI$4)*0.5))-EXP(-$B$15*(($B$16+$AI$4)*0.5)))+T342*$B$15/($B$15-$AI$13)*(EXP(-$AI$13*(($B$16+$AI$4)*0.5))-EXP(-$B$15*(($B$16+$AI$4)*0.5)))+U342*$B$15/($B$15-$AI$14)*(EXP(-$AI$14*(($B$16+$AI$4)*0.5))-EXP(-$B$15*(($B$16+$AI$4)*0.5)))</f>
        <v/>
      </c>
      <c r="AA342" s="17">
        <f>R342*EXP(-$B$15*(($B$16+$AI$4)*0.6))+S342*$B$15/($B$15-$AI$12)*(EXP(-$AI$12*(($B$16+$AI$4)*0.6))-EXP(-$B$15*(($B$16+$AI$4)*0.6)))+T342*$B$15/($B$15-$AI$13)*(EXP(-$AI$13*(($B$16+$AI$4)*0.6))-EXP(-$B$15*(($B$16+$AI$4)*0.6)))+U342*$B$15/($B$15-$AI$14)*(EXP(-$AI$14*(($B$16+$AI$4)*0.6))-EXP(-$B$15*(($B$16+$AI$4)*0.6)))</f>
        <v/>
      </c>
      <c r="AB342" s="17">
        <f>R342*EXP(-$B$15*(($B$16+$AI$4)*0.7))+S342*$B$15/($B$15-$AI$12)*(EXP(-$AI$12*(($B$16+$AI$4)*0.7))-EXP(-$B$15*(($B$16+$AI$4)*0.7)))+T342*$B$15/($B$15-$AI$13)*(EXP(-$AI$13*(($B$16+$AI$4)*0.7))-EXP(-$B$15*(($B$16+$AI$4)*0.7)))+U342*$B$15/($B$15-$AI$14)*(EXP(-$AI$14*(($B$16+$AI$4)*0.7))-EXP(-$B$15*(($B$16+$AI$4)*0.7)))</f>
        <v/>
      </c>
      <c r="AC342" s="17">
        <f>R342*EXP(-$B$15*(($B$16+$AI$4)*0.8))+S342*$B$15/($B$15-$AI$12)*(EXP(-$AI$12*(($B$16+$AI$4)*0.8))-EXP(-$B$15*(($B$16+$AI$4)*0.8)))+T342*$B$15/($B$15-$AI$13)*(EXP(-$AI$13*(($B$16+$AI$4)*0.8))-EXP(-$B$15*(($B$16+$AI$4)*0.8)))+U342*$B$15/($B$15-$AI$14)*(EXP(-$AI$14*(($B$16+$AI$4)*0.8))-EXP(-$B$15*(($B$16+$AI$4)*0.8)))</f>
        <v/>
      </c>
      <c r="AD342" s="17">
        <f>R342*EXP(-$B$15*(($B$16+$AI$4)*0.9))+S342*$B$15/($B$15-$AI$12)*(EXP(-$AI$12*(($B$16+$AI$4)*0.9))-EXP(-$B$15*(($B$16+$AI$4)*0.9)))+T342*$B$15/($B$15-$AI$13)*(EXP(-$AI$13*(($B$16+$AI$4)*0.9))-EXP(-$B$15*(($B$16+$AI$4)*0.9)))+U342*$B$15/($B$15-$AI$14)*(EXP(-$AI$14*(($B$16+$AI$4)*0.9))-EXP(-$B$15*(($B$16+$AI$4)*0.9)))</f>
        <v/>
      </c>
      <c r="AE342" s="17">
        <f>R342*EXP(-$B$15*(($B$16+$AI$4)*1.0))+S342*$B$15/($B$15-$AI$12)*(EXP(-$AI$12*(($B$16+$AI$4)*1.0))-EXP(-$B$15*(($B$16+$AI$4)*1.0)))+T342*$B$15/($B$15-$AI$13)*(EXP(-$AI$13*(($B$16+$AI$4)*1.0))-EXP(-$B$15*(($B$16+$AI$4)*1.0)))+U342*$B$15/($B$15-$AI$14)*(EXP(-$AI$14*(($B$16+$AI$4)*1.0))-EXP(-$B$15*(($B$16+$AI$4)*1.0)))</f>
        <v/>
      </c>
      <c r="AF342" s="17">
        <f>MIN((G342-V342)/$AI$48,(G342-W342)/$AI$49,(G342-X342)/$AI$50,(G342-Y342)/$AI$51,(G342-Z342)/$AI$52,(G342-AA342)/$AI$53,(G342-AB342)/$AI$54,(G342-AC342)/$AI$55,(G342-AD342)/$AI$56,(G342-AE342)/$AI$57)</f>
        <v/>
      </c>
    </row>
    <row r="343">
      <c r="E343" s="12">
        <f>E342+$B$11</f>
        <v/>
      </c>
      <c r="F343" s="13">
        <f>E343/60</f>
        <v/>
      </c>
      <c r="G343" s="13">
        <f>IF(F343&gt;=$AI$66,$B$26,IF(F343&gt;=$AI$65,$B$25,IF(F343&gt;=$AI$64,$B$24,IF(F343&gt;=$AI$63,$B$23,IF(F343&gt;=$AI$62,$B$22,IF(F343&gt;=$AI$61,$B$21,$B$20))))))</f>
        <v/>
      </c>
      <c r="H343" s="14">
        <f>MAX(0,MIN($AI$59,IF($B$9="Plasma",(G343-(S343*$AI$18+T343*$AI$19+U343*$AI$20))/$AI$46,AF343)))</f>
        <v/>
      </c>
      <c r="I343" s="15">
        <f>H343/10*3600/$B$11</f>
        <v/>
      </c>
      <c r="J343" s="15">
        <f>J342+H343</f>
        <v/>
      </c>
      <c r="K343" s="14">
        <f>$AI$21*K342+$AI$22*L342+$AI$23*M342+$AI$30*H342</f>
        <v/>
      </c>
      <c r="L343" s="14">
        <f>$AI$24*K342+$AI$25*L342+$AI$26*M342+$AI$31*H342</f>
        <v/>
      </c>
      <c r="M343" s="14">
        <f>$AI$27*K342+$AI$28*L342+$AI$29*M342+$AI$32*H342</f>
        <v/>
      </c>
      <c r="N343" s="16">
        <f>R343*$B$41</f>
        <v/>
      </c>
      <c r="O343" s="14">
        <f>K343/$B$30</f>
        <v/>
      </c>
      <c r="P343" s="14">
        <f>L343/$B$31</f>
        <v/>
      </c>
      <c r="Q343" s="14">
        <f>M343/$B$32</f>
        <v/>
      </c>
      <c r="R343" s="14">
        <f>R342*$AI$42+S342*$AI$43+T342*$AI$44+U342*$AI$45+$AI$47*H342</f>
        <v/>
      </c>
      <c r="S343" s="17">
        <f>$AI$33*K343+$AI$34*L343+$AI$35*M343</f>
        <v/>
      </c>
      <c r="T343" s="17">
        <f>$AI$36*K343+$AI$37*L343+$AI$38*M343</f>
        <v/>
      </c>
      <c r="U343" s="17">
        <f>$AI$39*K343+$AI$40*L343+$AI$41*M343</f>
        <v/>
      </c>
      <c r="V343" s="17">
        <f>R343*EXP(-$B$15*(($B$16+$AI$4)*0.1))+S343*$B$15/($B$15-$AI$12)*(EXP(-$AI$12*(($B$16+$AI$4)*0.1))-EXP(-$B$15*(($B$16+$AI$4)*0.1)))+T343*$B$15/($B$15-$AI$13)*(EXP(-$AI$13*(($B$16+$AI$4)*0.1))-EXP(-$B$15*(($B$16+$AI$4)*0.1)))+U343*$B$15/($B$15-$AI$14)*(EXP(-$AI$14*(($B$16+$AI$4)*0.1))-EXP(-$B$15*(($B$16+$AI$4)*0.1)))</f>
        <v/>
      </c>
      <c r="W343" s="17">
        <f>R343*EXP(-$B$15*(($B$16+$AI$4)*0.2))+S343*$B$15/($B$15-$AI$12)*(EXP(-$AI$12*(($B$16+$AI$4)*0.2))-EXP(-$B$15*(($B$16+$AI$4)*0.2)))+T343*$B$15/($B$15-$AI$13)*(EXP(-$AI$13*(($B$16+$AI$4)*0.2))-EXP(-$B$15*(($B$16+$AI$4)*0.2)))+U343*$B$15/($B$15-$AI$14)*(EXP(-$AI$14*(($B$16+$AI$4)*0.2))-EXP(-$B$15*(($B$16+$AI$4)*0.2)))</f>
        <v/>
      </c>
      <c r="X343" s="17">
        <f>R343*EXP(-$B$15*(($B$16+$AI$4)*0.3))+S343*$B$15/($B$15-$AI$12)*(EXP(-$AI$12*(($B$16+$AI$4)*0.3))-EXP(-$B$15*(($B$16+$AI$4)*0.3)))+T343*$B$15/($B$15-$AI$13)*(EXP(-$AI$13*(($B$16+$AI$4)*0.3))-EXP(-$B$15*(($B$16+$AI$4)*0.3)))+U343*$B$15/($B$15-$AI$14)*(EXP(-$AI$14*(($B$16+$AI$4)*0.3))-EXP(-$B$15*(($B$16+$AI$4)*0.3)))</f>
        <v/>
      </c>
      <c r="Y343" s="17">
        <f>R343*EXP(-$B$15*(($B$16+$AI$4)*0.4))+S343*$B$15/($B$15-$AI$12)*(EXP(-$AI$12*(($B$16+$AI$4)*0.4))-EXP(-$B$15*(($B$16+$AI$4)*0.4)))+T343*$B$15/($B$15-$AI$13)*(EXP(-$AI$13*(($B$16+$AI$4)*0.4))-EXP(-$B$15*(($B$16+$AI$4)*0.4)))+U343*$B$15/($B$15-$AI$14)*(EXP(-$AI$14*(($B$16+$AI$4)*0.4))-EXP(-$B$15*(($B$16+$AI$4)*0.4)))</f>
        <v/>
      </c>
      <c r="Z343" s="17">
        <f>R343*EXP(-$B$15*(($B$16+$AI$4)*0.5))+S343*$B$15/($B$15-$AI$12)*(EXP(-$AI$12*(($B$16+$AI$4)*0.5))-EXP(-$B$15*(($B$16+$AI$4)*0.5)))+T343*$B$15/($B$15-$AI$13)*(EXP(-$AI$13*(($B$16+$AI$4)*0.5))-EXP(-$B$15*(($B$16+$AI$4)*0.5)))+U343*$B$15/($B$15-$AI$14)*(EXP(-$AI$14*(($B$16+$AI$4)*0.5))-EXP(-$B$15*(($B$16+$AI$4)*0.5)))</f>
        <v/>
      </c>
      <c r="AA343" s="17">
        <f>R343*EXP(-$B$15*(($B$16+$AI$4)*0.6))+S343*$B$15/($B$15-$AI$12)*(EXP(-$AI$12*(($B$16+$AI$4)*0.6))-EXP(-$B$15*(($B$16+$AI$4)*0.6)))+T343*$B$15/($B$15-$AI$13)*(EXP(-$AI$13*(($B$16+$AI$4)*0.6))-EXP(-$B$15*(($B$16+$AI$4)*0.6)))+U343*$B$15/($B$15-$AI$14)*(EXP(-$AI$14*(($B$16+$AI$4)*0.6))-EXP(-$B$15*(($B$16+$AI$4)*0.6)))</f>
        <v/>
      </c>
      <c r="AB343" s="17">
        <f>R343*EXP(-$B$15*(($B$16+$AI$4)*0.7))+S343*$B$15/($B$15-$AI$12)*(EXP(-$AI$12*(($B$16+$AI$4)*0.7))-EXP(-$B$15*(($B$16+$AI$4)*0.7)))+T343*$B$15/($B$15-$AI$13)*(EXP(-$AI$13*(($B$16+$AI$4)*0.7))-EXP(-$B$15*(($B$16+$AI$4)*0.7)))+U343*$B$15/($B$15-$AI$14)*(EXP(-$AI$14*(($B$16+$AI$4)*0.7))-EXP(-$B$15*(($B$16+$AI$4)*0.7)))</f>
        <v/>
      </c>
      <c r="AC343" s="17">
        <f>R343*EXP(-$B$15*(($B$16+$AI$4)*0.8))+S343*$B$15/($B$15-$AI$12)*(EXP(-$AI$12*(($B$16+$AI$4)*0.8))-EXP(-$B$15*(($B$16+$AI$4)*0.8)))+T343*$B$15/($B$15-$AI$13)*(EXP(-$AI$13*(($B$16+$AI$4)*0.8))-EXP(-$B$15*(($B$16+$AI$4)*0.8)))+U343*$B$15/($B$15-$AI$14)*(EXP(-$AI$14*(($B$16+$AI$4)*0.8))-EXP(-$B$15*(($B$16+$AI$4)*0.8)))</f>
        <v/>
      </c>
      <c r="AD343" s="17">
        <f>R343*EXP(-$B$15*(($B$16+$AI$4)*0.9))+S343*$B$15/($B$15-$AI$12)*(EXP(-$AI$12*(($B$16+$AI$4)*0.9))-EXP(-$B$15*(($B$16+$AI$4)*0.9)))+T343*$B$15/($B$15-$AI$13)*(EXP(-$AI$13*(($B$16+$AI$4)*0.9))-EXP(-$B$15*(($B$16+$AI$4)*0.9)))+U343*$B$15/($B$15-$AI$14)*(EXP(-$AI$14*(($B$16+$AI$4)*0.9))-EXP(-$B$15*(($B$16+$AI$4)*0.9)))</f>
        <v/>
      </c>
      <c r="AE343" s="17">
        <f>R343*EXP(-$B$15*(($B$16+$AI$4)*1.0))+S343*$B$15/($B$15-$AI$12)*(EXP(-$AI$12*(($B$16+$AI$4)*1.0))-EXP(-$B$15*(($B$16+$AI$4)*1.0)))+T343*$B$15/($B$15-$AI$13)*(EXP(-$AI$13*(($B$16+$AI$4)*1.0))-EXP(-$B$15*(($B$16+$AI$4)*1.0)))+U343*$B$15/($B$15-$AI$14)*(EXP(-$AI$14*(($B$16+$AI$4)*1.0))-EXP(-$B$15*(($B$16+$AI$4)*1.0)))</f>
        <v/>
      </c>
      <c r="AF343" s="17">
        <f>MIN((G343-V343)/$AI$48,(G343-W343)/$AI$49,(G343-X343)/$AI$50,(G343-Y343)/$AI$51,(G343-Z343)/$AI$52,(G343-AA343)/$AI$53,(G343-AB343)/$AI$54,(G343-AC343)/$AI$55,(G343-AD343)/$AI$56,(G343-AE343)/$AI$57)</f>
        <v/>
      </c>
    </row>
    <row r="344">
      <c r="E344" s="12">
        <f>E343+$B$11</f>
        <v/>
      </c>
      <c r="F344" s="13">
        <f>E344/60</f>
        <v/>
      </c>
      <c r="G344" s="13">
        <f>IF(F344&gt;=$AI$66,$B$26,IF(F344&gt;=$AI$65,$B$25,IF(F344&gt;=$AI$64,$B$24,IF(F344&gt;=$AI$63,$B$23,IF(F344&gt;=$AI$62,$B$22,IF(F344&gt;=$AI$61,$B$21,$B$20))))))</f>
        <v/>
      </c>
      <c r="H344" s="14">
        <f>MAX(0,MIN($AI$59,IF($B$9="Plasma",(G344-(S344*$AI$18+T344*$AI$19+U344*$AI$20))/$AI$46,AF344)))</f>
        <v/>
      </c>
      <c r="I344" s="15">
        <f>H344/10*3600/$B$11</f>
        <v/>
      </c>
      <c r="J344" s="15">
        <f>J343+H344</f>
        <v/>
      </c>
      <c r="K344" s="14">
        <f>$AI$21*K343+$AI$22*L343+$AI$23*M343+$AI$30*H343</f>
        <v/>
      </c>
      <c r="L344" s="14">
        <f>$AI$24*K343+$AI$25*L343+$AI$26*M343+$AI$31*H343</f>
        <v/>
      </c>
      <c r="M344" s="14">
        <f>$AI$27*K343+$AI$28*L343+$AI$29*M343+$AI$32*H343</f>
        <v/>
      </c>
      <c r="N344" s="16">
        <f>R344*$B$41</f>
        <v/>
      </c>
      <c r="O344" s="14">
        <f>K344/$B$30</f>
        <v/>
      </c>
      <c r="P344" s="14">
        <f>L344/$B$31</f>
        <v/>
      </c>
      <c r="Q344" s="14">
        <f>M344/$B$32</f>
        <v/>
      </c>
      <c r="R344" s="14">
        <f>R343*$AI$42+S343*$AI$43+T343*$AI$44+U343*$AI$45+$AI$47*H343</f>
        <v/>
      </c>
      <c r="S344" s="17">
        <f>$AI$33*K344+$AI$34*L344+$AI$35*M344</f>
        <v/>
      </c>
      <c r="T344" s="17">
        <f>$AI$36*K344+$AI$37*L344+$AI$38*M344</f>
        <v/>
      </c>
      <c r="U344" s="17">
        <f>$AI$39*K344+$AI$40*L344+$AI$41*M344</f>
        <v/>
      </c>
      <c r="V344" s="17">
        <f>R344*EXP(-$B$15*(($B$16+$AI$4)*0.1))+S344*$B$15/($B$15-$AI$12)*(EXP(-$AI$12*(($B$16+$AI$4)*0.1))-EXP(-$B$15*(($B$16+$AI$4)*0.1)))+T344*$B$15/($B$15-$AI$13)*(EXP(-$AI$13*(($B$16+$AI$4)*0.1))-EXP(-$B$15*(($B$16+$AI$4)*0.1)))+U344*$B$15/($B$15-$AI$14)*(EXP(-$AI$14*(($B$16+$AI$4)*0.1))-EXP(-$B$15*(($B$16+$AI$4)*0.1)))</f>
        <v/>
      </c>
      <c r="W344" s="17">
        <f>R344*EXP(-$B$15*(($B$16+$AI$4)*0.2))+S344*$B$15/($B$15-$AI$12)*(EXP(-$AI$12*(($B$16+$AI$4)*0.2))-EXP(-$B$15*(($B$16+$AI$4)*0.2)))+T344*$B$15/($B$15-$AI$13)*(EXP(-$AI$13*(($B$16+$AI$4)*0.2))-EXP(-$B$15*(($B$16+$AI$4)*0.2)))+U344*$B$15/($B$15-$AI$14)*(EXP(-$AI$14*(($B$16+$AI$4)*0.2))-EXP(-$B$15*(($B$16+$AI$4)*0.2)))</f>
        <v/>
      </c>
      <c r="X344" s="17">
        <f>R344*EXP(-$B$15*(($B$16+$AI$4)*0.3))+S344*$B$15/($B$15-$AI$12)*(EXP(-$AI$12*(($B$16+$AI$4)*0.3))-EXP(-$B$15*(($B$16+$AI$4)*0.3)))+T344*$B$15/($B$15-$AI$13)*(EXP(-$AI$13*(($B$16+$AI$4)*0.3))-EXP(-$B$15*(($B$16+$AI$4)*0.3)))+U344*$B$15/($B$15-$AI$14)*(EXP(-$AI$14*(($B$16+$AI$4)*0.3))-EXP(-$B$15*(($B$16+$AI$4)*0.3)))</f>
        <v/>
      </c>
      <c r="Y344" s="17">
        <f>R344*EXP(-$B$15*(($B$16+$AI$4)*0.4))+S344*$B$15/($B$15-$AI$12)*(EXP(-$AI$12*(($B$16+$AI$4)*0.4))-EXP(-$B$15*(($B$16+$AI$4)*0.4)))+T344*$B$15/($B$15-$AI$13)*(EXP(-$AI$13*(($B$16+$AI$4)*0.4))-EXP(-$B$15*(($B$16+$AI$4)*0.4)))+U344*$B$15/($B$15-$AI$14)*(EXP(-$AI$14*(($B$16+$AI$4)*0.4))-EXP(-$B$15*(($B$16+$AI$4)*0.4)))</f>
        <v/>
      </c>
      <c r="Z344" s="17">
        <f>R344*EXP(-$B$15*(($B$16+$AI$4)*0.5))+S344*$B$15/($B$15-$AI$12)*(EXP(-$AI$12*(($B$16+$AI$4)*0.5))-EXP(-$B$15*(($B$16+$AI$4)*0.5)))+T344*$B$15/($B$15-$AI$13)*(EXP(-$AI$13*(($B$16+$AI$4)*0.5))-EXP(-$B$15*(($B$16+$AI$4)*0.5)))+U344*$B$15/($B$15-$AI$14)*(EXP(-$AI$14*(($B$16+$AI$4)*0.5))-EXP(-$B$15*(($B$16+$AI$4)*0.5)))</f>
        <v/>
      </c>
      <c r="AA344" s="17">
        <f>R344*EXP(-$B$15*(($B$16+$AI$4)*0.6))+S344*$B$15/($B$15-$AI$12)*(EXP(-$AI$12*(($B$16+$AI$4)*0.6))-EXP(-$B$15*(($B$16+$AI$4)*0.6)))+T344*$B$15/($B$15-$AI$13)*(EXP(-$AI$13*(($B$16+$AI$4)*0.6))-EXP(-$B$15*(($B$16+$AI$4)*0.6)))+U344*$B$15/($B$15-$AI$14)*(EXP(-$AI$14*(($B$16+$AI$4)*0.6))-EXP(-$B$15*(($B$16+$AI$4)*0.6)))</f>
        <v/>
      </c>
      <c r="AB344" s="17">
        <f>R344*EXP(-$B$15*(($B$16+$AI$4)*0.7))+S344*$B$15/($B$15-$AI$12)*(EXP(-$AI$12*(($B$16+$AI$4)*0.7))-EXP(-$B$15*(($B$16+$AI$4)*0.7)))+T344*$B$15/($B$15-$AI$13)*(EXP(-$AI$13*(($B$16+$AI$4)*0.7))-EXP(-$B$15*(($B$16+$AI$4)*0.7)))+U344*$B$15/($B$15-$AI$14)*(EXP(-$AI$14*(($B$16+$AI$4)*0.7))-EXP(-$B$15*(($B$16+$AI$4)*0.7)))</f>
        <v/>
      </c>
      <c r="AC344" s="17">
        <f>R344*EXP(-$B$15*(($B$16+$AI$4)*0.8))+S344*$B$15/($B$15-$AI$12)*(EXP(-$AI$12*(($B$16+$AI$4)*0.8))-EXP(-$B$15*(($B$16+$AI$4)*0.8)))+T344*$B$15/($B$15-$AI$13)*(EXP(-$AI$13*(($B$16+$AI$4)*0.8))-EXP(-$B$15*(($B$16+$AI$4)*0.8)))+U344*$B$15/($B$15-$AI$14)*(EXP(-$AI$14*(($B$16+$AI$4)*0.8))-EXP(-$B$15*(($B$16+$AI$4)*0.8)))</f>
        <v/>
      </c>
      <c r="AD344" s="17">
        <f>R344*EXP(-$B$15*(($B$16+$AI$4)*0.9))+S344*$B$15/($B$15-$AI$12)*(EXP(-$AI$12*(($B$16+$AI$4)*0.9))-EXP(-$B$15*(($B$16+$AI$4)*0.9)))+T344*$B$15/($B$15-$AI$13)*(EXP(-$AI$13*(($B$16+$AI$4)*0.9))-EXP(-$B$15*(($B$16+$AI$4)*0.9)))+U344*$B$15/($B$15-$AI$14)*(EXP(-$AI$14*(($B$16+$AI$4)*0.9))-EXP(-$B$15*(($B$16+$AI$4)*0.9)))</f>
        <v/>
      </c>
      <c r="AE344" s="17">
        <f>R344*EXP(-$B$15*(($B$16+$AI$4)*1.0))+S344*$B$15/($B$15-$AI$12)*(EXP(-$AI$12*(($B$16+$AI$4)*1.0))-EXP(-$B$15*(($B$16+$AI$4)*1.0)))+T344*$B$15/($B$15-$AI$13)*(EXP(-$AI$13*(($B$16+$AI$4)*1.0))-EXP(-$B$15*(($B$16+$AI$4)*1.0)))+U344*$B$15/($B$15-$AI$14)*(EXP(-$AI$14*(($B$16+$AI$4)*1.0))-EXP(-$B$15*(($B$16+$AI$4)*1.0)))</f>
        <v/>
      </c>
      <c r="AF344" s="17">
        <f>MIN((G344-V344)/$AI$48,(G344-W344)/$AI$49,(G344-X344)/$AI$50,(G344-Y344)/$AI$51,(G344-Z344)/$AI$52,(G344-AA344)/$AI$53,(G344-AB344)/$AI$54,(G344-AC344)/$AI$55,(G344-AD344)/$AI$56,(G344-AE344)/$AI$57)</f>
        <v/>
      </c>
    </row>
    <row r="345">
      <c r="E345" s="12">
        <f>E344+$B$11</f>
        <v/>
      </c>
      <c r="F345" s="13">
        <f>E345/60</f>
        <v/>
      </c>
      <c r="G345" s="13">
        <f>IF(F345&gt;=$AI$66,$B$26,IF(F345&gt;=$AI$65,$B$25,IF(F345&gt;=$AI$64,$B$24,IF(F345&gt;=$AI$63,$B$23,IF(F345&gt;=$AI$62,$B$22,IF(F345&gt;=$AI$61,$B$21,$B$20))))))</f>
        <v/>
      </c>
      <c r="H345" s="14">
        <f>MAX(0,MIN($AI$59,IF($B$9="Plasma",(G345-(S345*$AI$18+T345*$AI$19+U345*$AI$20))/$AI$46,AF345)))</f>
        <v/>
      </c>
      <c r="I345" s="15">
        <f>H345/10*3600/$B$11</f>
        <v/>
      </c>
      <c r="J345" s="15">
        <f>J344+H345</f>
        <v/>
      </c>
      <c r="K345" s="14">
        <f>$AI$21*K344+$AI$22*L344+$AI$23*M344+$AI$30*H344</f>
        <v/>
      </c>
      <c r="L345" s="14">
        <f>$AI$24*K344+$AI$25*L344+$AI$26*M344+$AI$31*H344</f>
        <v/>
      </c>
      <c r="M345" s="14">
        <f>$AI$27*K344+$AI$28*L344+$AI$29*M344+$AI$32*H344</f>
        <v/>
      </c>
      <c r="N345" s="16">
        <f>R345*$B$41</f>
        <v/>
      </c>
      <c r="O345" s="14">
        <f>K345/$B$30</f>
        <v/>
      </c>
      <c r="P345" s="14">
        <f>L345/$B$31</f>
        <v/>
      </c>
      <c r="Q345" s="14">
        <f>M345/$B$32</f>
        <v/>
      </c>
      <c r="R345" s="14">
        <f>R344*$AI$42+S344*$AI$43+T344*$AI$44+U344*$AI$45+$AI$47*H344</f>
        <v/>
      </c>
      <c r="S345" s="17">
        <f>$AI$33*K345+$AI$34*L345+$AI$35*M345</f>
        <v/>
      </c>
      <c r="T345" s="17">
        <f>$AI$36*K345+$AI$37*L345+$AI$38*M345</f>
        <v/>
      </c>
      <c r="U345" s="17">
        <f>$AI$39*K345+$AI$40*L345+$AI$41*M345</f>
        <v/>
      </c>
      <c r="V345" s="17">
        <f>R345*EXP(-$B$15*(($B$16+$AI$4)*0.1))+S345*$B$15/($B$15-$AI$12)*(EXP(-$AI$12*(($B$16+$AI$4)*0.1))-EXP(-$B$15*(($B$16+$AI$4)*0.1)))+T345*$B$15/($B$15-$AI$13)*(EXP(-$AI$13*(($B$16+$AI$4)*0.1))-EXP(-$B$15*(($B$16+$AI$4)*0.1)))+U345*$B$15/($B$15-$AI$14)*(EXP(-$AI$14*(($B$16+$AI$4)*0.1))-EXP(-$B$15*(($B$16+$AI$4)*0.1)))</f>
        <v/>
      </c>
      <c r="W345" s="17">
        <f>R345*EXP(-$B$15*(($B$16+$AI$4)*0.2))+S345*$B$15/($B$15-$AI$12)*(EXP(-$AI$12*(($B$16+$AI$4)*0.2))-EXP(-$B$15*(($B$16+$AI$4)*0.2)))+T345*$B$15/($B$15-$AI$13)*(EXP(-$AI$13*(($B$16+$AI$4)*0.2))-EXP(-$B$15*(($B$16+$AI$4)*0.2)))+U345*$B$15/($B$15-$AI$14)*(EXP(-$AI$14*(($B$16+$AI$4)*0.2))-EXP(-$B$15*(($B$16+$AI$4)*0.2)))</f>
        <v/>
      </c>
      <c r="X345" s="17">
        <f>R345*EXP(-$B$15*(($B$16+$AI$4)*0.3))+S345*$B$15/($B$15-$AI$12)*(EXP(-$AI$12*(($B$16+$AI$4)*0.3))-EXP(-$B$15*(($B$16+$AI$4)*0.3)))+T345*$B$15/($B$15-$AI$13)*(EXP(-$AI$13*(($B$16+$AI$4)*0.3))-EXP(-$B$15*(($B$16+$AI$4)*0.3)))+U345*$B$15/($B$15-$AI$14)*(EXP(-$AI$14*(($B$16+$AI$4)*0.3))-EXP(-$B$15*(($B$16+$AI$4)*0.3)))</f>
        <v/>
      </c>
      <c r="Y345" s="17">
        <f>R345*EXP(-$B$15*(($B$16+$AI$4)*0.4))+S345*$B$15/($B$15-$AI$12)*(EXP(-$AI$12*(($B$16+$AI$4)*0.4))-EXP(-$B$15*(($B$16+$AI$4)*0.4)))+T345*$B$15/($B$15-$AI$13)*(EXP(-$AI$13*(($B$16+$AI$4)*0.4))-EXP(-$B$15*(($B$16+$AI$4)*0.4)))+U345*$B$15/($B$15-$AI$14)*(EXP(-$AI$14*(($B$16+$AI$4)*0.4))-EXP(-$B$15*(($B$16+$AI$4)*0.4)))</f>
        <v/>
      </c>
      <c r="Z345" s="17">
        <f>R345*EXP(-$B$15*(($B$16+$AI$4)*0.5))+S345*$B$15/($B$15-$AI$12)*(EXP(-$AI$12*(($B$16+$AI$4)*0.5))-EXP(-$B$15*(($B$16+$AI$4)*0.5)))+T345*$B$15/($B$15-$AI$13)*(EXP(-$AI$13*(($B$16+$AI$4)*0.5))-EXP(-$B$15*(($B$16+$AI$4)*0.5)))+U345*$B$15/($B$15-$AI$14)*(EXP(-$AI$14*(($B$16+$AI$4)*0.5))-EXP(-$B$15*(($B$16+$AI$4)*0.5)))</f>
        <v/>
      </c>
      <c r="AA345" s="17">
        <f>R345*EXP(-$B$15*(($B$16+$AI$4)*0.6))+S345*$B$15/($B$15-$AI$12)*(EXP(-$AI$12*(($B$16+$AI$4)*0.6))-EXP(-$B$15*(($B$16+$AI$4)*0.6)))+T345*$B$15/($B$15-$AI$13)*(EXP(-$AI$13*(($B$16+$AI$4)*0.6))-EXP(-$B$15*(($B$16+$AI$4)*0.6)))+U345*$B$15/($B$15-$AI$14)*(EXP(-$AI$14*(($B$16+$AI$4)*0.6))-EXP(-$B$15*(($B$16+$AI$4)*0.6)))</f>
        <v/>
      </c>
      <c r="AB345" s="17">
        <f>R345*EXP(-$B$15*(($B$16+$AI$4)*0.7))+S345*$B$15/($B$15-$AI$12)*(EXP(-$AI$12*(($B$16+$AI$4)*0.7))-EXP(-$B$15*(($B$16+$AI$4)*0.7)))+T345*$B$15/($B$15-$AI$13)*(EXP(-$AI$13*(($B$16+$AI$4)*0.7))-EXP(-$B$15*(($B$16+$AI$4)*0.7)))+U345*$B$15/($B$15-$AI$14)*(EXP(-$AI$14*(($B$16+$AI$4)*0.7))-EXP(-$B$15*(($B$16+$AI$4)*0.7)))</f>
        <v/>
      </c>
      <c r="AC345" s="17">
        <f>R345*EXP(-$B$15*(($B$16+$AI$4)*0.8))+S345*$B$15/($B$15-$AI$12)*(EXP(-$AI$12*(($B$16+$AI$4)*0.8))-EXP(-$B$15*(($B$16+$AI$4)*0.8)))+T345*$B$15/($B$15-$AI$13)*(EXP(-$AI$13*(($B$16+$AI$4)*0.8))-EXP(-$B$15*(($B$16+$AI$4)*0.8)))+U345*$B$15/($B$15-$AI$14)*(EXP(-$AI$14*(($B$16+$AI$4)*0.8))-EXP(-$B$15*(($B$16+$AI$4)*0.8)))</f>
        <v/>
      </c>
      <c r="AD345" s="17">
        <f>R345*EXP(-$B$15*(($B$16+$AI$4)*0.9))+S345*$B$15/($B$15-$AI$12)*(EXP(-$AI$12*(($B$16+$AI$4)*0.9))-EXP(-$B$15*(($B$16+$AI$4)*0.9)))+T345*$B$15/($B$15-$AI$13)*(EXP(-$AI$13*(($B$16+$AI$4)*0.9))-EXP(-$B$15*(($B$16+$AI$4)*0.9)))+U345*$B$15/($B$15-$AI$14)*(EXP(-$AI$14*(($B$16+$AI$4)*0.9))-EXP(-$B$15*(($B$16+$AI$4)*0.9)))</f>
        <v/>
      </c>
      <c r="AE345" s="17">
        <f>R345*EXP(-$B$15*(($B$16+$AI$4)*1.0))+S345*$B$15/($B$15-$AI$12)*(EXP(-$AI$12*(($B$16+$AI$4)*1.0))-EXP(-$B$15*(($B$16+$AI$4)*1.0)))+T345*$B$15/($B$15-$AI$13)*(EXP(-$AI$13*(($B$16+$AI$4)*1.0))-EXP(-$B$15*(($B$16+$AI$4)*1.0)))+U345*$B$15/($B$15-$AI$14)*(EXP(-$AI$14*(($B$16+$AI$4)*1.0))-EXP(-$B$15*(($B$16+$AI$4)*1.0)))</f>
        <v/>
      </c>
      <c r="AF345" s="17">
        <f>MIN((G345-V345)/$AI$48,(G345-W345)/$AI$49,(G345-X345)/$AI$50,(G345-Y345)/$AI$51,(G345-Z345)/$AI$52,(G345-AA345)/$AI$53,(G345-AB345)/$AI$54,(G345-AC345)/$AI$55,(G345-AD345)/$AI$56,(G345-AE345)/$AI$57)</f>
        <v/>
      </c>
    </row>
    <row r="346">
      <c r="E346" s="12">
        <f>E345+$B$11</f>
        <v/>
      </c>
      <c r="F346" s="13">
        <f>E346/60</f>
        <v/>
      </c>
      <c r="G346" s="13">
        <f>IF(F346&gt;=$AI$66,$B$26,IF(F346&gt;=$AI$65,$B$25,IF(F346&gt;=$AI$64,$B$24,IF(F346&gt;=$AI$63,$B$23,IF(F346&gt;=$AI$62,$B$22,IF(F346&gt;=$AI$61,$B$21,$B$20))))))</f>
        <v/>
      </c>
      <c r="H346" s="14">
        <f>MAX(0,MIN($AI$59,IF($B$9="Plasma",(G346-(S346*$AI$18+T346*$AI$19+U346*$AI$20))/$AI$46,AF346)))</f>
        <v/>
      </c>
      <c r="I346" s="15">
        <f>H346/10*3600/$B$11</f>
        <v/>
      </c>
      <c r="J346" s="15">
        <f>J345+H346</f>
        <v/>
      </c>
      <c r="K346" s="14">
        <f>$AI$21*K345+$AI$22*L345+$AI$23*M345+$AI$30*H345</f>
        <v/>
      </c>
      <c r="L346" s="14">
        <f>$AI$24*K345+$AI$25*L345+$AI$26*M345+$AI$31*H345</f>
        <v/>
      </c>
      <c r="M346" s="14">
        <f>$AI$27*K345+$AI$28*L345+$AI$29*M345+$AI$32*H345</f>
        <v/>
      </c>
      <c r="N346" s="16">
        <f>R346*$B$41</f>
        <v/>
      </c>
      <c r="O346" s="14">
        <f>K346/$B$30</f>
        <v/>
      </c>
      <c r="P346" s="14">
        <f>L346/$B$31</f>
        <v/>
      </c>
      <c r="Q346" s="14">
        <f>M346/$B$32</f>
        <v/>
      </c>
      <c r="R346" s="14">
        <f>R345*$AI$42+S345*$AI$43+T345*$AI$44+U345*$AI$45+$AI$47*H345</f>
        <v/>
      </c>
      <c r="S346" s="17">
        <f>$AI$33*K346+$AI$34*L346+$AI$35*M346</f>
        <v/>
      </c>
      <c r="T346" s="17">
        <f>$AI$36*K346+$AI$37*L346+$AI$38*M346</f>
        <v/>
      </c>
      <c r="U346" s="17">
        <f>$AI$39*K346+$AI$40*L346+$AI$41*M346</f>
        <v/>
      </c>
      <c r="V346" s="17">
        <f>R346*EXP(-$B$15*(($B$16+$AI$4)*0.1))+S346*$B$15/($B$15-$AI$12)*(EXP(-$AI$12*(($B$16+$AI$4)*0.1))-EXP(-$B$15*(($B$16+$AI$4)*0.1)))+T346*$B$15/($B$15-$AI$13)*(EXP(-$AI$13*(($B$16+$AI$4)*0.1))-EXP(-$B$15*(($B$16+$AI$4)*0.1)))+U346*$B$15/($B$15-$AI$14)*(EXP(-$AI$14*(($B$16+$AI$4)*0.1))-EXP(-$B$15*(($B$16+$AI$4)*0.1)))</f>
        <v/>
      </c>
      <c r="W346" s="17">
        <f>R346*EXP(-$B$15*(($B$16+$AI$4)*0.2))+S346*$B$15/($B$15-$AI$12)*(EXP(-$AI$12*(($B$16+$AI$4)*0.2))-EXP(-$B$15*(($B$16+$AI$4)*0.2)))+T346*$B$15/($B$15-$AI$13)*(EXP(-$AI$13*(($B$16+$AI$4)*0.2))-EXP(-$B$15*(($B$16+$AI$4)*0.2)))+U346*$B$15/($B$15-$AI$14)*(EXP(-$AI$14*(($B$16+$AI$4)*0.2))-EXP(-$B$15*(($B$16+$AI$4)*0.2)))</f>
        <v/>
      </c>
      <c r="X346" s="17">
        <f>R346*EXP(-$B$15*(($B$16+$AI$4)*0.3))+S346*$B$15/($B$15-$AI$12)*(EXP(-$AI$12*(($B$16+$AI$4)*0.3))-EXP(-$B$15*(($B$16+$AI$4)*0.3)))+T346*$B$15/($B$15-$AI$13)*(EXP(-$AI$13*(($B$16+$AI$4)*0.3))-EXP(-$B$15*(($B$16+$AI$4)*0.3)))+U346*$B$15/($B$15-$AI$14)*(EXP(-$AI$14*(($B$16+$AI$4)*0.3))-EXP(-$B$15*(($B$16+$AI$4)*0.3)))</f>
        <v/>
      </c>
      <c r="Y346" s="17">
        <f>R346*EXP(-$B$15*(($B$16+$AI$4)*0.4))+S346*$B$15/($B$15-$AI$12)*(EXP(-$AI$12*(($B$16+$AI$4)*0.4))-EXP(-$B$15*(($B$16+$AI$4)*0.4)))+T346*$B$15/($B$15-$AI$13)*(EXP(-$AI$13*(($B$16+$AI$4)*0.4))-EXP(-$B$15*(($B$16+$AI$4)*0.4)))+U346*$B$15/($B$15-$AI$14)*(EXP(-$AI$14*(($B$16+$AI$4)*0.4))-EXP(-$B$15*(($B$16+$AI$4)*0.4)))</f>
        <v/>
      </c>
      <c r="Z346" s="17">
        <f>R346*EXP(-$B$15*(($B$16+$AI$4)*0.5))+S346*$B$15/($B$15-$AI$12)*(EXP(-$AI$12*(($B$16+$AI$4)*0.5))-EXP(-$B$15*(($B$16+$AI$4)*0.5)))+T346*$B$15/($B$15-$AI$13)*(EXP(-$AI$13*(($B$16+$AI$4)*0.5))-EXP(-$B$15*(($B$16+$AI$4)*0.5)))+U346*$B$15/($B$15-$AI$14)*(EXP(-$AI$14*(($B$16+$AI$4)*0.5))-EXP(-$B$15*(($B$16+$AI$4)*0.5)))</f>
        <v/>
      </c>
      <c r="AA346" s="17">
        <f>R346*EXP(-$B$15*(($B$16+$AI$4)*0.6))+S346*$B$15/($B$15-$AI$12)*(EXP(-$AI$12*(($B$16+$AI$4)*0.6))-EXP(-$B$15*(($B$16+$AI$4)*0.6)))+T346*$B$15/($B$15-$AI$13)*(EXP(-$AI$13*(($B$16+$AI$4)*0.6))-EXP(-$B$15*(($B$16+$AI$4)*0.6)))+U346*$B$15/($B$15-$AI$14)*(EXP(-$AI$14*(($B$16+$AI$4)*0.6))-EXP(-$B$15*(($B$16+$AI$4)*0.6)))</f>
        <v/>
      </c>
      <c r="AB346" s="17">
        <f>R346*EXP(-$B$15*(($B$16+$AI$4)*0.7))+S346*$B$15/($B$15-$AI$12)*(EXP(-$AI$12*(($B$16+$AI$4)*0.7))-EXP(-$B$15*(($B$16+$AI$4)*0.7)))+T346*$B$15/($B$15-$AI$13)*(EXP(-$AI$13*(($B$16+$AI$4)*0.7))-EXP(-$B$15*(($B$16+$AI$4)*0.7)))+U346*$B$15/($B$15-$AI$14)*(EXP(-$AI$14*(($B$16+$AI$4)*0.7))-EXP(-$B$15*(($B$16+$AI$4)*0.7)))</f>
        <v/>
      </c>
      <c r="AC346" s="17">
        <f>R346*EXP(-$B$15*(($B$16+$AI$4)*0.8))+S346*$B$15/($B$15-$AI$12)*(EXP(-$AI$12*(($B$16+$AI$4)*0.8))-EXP(-$B$15*(($B$16+$AI$4)*0.8)))+T346*$B$15/($B$15-$AI$13)*(EXP(-$AI$13*(($B$16+$AI$4)*0.8))-EXP(-$B$15*(($B$16+$AI$4)*0.8)))+U346*$B$15/($B$15-$AI$14)*(EXP(-$AI$14*(($B$16+$AI$4)*0.8))-EXP(-$B$15*(($B$16+$AI$4)*0.8)))</f>
        <v/>
      </c>
      <c r="AD346" s="17">
        <f>R346*EXP(-$B$15*(($B$16+$AI$4)*0.9))+S346*$B$15/($B$15-$AI$12)*(EXP(-$AI$12*(($B$16+$AI$4)*0.9))-EXP(-$B$15*(($B$16+$AI$4)*0.9)))+T346*$B$15/($B$15-$AI$13)*(EXP(-$AI$13*(($B$16+$AI$4)*0.9))-EXP(-$B$15*(($B$16+$AI$4)*0.9)))+U346*$B$15/($B$15-$AI$14)*(EXP(-$AI$14*(($B$16+$AI$4)*0.9))-EXP(-$B$15*(($B$16+$AI$4)*0.9)))</f>
        <v/>
      </c>
      <c r="AE346" s="17">
        <f>R346*EXP(-$B$15*(($B$16+$AI$4)*1.0))+S346*$B$15/($B$15-$AI$12)*(EXP(-$AI$12*(($B$16+$AI$4)*1.0))-EXP(-$B$15*(($B$16+$AI$4)*1.0)))+T346*$B$15/($B$15-$AI$13)*(EXP(-$AI$13*(($B$16+$AI$4)*1.0))-EXP(-$B$15*(($B$16+$AI$4)*1.0)))+U346*$B$15/($B$15-$AI$14)*(EXP(-$AI$14*(($B$16+$AI$4)*1.0))-EXP(-$B$15*(($B$16+$AI$4)*1.0)))</f>
        <v/>
      </c>
      <c r="AF346" s="17">
        <f>MIN((G346-V346)/$AI$48,(G346-W346)/$AI$49,(G346-X346)/$AI$50,(G346-Y346)/$AI$51,(G346-Z346)/$AI$52,(G346-AA346)/$AI$53,(G346-AB346)/$AI$54,(G346-AC346)/$AI$55,(G346-AD346)/$AI$56,(G346-AE346)/$AI$57)</f>
        <v/>
      </c>
    </row>
    <row r="347">
      <c r="E347" s="12">
        <f>E346+$B$11</f>
        <v/>
      </c>
      <c r="F347" s="13">
        <f>E347/60</f>
        <v/>
      </c>
      <c r="G347" s="13">
        <f>IF(F347&gt;=$AI$66,$B$26,IF(F347&gt;=$AI$65,$B$25,IF(F347&gt;=$AI$64,$B$24,IF(F347&gt;=$AI$63,$B$23,IF(F347&gt;=$AI$62,$B$22,IF(F347&gt;=$AI$61,$B$21,$B$20))))))</f>
        <v/>
      </c>
      <c r="H347" s="14">
        <f>MAX(0,MIN($AI$59,IF($B$9="Plasma",(G347-(S347*$AI$18+T347*$AI$19+U347*$AI$20))/$AI$46,AF347)))</f>
        <v/>
      </c>
      <c r="I347" s="15">
        <f>H347/10*3600/$B$11</f>
        <v/>
      </c>
      <c r="J347" s="15">
        <f>J346+H347</f>
        <v/>
      </c>
      <c r="K347" s="14">
        <f>$AI$21*K346+$AI$22*L346+$AI$23*M346+$AI$30*H346</f>
        <v/>
      </c>
      <c r="L347" s="14">
        <f>$AI$24*K346+$AI$25*L346+$AI$26*M346+$AI$31*H346</f>
        <v/>
      </c>
      <c r="M347" s="14">
        <f>$AI$27*K346+$AI$28*L346+$AI$29*M346+$AI$32*H346</f>
        <v/>
      </c>
      <c r="N347" s="16">
        <f>R347*$B$41</f>
        <v/>
      </c>
      <c r="O347" s="14">
        <f>K347/$B$30</f>
        <v/>
      </c>
      <c r="P347" s="14">
        <f>L347/$B$31</f>
        <v/>
      </c>
      <c r="Q347" s="14">
        <f>M347/$B$32</f>
        <v/>
      </c>
      <c r="R347" s="14">
        <f>R346*$AI$42+S346*$AI$43+T346*$AI$44+U346*$AI$45+$AI$47*H346</f>
        <v/>
      </c>
      <c r="S347" s="17">
        <f>$AI$33*K347+$AI$34*L347+$AI$35*M347</f>
        <v/>
      </c>
      <c r="T347" s="17">
        <f>$AI$36*K347+$AI$37*L347+$AI$38*M347</f>
        <v/>
      </c>
      <c r="U347" s="17">
        <f>$AI$39*K347+$AI$40*L347+$AI$41*M347</f>
        <v/>
      </c>
      <c r="V347" s="17">
        <f>R347*EXP(-$B$15*(($B$16+$AI$4)*0.1))+S347*$B$15/($B$15-$AI$12)*(EXP(-$AI$12*(($B$16+$AI$4)*0.1))-EXP(-$B$15*(($B$16+$AI$4)*0.1)))+T347*$B$15/($B$15-$AI$13)*(EXP(-$AI$13*(($B$16+$AI$4)*0.1))-EXP(-$B$15*(($B$16+$AI$4)*0.1)))+U347*$B$15/($B$15-$AI$14)*(EXP(-$AI$14*(($B$16+$AI$4)*0.1))-EXP(-$B$15*(($B$16+$AI$4)*0.1)))</f>
        <v/>
      </c>
      <c r="W347" s="17">
        <f>R347*EXP(-$B$15*(($B$16+$AI$4)*0.2))+S347*$B$15/($B$15-$AI$12)*(EXP(-$AI$12*(($B$16+$AI$4)*0.2))-EXP(-$B$15*(($B$16+$AI$4)*0.2)))+T347*$B$15/($B$15-$AI$13)*(EXP(-$AI$13*(($B$16+$AI$4)*0.2))-EXP(-$B$15*(($B$16+$AI$4)*0.2)))+U347*$B$15/($B$15-$AI$14)*(EXP(-$AI$14*(($B$16+$AI$4)*0.2))-EXP(-$B$15*(($B$16+$AI$4)*0.2)))</f>
        <v/>
      </c>
      <c r="X347" s="17">
        <f>R347*EXP(-$B$15*(($B$16+$AI$4)*0.3))+S347*$B$15/($B$15-$AI$12)*(EXP(-$AI$12*(($B$16+$AI$4)*0.3))-EXP(-$B$15*(($B$16+$AI$4)*0.3)))+T347*$B$15/($B$15-$AI$13)*(EXP(-$AI$13*(($B$16+$AI$4)*0.3))-EXP(-$B$15*(($B$16+$AI$4)*0.3)))+U347*$B$15/($B$15-$AI$14)*(EXP(-$AI$14*(($B$16+$AI$4)*0.3))-EXP(-$B$15*(($B$16+$AI$4)*0.3)))</f>
        <v/>
      </c>
      <c r="Y347" s="17">
        <f>R347*EXP(-$B$15*(($B$16+$AI$4)*0.4))+S347*$B$15/($B$15-$AI$12)*(EXP(-$AI$12*(($B$16+$AI$4)*0.4))-EXP(-$B$15*(($B$16+$AI$4)*0.4)))+T347*$B$15/($B$15-$AI$13)*(EXP(-$AI$13*(($B$16+$AI$4)*0.4))-EXP(-$B$15*(($B$16+$AI$4)*0.4)))+U347*$B$15/($B$15-$AI$14)*(EXP(-$AI$14*(($B$16+$AI$4)*0.4))-EXP(-$B$15*(($B$16+$AI$4)*0.4)))</f>
        <v/>
      </c>
      <c r="Z347" s="17">
        <f>R347*EXP(-$B$15*(($B$16+$AI$4)*0.5))+S347*$B$15/($B$15-$AI$12)*(EXP(-$AI$12*(($B$16+$AI$4)*0.5))-EXP(-$B$15*(($B$16+$AI$4)*0.5)))+T347*$B$15/($B$15-$AI$13)*(EXP(-$AI$13*(($B$16+$AI$4)*0.5))-EXP(-$B$15*(($B$16+$AI$4)*0.5)))+U347*$B$15/($B$15-$AI$14)*(EXP(-$AI$14*(($B$16+$AI$4)*0.5))-EXP(-$B$15*(($B$16+$AI$4)*0.5)))</f>
        <v/>
      </c>
      <c r="AA347" s="17">
        <f>R347*EXP(-$B$15*(($B$16+$AI$4)*0.6))+S347*$B$15/($B$15-$AI$12)*(EXP(-$AI$12*(($B$16+$AI$4)*0.6))-EXP(-$B$15*(($B$16+$AI$4)*0.6)))+T347*$B$15/($B$15-$AI$13)*(EXP(-$AI$13*(($B$16+$AI$4)*0.6))-EXP(-$B$15*(($B$16+$AI$4)*0.6)))+U347*$B$15/($B$15-$AI$14)*(EXP(-$AI$14*(($B$16+$AI$4)*0.6))-EXP(-$B$15*(($B$16+$AI$4)*0.6)))</f>
        <v/>
      </c>
      <c r="AB347" s="17">
        <f>R347*EXP(-$B$15*(($B$16+$AI$4)*0.7))+S347*$B$15/($B$15-$AI$12)*(EXP(-$AI$12*(($B$16+$AI$4)*0.7))-EXP(-$B$15*(($B$16+$AI$4)*0.7)))+T347*$B$15/($B$15-$AI$13)*(EXP(-$AI$13*(($B$16+$AI$4)*0.7))-EXP(-$B$15*(($B$16+$AI$4)*0.7)))+U347*$B$15/($B$15-$AI$14)*(EXP(-$AI$14*(($B$16+$AI$4)*0.7))-EXP(-$B$15*(($B$16+$AI$4)*0.7)))</f>
        <v/>
      </c>
      <c r="AC347" s="17">
        <f>R347*EXP(-$B$15*(($B$16+$AI$4)*0.8))+S347*$B$15/($B$15-$AI$12)*(EXP(-$AI$12*(($B$16+$AI$4)*0.8))-EXP(-$B$15*(($B$16+$AI$4)*0.8)))+T347*$B$15/($B$15-$AI$13)*(EXP(-$AI$13*(($B$16+$AI$4)*0.8))-EXP(-$B$15*(($B$16+$AI$4)*0.8)))+U347*$B$15/($B$15-$AI$14)*(EXP(-$AI$14*(($B$16+$AI$4)*0.8))-EXP(-$B$15*(($B$16+$AI$4)*0.8)))</f>
        <v/>
      </c>
      <c r="AD347" s="17">
        <f>R347*EXP(-$B$15*(($B$16+$AI$4)*0.9))+S347*$B$15/($B$15-$AI$12)*(EXP(-$AI$12*(($B$16+$AI$4)*0.9))-EXP(-$B$15*(($B$16+$AI$4)*0.9)))+T347*$B$15/($B$15-$AI$13)*(EXP(-$AI$13*(($B$16+$AI$4)*0.9))-EXP(-$B$15*(($B$16+$AI$4)*0.9)))+U347*$B$15/($B$15-$AI$14)*(EXP(-$AI$14*(($B$16+$AI$4)*0.9))-EXP(-$B$15*(($B$16+$AI$4)*0.9)))</f>
        <v/>
      </c>
      <c r="AE347" s="17">
        <f>R347*EXP(-$B$15*(($B$16+$AI$4)*1.0))+S347*$B$15/($B$15-$AI$12)*(EXP(-$AI$12*(($B$16+$AI$4)*1.0))-EXP(-$B$15*(($B$16+$AI$4)*1.0)))+T347*$B$15/($B$15-$AI$13)*(EXP(-$AI$13*(($B$16+$AI$4)*1.0))-EXP(-$B$15*(($B$16+$AI$4)*1.0)))+U347*$B$15/($B$15-$AI$14)*(EXP(-$AI$14*(($B$16+$AI$4)*1.0))-EXP(-$B$15*(($B$16+$AI$4)*1.0)))</f>
        <v/>
      </c>
      <c r="AF347" s="17">
        <f>MIN((G347-V347)/$AI$48,(G347-W347)/$AI$49,(G347-X347)/$AI$50,(G347-Y347)/$AI$51,(G347-Z347)/$AI$52,(G347-AA347)/$AI$53,(G347-AB347)/$AI$54,(G347-AC347)/$AI$55,(G347-AD347)/$AI$56,(G347-AE347)/$AI$57)</f>
        <v/>
      </c>
    </row>
    <row r="348">
      <c r="E348" s="12">
        <f>E347+$B$11</f>
        <v/>
      </c>
      <c r="F348" s="13">
        <f>E348/60</f>
        <v/>
      </c>
      <c r="G348" s="13">
        <f>IF(F348&gt;=$AI$66,$B$26,IF(F348&gt;=$AI$65,$B$25,IF(F348&gt;=$AI$64,$B$24,IF(F348&gt;=$AI$63,$B$23,IF(F348&gt;=$AI$62,$B$22,IF(F348&gt;=$AI$61,$B$21,$B$20))))))</f>
        <v/>
      </c>
      <c r="H348" s="14">
        <f>MAX(0,MIN($AI$59,IF($B$9="Plasma",(G348-(S348*$AI$18+T348*$AI$19+U348*$AI$20))/$AI$46,AF348)))</f>
        <v/>
      </c>
      <c r="I348" s="15">
        <f>H348/10*3600/$B$11</f>
        <v/>
      </c>
      <c r="J348" s="15">
        <f>J347+H348</f>
        <v/>
      </c>
      <c r="K348" s="14">
        <f>$AI$21*K347+$AI$22*L347+$AI$23*M347+$AI$30*H347</f>
        <v/>
      </c>
      <c r="L348" s="14">
        <f>$AI$24*K347+$AI$25*L347+$AI$26*M347+$AI$31*H347</f>
        <v/>
      </c>
      <c r="M348" s="14">
        <f>$AI$27*K347+$AI$28*L347+$AI$29*M347+$AI$32*H347</f>
        <v/>
      </c>
      <c r="N348" s="16">
        <f>R348*$B$41</f>
        <v/>
      </c>
      <c r="O348" s="14">
        <f>K348/$B$30</f>
        <v/>
      </c>
      <c r="P348" s="14">
        <f>L348/$B$31</f>
        <v/>
      </c>
      <c r="Q348" s="14">
        <f>M348/$B$32</f>
        <v/>
      </c>
      <c r="R348" s="14">
        <f>R347*$AI$42+S347*$AI$43+T347*$AI$44+U347*$AI$45+$AI$47*H347</f>
        <v/>
      </c>
      <c r="S348" s="17">
        <f>$AI$33*K348+$AI$34*L348+$AI$35*M348</f>
        <v/>
      </c>
      <c r="T348" s="17">
        <f>$AI$36*K348+$AI$37*L348+$AI$38*M348</f>
        <v/>
      </c>
      <c r="U348" s="17">
        <f>$AI$39*K348+$AI$40*L348+$AI$41*M348</f>
        <v/>
      </c>
      <c r="V348" s="17">
        <f>R348*EXP(-$B$15*(($B$16+$AI$4)*0.1))+S348*$B$15/($B$15-$AI$12)*(EXP(-$AI$12*(($B$16+$AI$4)*0.1))-EXP(-$B$15*(($B$16+$AI$4)*0.1)))+T348*$B$15/($B$15-$AI$13)*(EXP(-$AI$13*(($B$16+$AI$4)*0.1))-EXP(-$B$15*(($B$16+$AI$4)*0.1)))+U348*$B$15/($B$15-$AI$14)*(EXP(-$AI$14*(($B$16+$AI$4)*0.1))-EXP(-$B$15*(($B$16+$AI$4)*0.1)))</f>
        <v/>
      </c>
      <c r="W348" s="17">
        <f>R348*EXP(-$B$15*(($B$16+$AI$4)*0.2))+S348*$B$15/($B$15-$AI$12)*(EXP(-$AI$12*(($B$16+$AI$4)*0.2))-EXP(-$B$15*(($B$16+$AI$4)*0.2)))+T348*$B$15/($B$15-$AI$13)*(EXP(-$AI$13*(($B$16+$AI$4)*0.2))-EXP(-$B$15*(($B$16+$AI$4)*0.2)))+U348*$B$15/($B$15-$AI$14)*(EXP(-$AI$14*(($B$16+$AI$4)*0.2))-EXP(-$B$15*(($B$16+$AI$4)*0.2)))</f>
        <v/>
      </c>
      <c r="X348" s="17">
        <f>R348*EXP(-$B$15*(($B$16+$AI$4)*0.3))+S348*$B$15/($B$15-$AI$12)*(EXP(-$AI$12*(($B$16+$AI$4)*0.3))-EXP(-$B$15*(($B$16+$AI$4)*0.3)))+T348*$B$15/($B$15-$AI$13)*(EXP(-$AI$13*(($B$16+$AI$4)*0.3))-EXP(-$B$15*(($B$16+$AI$4)*0.3)))+U348*$B$15/($B$15-$AI$14)*(EXP(-$AI$14*(($B$16+$AI$4)*0.3))-EXP(-$B$15*(($B$16+$AI$4)*0.3)))</f>
        <v/>
      </c>
      <c r="Y348" s="17">
        <f>R348*EXP(-$B$15*(($B$16+$AI$4)*0.4))+S348*$B$15/($B$15-$AI$12)*(EXP(-$AI$12*(($B$16+$AI$4)*0.4))-EXP(-$B$15*(($B$16+$AI$4)*0.4)))+T348*$B$15/($B$15-$AI$13)*(EXP(-$AI$13*(($B$16+$AI$4)*0.4))-EXP(-$B$15*(($B$16+$AI$4)*0.4)))+U348*$B$15/($B$15-$AI$14)*(EXP(-$AI$14*(($B$16+$AI$4)*0.4))-EXP(-$B$15*(($B$16+$AI$4)*0.4)))</f>
        <v/>
      </c>
      <c r="Z348" s="17">
        <f>R348*EXP(-$B$15*(($B$16+$AI$4)*0.5))+S348*$B$15/($B$15-$AI$12)*(EXP(-$AI$12*(($B$16+$AI$4)*0.5))-EXP(-$B$15*(($B$16+$AI$4)*0.5)))+T348*$B$15/($B$15-$AI$13)*(EXP(-$AI$13*(($B$16+$AI$4)*0.5))-EXP(-$B$15*(($B$16+$AI$4)*0.5)))+U348*$B$15/($B$15-$AI$14)*(EXP(-$AI$14*(($B$16+$AI$4)*0.5))-EXP(-$B$15*(($B$16+$AI$4)*0.5)))</f>
        <v/>
      </c>
      <c r="AA348" s="17">
        <f>R348*EXP(-$B$15*(($B$16+$AI$4)*0.6))+S348*$B$15/($B$15-$AI$12)*(EXP(-$AI$12*(($B$16+$AI$4)*0.6))-EXP(-$B$15*(($B$16+$AI$4)*0.6)))+T348*$B$15/($B$15-$AI$13)*(EXP(-$AI$13*(($B$16+$AI$4)*0.6))-EXP(-$B$15*(($B$16+$AI$4)*0.6)))+U348*$B$15/($B$15-$AI$14)*(EXP(-$AI$14*(($B$16+$AI$4)*0.6))-EXP(-$B$15*(($B$16+$AI$4)*0.6)))</f>
        <v/>
      </c>
      <c r="AB348" s="17">
        <f>R348*EXP(-$B$15*(($B$16+$AI$4)*0.7))+S348*$B$15/($B$15-$AI$12)*(EXP(-$AI$12*(($B$16+$AI$4)*0.7))-EXP(-$B$15*(($B$16+$AI$4)*0.7)))+T348*$B$15/($B$15-$AI$13)*(EXP(-$AI$13*(($B$16+$AI$4)*0.7))-EXP(-$B$15*(($B$16+$AI$4)*0.7)))+U348*$B$15/($B$15-$AI$14)*(EXP(-$AI$14*(($B$16+$AI$4)*0.7))-EXP(-$B$15*(($B$16+$AI$4)*0.7)))</f>
        <v/>
      </c>
      <c r="AC348" s="17">
        <f>R348*EXP(-$B$15*(($B$16+$AI$4)*0.8))+S348*$B$15/($B$15-$AI$12)*(EXP(-$AI$12*(($B$16+$AI$4)*0.8))-EXP(-$B$15*(($B$16+$AI$4)*0.8)))+T348*$B$15/($B$15-$AI$13)*(EXP(-$AI$13*(($B$16+$AI$4)*0.8))-EXP(-$B$15*(($B$16+$AI$4)*0.8)))+U348*$B$15/($B$15-$AI$14)*(EXP(-$AI$14*(($B$16+$AI$4)*0.8))-EXP(-$B$15*(($B$16+$AI$4)*0.8)))</f>
        <v/>
      </c>
      <c r="AD348" s="17">
        <f>R348*EXP(-$B$15*(($B$16+$AI$4)*0.9))+S348*$B$15/($B$15-$AI$12)*(EXP(-$AI$12*(($B$16+$AI$4)*0.9))-EXP(-$B$15*(($B$16+$AI$4)*0.9)))+T348*$B$15/($B$15-$AI$13)*(EXP(-$AI$13*(($B$16+$AI$4)*0.9))-EXP(-$B$15*(($B$16+$AI$4)*0.9)))+U348*$B$15/($B$15-$AI$14)*(EXP(-$AI$14*(($B$16+$AI$4)*0.9))-EXP(-$B$15*(($B$16+$AI$4)*0.9)))</f>
        <v/>
      </c>
      <c r="AE348" s="17">
        <f>R348*EXP(-$B$15*(($B$16+$AI$4)*1.0))+S348*$B$15/($B$15-$AI$12)*(EXP(-$AI$12*(($B$16+$AI$4)*1.0))-EXP(-$B$15*(($B$16+$AI$4)*1.0)))+T348*$B$15/($B$15-$AI$13)*(EXP(-$AI$13*(($B$16+$AI$4)*1.0))-EXP(-$B$15*(($B$16+$AI$4)*1.0)))+U348*$B$15/($B$15-$AI$14)*(EXP(-$AI$14*(($B$16+$AI$4)*1.0))-EXP(-$B$15*(($B$16+$AI$4)*1.0)))</f>
        <v/>
      </c>
      <c r="AF348" s="17">
        <f>MIN((G348-V348)/$AI$48,(G348-W348)/$AI$49,(G348-X348)/$AI$50,(G348-Y348)/$AI$51,(G348-Z348)/$AI$52,(G348-AA348)/$AI$53,(G348-AB348)/$AI$54,(G348-AC348)/$AI$55,(G348-AD348)/$AI$56,(G348-AE348)/$AI$57)</f>
        <v/>
      </c>
    </row>
    <row r="349">
      <c r="E349" s="12">
        <f>E348+$B$11</f>
        <v/>
      </c>
      <c r="F349" s="13">
        <f>E349/60</f>
        <v/>
      </c>
      <c r="G349" s="13">
        <f>IF(F349&gt;=$AI$66,$B$26,IF(F349&gt;=$AI$65,$B$25,IF(F349&gt;=$AI$64,$B$24,IF(F349&gt;=$AI$63,$B$23,IF(F349&gt;=$AI$62,$B$22,IF(F349&gt;=$AI$61,$B$21,$B$20))))))</f>
        <v/>
      </c>
      <c r="H349" s="14">
        <f>MAX(0,MIN($AI$59,IF($B$9="Plasma",(G349-(S349*$AI$18+T349*$AI$19+U349*$AI$20))/$AI$46,AF349)))</f>
        <v/>
      </c>
      <c r="I349" s="15">
        <f>H349/10*3600/$B$11</f>
        <v/>
      </c>
      <c r="J349" s="15">
        <f>J348+H349</f>
        <v/>
      </c>
      <c r="K349" s="14">
        <f>$AI$21*K348+$AI$22*L348+$AI$23*M348+$AI$30*H348</f>
        <v/>
      </c>
      <c r="L349" s="14">
        <f>$AI$24*K348+$AI$25*L348+$AI$26*M348+$AI$31*H348</f>
        <v/>
      </c>
      <c r="M349" s="14">
        <f>$AI$27*K348+$AI$28*L348+$AI$29*M348+$AI$32*H348</f>
        <v/>
      </c>
      <c r="N349" s="16">
        <f>R349*$B$41</f>
        <v/>
      </c>
      <c r="O349" s="14">
        <f>K349/$B$30</f>
        <v/>
      </c>
      <c r="P349" s="14">
        <f>L349/$B$31</f>
        <v/>
      </c>
      <c r="Q349" s="14">
        <f>M349/$B$32</f>
        <v/>
      </c>
      <c r="R349" s="14">
        <f>R348*$AI$42+S348*$AI$43+T348*$AI$44+U348*$AI$45+$AI$47*H348</f>
        <v/>
      </c>
      <c r="S349" s="17">
        <f>$AI$33*K349+$AI$34*L349+$AI$35*M349</f>
        <v/>
      </c>
      <c r="T349" s="17">
        <f>$AI$36*K349+$AI$37*L349+$AI$38*M349</f>
        <v/>
      </c>
      <c r="U349" s="17">
        <f>$AI$39*K349+$AI$40*L349+$AI$41*M349</f>
        <v/>
      </c>
      <c r="V349" s="17">
        <f>R349*EXP(-$B$15*(($B$16+$AI$4)*0.1))+S349*$B$15/($B$15-$AI$12)*(EXP(-$AI$12*(($B$16+$AI$4)*0.1))-EXP(-$B$15*(($B$16+$AI$4)*0.1)))+T349*$B$15/($B$15-$AI$13)*(EXP(-$AI$13*(($B$16+$AI$4)*0.1))-EXP(-$B$15*(($B$16+$AI$4)*0.1)))+U349*$B$15/($B$15-$AI$14)*(EXP(-$AI$14*(($B$16+$AI$4)*0.1))-EXP(-$B$15*(($B$16+$AI$4)*0.1)))</f>
        <v/>
      </c>
      <c r="W349" s="17">
        <f>R349*EXP(-$B$15*(($B$16+$AI$4)*0.2))+S349*$B$15/($B$15-$AI$12)*(EXP(-$AI$12*(($B$16+$AI$4)*0.2))-EXP(-$B$15*(($B$16+$AI$4)*0.2)))+T349*$B$15/($B$15-$AI$13)*(EXP(-$AI$13*(($B$16+$AI$4)*0.2))-EXP(-$B$15*(($B$16+$AI$4)*0.2)))+U349*$B$15/($B$15-$AI$14)*(EXP(-$AI$14*(($B$16+$AI$4)*0.2))-EXP(-$B$15*(($B$16+$AI$4)*0.2)))</f>
        <v/>
      </c>
      <c r="X349" s="17">
        <f>R349*EXP(-$B$15*(($B$16+$AI$4)*0.3))+S349*$B$15/($B$15-$AI$12)*(EXP(-$AI$12*(($B$16+$AI$4)*0.3))-EXP(-$B$15*(($B$16+$AI$4)*0.3)))+T349*$B$15/($B$15-$AI$13)*(EXP(-$AI$13*(($B$16+$AI$4)*0.3))-EXP(-$B$15*(($B$16+$AI$4)*0.3)))+U349*$B$15/($B$15-$AI$14)*(EXP(-$AI$14*(($B$16+$AI$4)*0.3))-EXP(-$B$15*(($B$16+$AI$4)*0.3)))</f>
        <v/>
      </c>
      <c r="Y349" s="17">
        <f>R349*EXP(-$B$15*(($B$16+$AI$4)*0.4))+S349*$B$15/($B$15-$AI$12)*(EXP(-$AI$12*(($B$16+$AI$4)*0.4))-EXP(-$B$15*(($B$16+$AI$4)*0.4)))+T349*$B$15/($B$15-$AI$13)*(EXP(-$AI$13*(($B$16+$AI$4)*0.4))-EXP(-$B$15*(($B$16+$AI$4)*0.4)))+U349*$B$15/($B$15-$AI$14)*(EXP(-$AI$14*(($B$16+$AI$4)*0.4))-EXP(-$B$15*(($B$16+$AI$4)*0.4)))</f>
        <v/>
      </c>
      <c r="Z349" s="17">
        <f>R349*EXP(-$B$15*(($B$16+$AI$4)*0.5))+S349*$B$15/($B$15-$AI$12)*(EXP(-$AI$12*(($B$16+$AI$4)*0.5))-EXP(-$B$15*(($B$16+$AI$4)*0.5)))+T349*$B$15/($B$15-$AI$13)*(EXP(-$AI$13*(($B$16+$AI$4)*0.5))-EXP(-$B$15*(($B$16+$AI$4)*0.5)))+U349*$B$15/($B$15-$AI$14)*(EXP(-$AI$14*(($B$16+$AI$4)*0.5))-EXP(-$B$15*(($B$16+$AI$4)*0.5)))</f>
        <v/>
      </c>
      <c r="AA349" s="17">
        <f>R349*EXP(-$B$15*(($B$16+$AI$4)*0.6))+S349*$B$15/($B$15-$AI$12)*(EXP(-$AI$12*(($B$16+$AI$4)*0.6))-EXP(-$B$15*(($B$16+$AI$4)*0.6)))+T349*$B$15/($B$15-$AI$13)*(EXP(-$AI$13*(($B$16+$AI$4)*0.6))-EXP(-$B$15*(($B$16+$AI$4)*0.6)))+U349*$B$15/($B$15-$AI$14)*(EXP(-$AI$14*(($B$16+$AI$4)*0.6))-EXP(-$B$15*(($B$16+$AI$4)*0.6)))</f>
        <v/>
      </c>
      <c r="AB349" s="17">
        <f>R349*EXP(-$B$15*(($B$16+$AI$4)*0.7))+S349*$B$15/($B$15-$AI$12)*(EXP(-$AI$12*(($B$16+$AI$4)*0.7))-EXP(-$B$15*(($B$16+$AI$4)*0.7)))+T349*$B$15/($B$15-$AI$13)*(EXP(-$AI$13*(($B$16+$AI$4)*0.7))-EXP(-$B$15*(($B$16+$AI$4)*0.7)))+U349*$B$15/($B$15-$AI$14)*(EXP(-$AI$14*(($B$16+$AI$4)*0.7))-EXP(-$B$15*(($B$16+$AI$4)*0.7)))</f>
        <v/>
      </c>
      <c r="AC349" s="17">
        <f>R349*EXP(-$B$15*(($B$16+$AI$4)*0.8))+S349*$B$15/($B$15-$AI$12)*(EXP(-$AI$12*(($B$16+$AI$4)*0.8))-EXP(-$B$15*(($B$16+$AI$4)*0.8)))+T349*$B$15/($B$15-$AI$13)*(EXP(-$AI$13*(($B$16+$AI$4)*0.8))-EXP(-$B$15*(($B$16+$AI$4)*0.8)))+U349*$B$15/($B$15-$AI$14)*(EXP(-$AI$14*(($B$16+$AI$4)*0.8))-EXP(-$B$15*(($B$16+$AI$4)*0.8)))</f>
        <v/>
      </c>
      <c r="AD349" s="17">
        <f>R349*EXP(-$B$15*(($B$16+$AI$4)*0.9))+S349*$B$15/($B$15-$AI$12)*(EXP(-$AI$12*(($B$16+$AI$4)*0.9))-EXP(-$B$15*(($B$16+$AI$4)*0.9)))+T349*$B$15/($B$15-$AI$13)*(EXP(-$AI$13*(($B$16+$AI$4)*0.9))-EXP(-$B$15*(($B$16+$AI$4)*0.9)))+U349*$B$15/($B$15-$AI$14)*(EXP(-$AI$14*(($B$16+$AI$4)*0.9))-EXP(-$B$15*(($B$16+$AI$4)*0.9)))</f>
        <v/>
      </c>
      <c r="AE349" s="17">
        <f>R349*EXP(-$B$15*(($B$16+$AI$4)*1.0))+S349*$B$15/($B$15-$AI$12)*(EXP(-$AI$12*(($B$16+$AI$4)*1.0))-EXP(-$B$15*(($B$16+$AI$4)*1.0)))+T349*$B$15/($B$15-$AI$13)*(EXP(-$AI$13*(($B$16+$AI$4)*1.0))-EXP(-$B$15*(($B$16+$AI$4)*1.0)))+U349*$B$15/($B$15-$AI$14)*(EXP(-$AI$14*(($B$16+$AI$4)*1.0))-EXP(-$B$15*(($B$16+$AI$4)*1.0)))</f>
        <v/>
      </c>
      <c r="AF349" s="17">
        <f>MIN((G349-V349)/$AI$48,(G349-W349)/$AI$49,(G349-X349)/$AI$50,(G349-Y349)/$AI$51,(G349-Z349)/$AI$52,(G349-AA349)/$AI$53,(G349-AB349)/$AI$54,(G349-AC349)/$AI$55,(G349-AD349)/$AI$56,(G349-AE349)/$AI$57)</f>
        <v/>
      </c>
    </row>
    <row r="350">
      <c r="E350" s="12">
        <f>E349+$B$11</f>
        <v/>
      </c>
      <c r="F350" s="13">
        <f>E350/60</f>
        <v/>
      </c>
      <c r="G350" s="13">
        <f>IF(F350&gt;=$AI$66,$B$26,IF(F350&gt;=$AI$65,$B$25,IF(F350&gt;=$AI$64,$B$24,IF(F350&gt;=$AI$63,$B$23,IF(F350&gt;=$AI$62,$B$22,IF(F350&gt;=$AI$61,$B$21,$B$20))))))</f>
        <v/>
      </c>
      <c r="H350" s="14">
        <f>MAX(0,MIN($AI$59,IF($B$9="Plasma",(G350-(S350*$AI$18+T350*$AI$19+U350*$AI$20))/$AI$46,AF350)))</f>
        <v/>
      </c>
      <c r="I350" s="15">
        <f>H350/10*3600/$B$11</f>
        <v/>
      </c>
      <c r="J350" s="15">
        <f>J349+H350</f>
        <v/>
      </c>
      <c r="K350" s="14">
        <f>$AI$21*K349+$AI$22*L349+$AI$23*M349+$AI$30*H349</f>
        <v/>
      </c>
      <c r="L350" s="14">
        <f>$AI$24*K349+$AI$25*L349+$AI$26*M349+$AI$31*H349</f>
        <v/>
      </c>
      <c r="M350" s="14">
        <f>$AI$27*K349+$AI$28*L349+$AI$29*M349+$AI$32*H349</f>
        <v/>
      </c>
      <c r="N350" s="16">
        <f>R350*$B$41</f>
        <v/>
      </c>
      <c r="O350" s="14">
        <f>K350/$B$30</f>
        <v/>
      </c>
      <c r="P350" s="14">
        <f>L350/$B$31</f>
        <v/>
      </c>
      <c r="Q350" s="14">
        <f>M350/$B$32</f>
        <v/>
      </c>
      <c r="R350" s="14">
        <f>R349*$AI$42+S349*$AI$43+T349*$AI$44+U349*$AI$45+$AI$47*H349</f>
        <v/>
      </c>
      <c r="S350" s="17">
        <f>$AI$33*K350+$AI$34*L350+$AI$35*M350</f>
        <v/>
      </c>
      <c r="T350" s="17">
        <f>$AI$36*K350+$AI$37*L350+$AI$38*M350</f>
        <v/>
      </c>
      <c r="U350" s="17">
        <f>$AI$39*K350+$AI$40*L350+$AI$41*M350</f>
        <v/>
      </c>
      <c r="V350" s="17">
        <f>R350*EXP(-$B$15*(($B$16+$AI$4)*0.1))+S350*$B$15/($B$15-$AI$12)*(EXP(-$AI$12*(($B$16+$AI$4)*0.1))-EXP(-$B$15*(($B$16+$AI$4)*0.1)))+T350*$B$15/($B$15-$AI$13)*(EXP(-$AI$13*(($B$16+$AI$4)*0.1))-EXP(-$B$15*(($B$16+$AI$4)*0.1)))+U350*$B$15/($B$15-$AI$14)*(EXP(-$AI$14*(($B$16+$AI$4)*0.1))-EXP(-$B$15*(($B$16+$AI$4)*0.1)))</f>
        <v/>
      </c>
      <c r="W350" s="17">
        <f>R350*EXP(-$B$15*(($B$16+$AI$4)*0.2))+S350*$B$15/($B$15-$AI$12)*(EXP(-$AI$12*(($B$16+$AI$4)*0.2))-EXP(-$B$15*(($B$16+$AI$4)*0.2)))+T350*$B$15/($B$15-$AI$13)*(EXP(-$AI$13*(($B$16+$AI$4)*0.2))-EXP(-$B$15*(($B$16+$AI$4)*0.2)))+U350*$B$15/($B$15-$AI$14)*(EXP(-$AI$14*(($B$16+$AI$4)*0.2))-EXP(-$B$15*(($B$16+$AI$4)*0.2)))</f>
        <v/>
      </c>
      <c r="X350" s="17">
        <f>R350*EXP(-$B$15*(($B$16+$AI$4)*0.3))+S350*$B$15/($B$15-$AI$12)*(EXP(-$AI$12*(($B$16+$AI$4)*0.3))-EXP(-$B$15*(($B$16+$AI$4)*0.3)))+T350*$B$15/($B$15-$AI$13)*(EXP(-$AI$13*(($B$16+$AI$4)*0.3))-EXP(-$B$15*(($B$16+$AI$4)*0.3)))+U350*$B$15/($B$15-$AI$14)*(EXP(-$AI$14*(($B$16+$AI$4)*0.3))-EXP(-$B$15*(($B$16+$AI$4)*0.3)))</f>
        <v/>
      </c>
      <c r="Y350" s="17">
        <f>R350*EXP(-$B$15*(($B$16+$AI$4)*0.4))+S350*$B$15/($B$15-$AI$12)*(EXP(-$AI$12*(($B$16+$AI$4)*0.4))-EXP(-$B$15*(($B$16+$AI$4)*0.4)))+T350*$B$15/($B$15-$AI$13)*(EXP(-$AI$13*(($B$16+$AI$4)*0.4))-EXP(-$B$15*(($B$16+$AI$4)*0.4)))+U350*$B$15/($B$15-$AI$14)*(EXP(-$AI$14*(($B$16+$AI$4)*0.4))-EXP(-$B$15*(($B$16+$AI$4)*0.4)))</f>
        <v/>
      </c>
      <c r="Z350" s="17">
        <f>R350*EXP(-$B$15*(($B$16+$AI$4)*0.5))+S350*$B$15/($B$15-$AI$12)*(EXP(-$AI$12*(($B$16+$AI$4)*0.5))-EXP(-$B$15*(($B$16+$AI$4)*0.5)))+T350*$B$15/($B$15-$AI$13)*(EXP(-$AI$13*(($B$16+$AI$4)*0.5))-EXP(-$B$15*(($B$16+$AI$4)*0.5)))+U350*$B$15/($B$15-$AI$14)*(EXP(-$AI$14*(($B$16+$AI$4)*0.5))-EXP(-$B$15*(($B$16+$AI$4)*0.5)))</f>
        <v/>
      </c>
      <c r="AA350" s="17">
        <f>R350*EXP(-$B$15*(($B$16+$AI$4)*0.6))+S350*$B$15/($B$15-$AI$12)*(EXP(-$AI$12*(($B$16+$AI$4)*0.6))-EXP(-$B$15*(($B$16+$AI$4)*0.6)))+T350*$B$15/($B$15-$AI$13)*(EXP(-$AI$13*(($B$16+$AI$4)*0.6))-EXP(-$B$15*(($B$16+$AI$4)*0.6)))+U350*$B$15/($B$15-$AI$14)*(EXP(-$AI$14*(($B$16+$AI$4)*0.6))-EXP(-$B$15*(($B$16+$AI$4)*0.6)))</f>
        <v/>
      </c>
      <c r="AB350" s="17">
        <f>R350*EXP(-$B$15*(($B$16+$AI$4)*0.7))+S350*$B$15/($B$15-$AI$12)*(EXP(-$AI$12*(($B$16+$AI$4)*0.7))-EXP(-$B$15*(($B$16+$AI$4)*0.7)))+T350*$B$15/($B$15-$AI$13)*(EXP(-$AI$13*(($B$16+$AI$4)*0.7))-EXP(-$B$15*(($B$16+$AI$4)*0.7)))+U350*$B$15/($B$15-$AI$14)*(EXP(-$AI$14*(($B$16+$AI$4)*0.7))-EXP(-$B$15*(($B$16+$AI$4)*0.7)))</f>
        <v/>
      </c>
      <c r="AC350" s="17">
        <f>R350*EXP(-$B$15*(($B$16+$AI$4)*0.8))+S350*$B$15/($B$15-$AI$12)*(EXP(-$AI$12*(($B$16+$AI$4)*0.8))-EXP(-$B$15*(($B$16+$AI$4)*0.8)))+T350*$B$15/($B$15-$AI$13)*(EXP(-$AI$13*(($B$16+$AI$4)*0.8))-EXP(-$B$15*(($B$16+$AI$4)*0.8)))+U350*$B$15/($B$15-$AI$14)*(EXP(-$AI$14*(($B$16+$AI$4)*0.8))-EXP(-$B$15*(($B$16+$AI$4)*0.8)))</f>
        <v/>
      </c>
      <c r="AD350" s="17">
        <f>R350*EXP(-$B$15*(($B$16+$AI$4)*0.9))+S350*$B$15/($B$15-$AI$12)*(EXP(-$AI$12*(($B$16+$AI$4)*0.9))-EXP(-$B$15*(($B$16+$AI$4)*0.9)))+T350*$B$15/($B$15-$AI$13)*(EXP(-$AI$13*(($B$16+$AI$4)*0.9))-EXP(-$B$15*(($B$16+$AI$4)*0.9)))+U350*$B$15/($B$15-$AI$14)*(EXP(-$AI$14*(($B$16+$AI$4)*0.9))-EXP(-$B$15*(($B$16+$AI$4)*0.9)))</f>
        <v/>
      </c>
      <c r="AE350" s="17">
        <f>R350*EXP(-$B$15*(($B$16+$AI$4)*1.0))+S350*$B$15/($B$15-$AI$12)*(EXP(-$AI$12*(($B$16+$AI$4)*1.0))-EXP(-$B$15*(($B$16+$AI$4)*1.0)))+T350*$B$15/($B$15-$AI$13)*(EXP(-$AI$13*(($B$16+$AI$4)*1.0))-EXP(-$B$15*(($B$16+$AI$4)*1.0)))+U350*$B$15/($B$15-$AI$14)*(EXP(-$AI$14*(($B$16+$AI$4)*1.0))-EXP(-$B$15*(($B$16+$AI$4)*1.0)))</f>
        <v/>
      </c>
      <c r="AF350" s="17">
        <f>MIN((G350-V350)/$AI$48,(G350-W350)/$AI$49,(G350-X350)/$AI$50,(G350-Y350)/$AI$51,(G350-Z350)/$AI$52,(G350-AA350)/$AI$53,(G350-AB350)/$AI$54,(G350-AC350)/$AI$55,(G350-AD350)/$AI$56,(G350-AE350)/$AI$57)</f>
        <v/>
      </c>
    </row>
    <row r="351">
      <c r="E351" s="12">
        <f>E350+$B$11</f>
        <v/>
      </c>
      <c r="F351" s="13">
        <f>E351/60</f>
        <v/>
      </c>
      <c r="G351" s="13">
        <f>IF(F351&gt;=$AI$66,$B$26,IF(F351&gt;=$AI$65,$B$25,IF(F351&gt;=$AI$64,$B$24,IF(F351&gt;=$AI$63,$B$23,IF(F351&gt;=$AI$62,$B$22,IF(F351&gt;=$AI$61,$B$21,$B$20))))))</f>
        <v/>
      </c>
      <c r="H351" s="14">
        <f>MAX(0,MIN($AI$59,IF($B$9="Plasma",(G351-(S351*$AI$18+T351*$AI$19+U351*$AI$20))/$AI$46,AF351)))</f>
        <v/>
      </c>
      <c r="I351" s="15">
        <f>H351/10*3600/$B$11</f>
        <v/>
      </c>
      <c r="J351" s="15">
        <f>J350+H351</f>
        <v/>
      </c>
      <c r="K351" s="14">
        <f>$AI$21*K350+$AI$22*L350+$AI$23*M350+$AI$30*H350</f>
        <v/>
      </c>
      <c r="L351" s="14">
        <f>$AI$24*K350+$AI$25*L350+$AI$26*M350+$AI$31*H350</f>
        <v/>
      </c>
      <c r="M351" s="14">
        <f>$AI$27*K350+$AI$28*L350+$AI$29*M350+$AI$32*H350</f>
        <v/>
      </c>
      <c r="N351" s="16">
        <f>R351*$B$41</f>
        <v/>
      </c>
      <c r="O351" s="14">
        <f>K351/$B$30</f>
        <v/>
      </c>
      <c r="P351" s="14">
        <f>L351/$B$31</f>
        <v/>
      </c>
      <c r="Q351" s="14">
        <f>M351/$B$32</f>
        <v/>
      </c>
      <c r="R351" s="14">
        <f>R350*$AI$42+S350*$AI$43+T350*$AI$44+U350*$AI$45+$AI$47*H350</f>
        <v/>
      </c>
      <c r="S351" s="17">
        <f>$AI$33*K351+$AI$34*L351+$AI$35*M351</f>
        <v/>
      </c>
      <c r="T351" s="17">
        <f>$AI$36*K351+$AI$37*L351+$AI$38*M351</f>
        <v/>
      </c>
      <c r="U351" s="17">
        <f>$AI$39*K351+$AI$40*L351+$AI$41*M351</f>
        <v/>
      </c>
      <c r="V351" s="17">
        <f>R351*EXP(-$B$15*(($B$16+$AI$4)*0.1))+S351*$B$15/($B$15-$AI$12)*(EXP(-$AI$12*(($B$16+$AI$4)*0.1))-EXP(-$B$15*(($B$16+$AI$4)*0.1)))+T351*$B$15/($B$15-$AI$13)*(EXP(-$AI$13*(($B$16+$AI$4)*0.1))-EXP(-$B$15*(($B$16+$AI$4)*0.1)))+U351*$B$15/($B$15-$AI$14)*(EXP(-$AI$14*(($B$16+$AI$4)*0.1))-EXP(-$B$15*(($B$16+$AI$4)*0.1)))</f>
        <v/>
      </c>
      <c r="W351" s="17">
        <f>R351*EXP(-$B$15*(($B$16+$AI$4)*0.2))+S351*$B$15/($B$15-$AI$12)*(EXP(-$AI$12*(($B$16+$AI$4)*0.2))-EXP(-$B$15*(($B$16+$AI$4)*0.2)))+T351*$B$15/($B$15-$AI$13)*(EXP(-$AI$13*(($B$16+$AI$4)*0.2))-EXP(-$B$15*(($B$16+$AI$4)*0.2)))+U351*$B$15/($B$15-$AI$14)*(EXP(-$AI$14*(($B$16+$AI$4)*0.2))-EXP(-$B$15*(($B$16+$AI$4)*0.2)))</f>
        <v/>
      </c>
      <c r="X351" s="17">
        <f>R351*EXP(-$B$15*(($B$16+$AI$4)*0.3))+S351*$B$15/($B$15-$AI$12)*(EXP(-$AI$12*(($B$16+$AI$4)*0.3))-EXP(-$B$15*(($B$16+$AI$4)*0.3)))+T351*$B$15/($B$15-$AI$13)*(EXP(-$AI$13*(($B$16+$AI$4)*0.3))-EXP(-$B$15*(($B$16+$AI$4)*0.3)))+U351*$B$15/($B$15-$AI$14)*(EXP(-$AI$14*(($B$16+$AI$4)*0.3))-EXP(-$B$15*(($B$16+$AI$4)*0.3)))</f>
        <v/>
      </c>
      <c r="Y351" s="17">
        <f>R351*EXP(-$B$15*(($B$16+$AI$4)*0.4))+S351*$B$15/($B$15-$AI$12)*(EXP(-$AI$12*(($B$16+$AI$4)*0.4))-EXP(-$B$15*(($B$16+$AI$4)*0.4)))+T351*$B$15/($B$15-$AI$13)*(EXP(-$AI$13*(($B$16+$AI$4)*0.4))-EXP(-$B$15*(($B$16+$AI$4)*0.4)))+U351*$B$15/($B$15-$AI$14)*(EXP(-$AI$14*(($B$16+$AI$4)*0.4))-EXP(-$B$15*(($B$16+$AI$4)*0.4)))</f>
        <v/>
      </c>
      <c r="Z351" s="17">
        <f>R351*EXP(-$B$15*(($B$16+$AI$4)*0.5))+S351*$B$15/($B$15-$AI$12)*(EXP(-$AI$12*(($B$16+$AI$4)*0.5))-EXP(-$B$15*(($B$16+$AI$4)*0.5)))+T351*$B$15/($B$15-$AI$13)*(EXP(-$AI$13*(($B$16+$AI$4)*0.5))-EXP(-$B$15*(($B$16+$AI$4)*0.5)))+U351*$B$15/($B$15-$AI$14)*(EXP(-$AI$14*(($B$16+$AI$4)*0.5))-EXP(-$B$15*(($B$16+$AI$4)*0.5)))</f>
        <v/>
      </c>
      <c r="AA351" s="17">
        <f>R351*EXP(-$B$15*(($B$16+$AI$4)*0.6))+S351*$B$15/($B$15-$AI$12)*(EXP(-$AI$12*(($B$16+$AI$4)*0.6))-EXP(-$B$15*(($B$16+$AI$4)*0.6)))+T351*$B$15/($B$15-$AI$13)*(EXP(-$AI$13*(($B$16+$AI$4)*0.6))-EXP(-$B$15*(($B$16+$AI$4)*0.6)))+U351*$B$15/($B$15-$AI$14)*(EXP(-$AI$14*(($B$16+$AI$4)*0.6))-EXP(-$B$15*(($B$16+$AI$4)*0.6)))</f>
        <v/>
      </c>
      <c r="AB351" s="17">
        <f>R351*EXP(-$B$15*(($B$16+$AI$4)*0.7))+S351*$B$15/($B$15-$AI$12)*(EXP(-$AI$12*(($B$16+$AI$4)*0.7))-EXP(-$B$15*(($B$16+$AI$4)*0.7)))+T351*$B$15/($B$15-$AI$13)*(EXP(-$AI$13*(($B$16+$AI$4)*0.7))-EXP(-$B$15*(($B$16+$AI$4)*0.7)))+U351*$B$15/($B$15-$AI$14)*(EXP(-$AI$14*(($B$16+$AI$4)*0.7))-EXP(-$B$15*(($B$16+$AI$4)*0.7)))</f>
        <v/>
      </c>
      <c r="AC351" s="17">
        <f>R351*EXP(-$B$15*(($B$16+$AI$4)*0.8))+S351*$B$15/($B$15-$AI$12)*(EXP(-$AI$12*(($B$16+$AI$4)*0.8))-EXP(-$B$15*(($B$16+$AI$4)*0.8)))+T351*$B$15/($B$15-$AI$13)*(EXP(-$AI$13*(($B$16+$AI$4)*0.8))-EXP(-$B$15*(($B$16+$AI$4)*0.8)))+U351*$B$15/($B$15-$AI$14)*(EXP(-$AI$14*(($B$16+$AI$4)*0.8))-EXP(-$B$15*(($B$16+$AI$4)*0.8)))</f>
        <v/>
      </c>
      <c r="AD351" s="17">
        <f>R351*EXP(-$B$15*(($B$16+$AI$4)*0.9))+S351*$B$15/($B$15-$AI$12)*(EXP(-$AI$12*(($B$16+$AI$4)*0.9))-EXP(-$B$15*(($B$16+$AI$4)*0.9)))+T351*$B$15/($B$15-$AI$13)*(EXP(-$AI$13*(($B$16+$AI$4)*0.9))-EXP(-$B$15*(($B$16+$AI$4)*0.9)))+U351*$B$15/($B$15-$AI$14)*(EXP(-$AI$14*(($B$16+$AI$4)*0.9))-EXP(-$B$15*(($B$16+$AI$4)*0.9)))</f>
        <v/>
      </c>
      <c r="AE351" s="17">
        <f>R351*EXP(-$B$15*(($B$16+$AI$4)*1.0))+S351*$B$15/($B$15-$AI$12)*(EXP(-$AI$12*(($B$16+$AI$4)*1.0))-EXP(-$B$15*(($B$16+$AI$4)*1.0)))+T351*$B$15/($B$15-$AI$13)*(EXP(-$AI$13*(($B$16+$AI$4)*1.0))-EXP(-$B$15*(($B$16+$AI$4)*1.0)))+U351*$B$15/($B$15-$AI$14)*(EXP(-$AI$14*(($B$16+$AI$4)*1.0))-EXP(-$B$15*(($B$16+$AI$4)*1.0)))</f>
        <v/>
      </c>
      <c r="AF351" s="17">
        <f>MIN((G351-V351)/$AI$48,(G351-W351)/$AI$49,(G351-X351)/$AI$50,(G351-Y351)/$AI$51,(G351-Z351)/$AI$52,(G351-AA351)/$AI$53,(G351-AB351)/$AI$54,(G351-AC351)/$AI$55,(G351-AD351)/$AI$56,(G351-AE351)/$AI$57)</f>
        <v/>
      </c>
    </row>
    <row r="352">
      <c r="E352" s="12">
        <f>E351+$B$11</f>
        <v/>
      </c>
      <c r="F352" s="13">
        <f>E352/60</f>
        <v/>
      </c>
      <c r="G352" s="13">
        <f>IF(F352&gt;=$AI$66,$B$26,IF(F352&gt;=$AI$65,$B$25,IF(F352&gt;=$AI$64,$B$24,IF(F352&gt;=$AI$63,$B$23,IF(F352&gt;=$AI$62,$B$22,IF(F352&gt;=$AI$61,$B$21,$B$20))))))</f>
        <v/>
      </c>
      <c r="H352" s="14">
        <f>MAX(0,MIN($AI$59,IF($B$9="Plasma",(G352-(S352*$AI$18+T352*$AI$19+U352*$AI$20))/$AI$46,AF352)))</f>
        <v/>
      </c>
      <c r="I352" s="15">
        <f>H352/10*3600/$B$11</f>
        <v/>
      </c>
      <c r="J352" s="15">
        <f>J351+H352</f>
        <v/>
      </c>
      <c r="K352" s="14">
        <f>$AI$21*K351+$AI$22*L351+$AI$23*M351+$AI$30*H351</f>
        <v/>
      </c>
      <c r="L352" s="14">
        <f>$AI$24*K351+$AI$25*L351+$AI$26*M351+$AI$31*H351</f>
        <v/>
      </c>
      <c r="M352" s="14">
        <f>$AI$27*K351+$AI$28*L351+$AI$29*M351+$AI$32*H351</f>
        <v/>
      </c>
      <c r="N352" s="16">
        <f>R352*$B$41</f>
        <v/>
      </c>
      <c r="O352" s="14">
        <f>K352/$B$30</f>
        <v/>
      </c>
      <c r="P352" s="14">
        <f>L352/$B$31</f>
        <v/>
      </c>
      <c r="Q352" s="14">
        <f>M352/$B$32</f>
        <v/>
      </c>
      <c r="R352" s="14">
        <f>R351*$AI$42+S351*$AI$43+T351*$AI$44+U351*$AI$45+$AI$47*H351</f>
        <v/>
      </c>
      <c r="S352" s="17">
        <f>$AI$33*K352+$AI$34*L352+$AI$35*M352</f>
        <v/>
      </c>
      <c r="T352" s="17">
        <f>$AI$36*K352+$AI$37*L352+$AI$38*M352</f>
        <v/>
      </c>
      <c r="U352" s="17">
        <f>$AI$39*K352+$AI$40*L352+$AI$41*M352</f>
        <v/>
      </c>
      <c r="V352" s="17">
        <f>R352*EXP(-$B$15*(($B$16+$AI$4)*0.1))+S352*$B$15/($B$15-$AI$12)*(EXP(-$AI$12*(($B$16+$AI$4)*0.1))-EXP(-$B$15*(($B$16+$AI$4)*0.1)))+T352*$B$15/($B$15-$AI$13)*(EXP(-$AI$13*(($B$16+$AI$4)*0.1))-EXP(-$B$15*(($B$16+$AI$4)*0.1)))+U352*$B$15/($B$15-$AI$14)*(EXP(-$AI$14*(($B$16+$AI$4)*0.1))-EXP(-$B$15*(($B$16+$AI$4)*0.1)))</f>
        <v/>
      </c>
      <c r="W352" s="17">
        <f>R352*EXP(-$B$15*(($B$16+$AI$4)*0.2))+S352*$B$15/($B$15-$AI$12)*(EXP(-$AI$12*(($B$16+$AI$4)*0.2))-EXP(-$B$15*(($B$16+$AI$4)*0.2)))+T352*$B$15/($B$15-$AI$13)*(EXP(-$AI$13*(($B$16+$AI$4)*0.2))-EXP(-$B$15*(($B$16+$AI$4)*0.2)))+U352*$B$15/($B$15-$AI$14)*(EXP(-$AI$14*(($B$16+$AI$4)*0.2))-EXP(-$B$15*(($B$16+$AI$4)*0.2)))</f>
        <v/>
      </c>
      <c r="X352" s="17">
        <f>R352*EXP(-$B$15*(($B$16+$AI$4)*0.3))+S352*$B$15/($B$15-$AI$12)*(EXP(-$AI$12*(($B$16+$AI$4)*0.3))-EXP(-$B$15*(($B$16+$AI$4)*0.3)))+T352*$B$15/($B$15-$AI$13)*(EXP(-$AI$13*(($B$16+$AI$4)*0.3))-EXP(-$B$15*(($B$16+$AI$4)*0.3)))+U352*$B$15/($B$15-$AI$14)*(EXP(-$AI$14*(($B$16+$AI$4)*0.3))-EXP(-$B$15*(($B$16+$AI$4)*0.3)))</f>
        <v/>
      </c>
      <c r="Y352" s="17">
        <f>R352*EXP(-$B$15*(($B$16+$AI$4)*0.4))+S352*$B$15/($B$15-$AI$12)*(EXP(-$AI$12*(($B$16+$AI$4)*0.4))-EXP(-$B$15*(($B$16+$AI$4)*0.4)))+T352*$B$15/($B$15-$AI$13)*(EXP(-$AI$13*(($B$16+$AI$4)*0.4))-EXP(-$B$15*(($B$16+$AI$4)*0.4)))+U352*$B$15/($B$15-$AI$14)*(EXP(-$AI$14*(($B$16+$AI$4)*0.4))-EXP(-$B$15*(($B$16+$AI$4)*0.4)))</f>
        <v/>
      </c>
      <c r="Z352" s="17">
        <f>R352*EXP(-$B$15*(($B$16+$AI$4)*0.5))+S352*$B$15/($B$15-$AI$12)*(EXP(-$AI$12*(($B$16+$AI$4)*0.5))-EXP(-$B$15*(($B$16+$AI$4)*0.5)))+T352*$B$15/($B$15-$AI$13)*(EXP(-$AI$13*(($B$16+$AI$4)*0.5))-EXP(-$B$15*(($B$16+$AI$4)*0.5)))+U352*$B$15/($B$15-$AI$14)*(EXP(-$AI$14*(($B$16+$AI$4)*0.5))-EXP(-$B$15*(($B$16+$AI$4)*0.5)))</f>
        <v/>
      </c>
      <c r="AA352" s="17">
        <f>R352*EXP(-$B$15*(($B$16+$AI$4)*0.6))+S352*$B$15/($B$15-$AI$12)*(EXP(-$AI$12*(($B$16+$AI$4)*0.6))-EXP(-$B$15*(($B$16+$AI$4)*0.6)))+T352*$B$15/($B$15-$AI$13)*(EXP(-$AI$13*(($B$16+$AI$4)*0.6))-EXP(-$B$15*(($B$16+$AI$4)*0.6)))+U352*$B$15/($B$15-$AI$14)*(EXP(-$AI$14*(($B$16+$AI$4)*0.6))-EXP(-$B$15*(($B$16+$AI$4)*0.6)))</f>
        <v/>
      </c>
      <c r="AB352" s="17">
        <f>R352*EXP(-$B$15*(($B$16+$AI$4)*0.7))+S352*$B$15/($B$15-$AI$12)*(EXP(-$AI$12*(($B$16+$AI$4)*0.7))-EXP(-$B$15*(($B$16+$AI$4)*0.7)))+T352*$B$15/($B$15-$AI$13)*(EXP(-$AI$13*(($B$16+$AI$4)*0.7))-EXP(-$B$15*(($B$16+$AI$4)*0.7)))+U352*$B$15/($B$15-$AI$14)*(EXP(-$AI$14*(($B$16+$AI$4)*0.7))-EXP(-$B$15*(($B$16+$AI$4)*0.7)))</f>
        <v/>
      </c>
      <c r="AC352" s="17">
        <f>R352*EXP(-$B$15*(($B$16+$AI$4)*0.8))+S352*$B$15/($B$15-$AI$12)*(EXP(-$AI$12*(($B$16+$AI$4)*0.8))-EXP(-$B$15*(($B$16+$AI$4)*0.8)))+T352*$B$15/($B$15-$AI$13)*(EXP(-$AI$13*(($B$16+$AI$4)*0.8))-EXP(-$B$15*(($B$16+$AI$4)*0.8)))+U352*$B$15/($B$15-$AI$14)*(EXP(-$AI$14*(($B$16+$AI$4)*0.8))-EXP(-$B$15*(($B$16+$AI$4)*0.8)))</f>
        <v/>
      </c>
      <c r="AD352" s="17">
        <f>R352*EXP(-$B$15*(($B$16+$AI$4)*0.9))+S352*$B$15/($B$15-$AI$12)*(EXP(-$AI$12*(($B$16+$AI$4)*0.9))-EXP(-$B$15*(($B$16+$AI$4)*0.9)))+T352*$B$15/($B$15-$AI$13)*(EXP(-$AI$13*(($B$16+$AI$4)*0.9))-EXP(-$B$15*(($B$16+$AI$4)*0.9)))+U352*$B$15/($B$15-$AI$14)*(EXP(-$AI$14*(($B$16+$AI$4)*0.9))-EXP(-$B$15*(($B$16+$AI$4)*0.9)))</f>
        <v/>
      </c>
      <c r="AE352" s="17">
        <f>R352*EXP(-$B$15*(($B$16+$AI$4)*1.0))+S352*$B$15/($B$15-$AI$12)*(EXP(-$AI$12*(($B$16+$AI$4)*1.0))-EXP(-$B$15*(($B$16+$AI$4)*1.0)))+T352*$B$15/($B$15-$AI$13)*(EXP(-$AI$13*(($B$16+$AI$4)*1.0))-EXP(-$B$15*(($B$16+$AI$4)*1.0)))+U352*$B$15/($B$15-$AI$14)*(EXP(-$AI$14*(($B$16+$AI$4)*1.0))-EXP(-$B$15*(($B$16+$AI$4)*1.0)))</f>
        <v/>
      </c>
      <c r="AF352" s="17">
        <f>MIN((G352-V352)/$AI$48,(G352-W352)/$AI$49,(G352-X352)/$AI$50,(G352-Y352)/$AI$51,(G352-Z352)/$AI$52,(G352-AA352)/$AI$53,(G352-AB352)/$AI$54,(G352-AC352)/$AI$55,(G352-AD352)/$AI$56,(G352-AE352)/$AI$57)</f>
        <v/>
      </c>
    </row>
    <row r="353">
      <c r="E353" s="12">
        <f>E352+$B$11</f>
        <v/>
      </c>
      <c r="F353" s="13">
        <f>E353/60</f>
        <v/>
      </c>
      <c r="G353" s="13">
        <f>IF(F353&gt;=$AI$66,$B$26,IF(F353&gt;=$AI$65,$B$25,IF(F353&gt;=$AI$64,$B$24,IF(F353&gt;=$AI$63,$B$23,IF(F353&gt;=$AI$62,$B$22,IF(F353&gt;=$AI$61,$B$21,$B$20))))))</f>
        <v/>
      </c>
      <c r="H353" s="14">
        <f>MAX(0,MIN($AI$59,IF($B$9="Plasma",(G353-(S353*$AI$18+T353*$AI$19+U353*$AI$20))/$AI$46,AF353)))</f>
        <v/>
      </c>
      <c r="I353" s="15">
        <f>H353/10*3600/$B$11</f>
        <v/>
      </c>
      <c r="J353" s="15">
        <f>J352+H353</f>
        <v/>
      </c>
      <c r="K353" s="14">
        <f>$AI$21*K352+$AI$22*L352+$AI$23*M352+$AI$30*H352</f>
        <v/>
      </c>
      <c r="L353" s="14">
        <f>$AI$24*K352+$AI$25*L352+$AI$26*M352+$AI$31*H352</f>
        <v/>
      </c>
      <c r="M353" s="14">
        <f>$AI$27*K352+$AI$28*L352+$AI$29*M352+$AI$32*H352</f>
        <v/>
      </c>
      <c r="N353" s="16">
        <f>R353*$B$41</f>
        <v/>
      </c>
      <c r="O353" s="14">
        <f>K353/$B$30</f>
        <v/>
      </c>
      <c r="P353" s="14">
        <f>L353/$B$31</f>
        <v/>
      </c>
      <c r="Q353" s="14">
        <f>M353/$B$32</f>
        <v/>
      </c>
      <c r="R353" s="14">
        <f>R352*$AI$42+S352*$AI$43+T352*$AI$44+U352*$AI$45+$AI$47*H352</f>
        <v/>
      </c>
      <c r="S353" s="17">
        <f>$AI$33*K353+$AI$34*L353+$AI$35*M353</f>
        <v/>
      </c>
      <c r="T353" s="17">
        <f>$AI$36*K353+$AI$37*L353+$AI$38*M353</f>
        <v/>
      </c>
      <c r="U353" s="17">
        <f>$AI$39*K353+$AI$40*L353+$AI$41*M353</f>
        <v/>
      </c>
      <c r="V353" s="17">
        <f>R353*EXP(-$B$15*(($B$16+$AI$4)*0.1))+S353*$B$15/($B$15-$AI$12)*(EXP(-$AI$12*(($B$16+$AI$4)*0.1))-EXP(-$B$15*(($B$16+$AI$4)*0.1)))+T353*$B$15/($B$15-$AI$13)*(EXP(-$AI$13*(($B$16+$AI$4)*0.1))-EXP(-$B$15*(($B$16+$AI$4)*0.1)))+U353*$B$15/($B$15-$AI$14)*(EXP(-$AI$14*(($B$16+$AI$4)*0.1))-EXP(-$B$15*(($B$16+$AI$4)*0.1)))</f>
        <v/>
      </c>
      <c r="W353" s="17">
        <f>R353*EXP(-$B$15*(($B$16+$AI$4)*0.2))+S353*$B$15/($B$15-$AI$12)*(EXP(-$AI$12*(($B$16+$AI$4)*0.2))-EXP(-$B$15*(($B$16+$AI$4)*0.2)))+T353*$B$15/($B$15-$AI$13)*(EXP(-$AI$13*(($B$16+$AI$4)*0.2))-EXP(-$B$15*(($B$16+$AI$4)*0.2)))+U353*$B$15/($B$15-$AI$14)*(EXP(-$AI$14*(($B$16+$AI$4)*0.2))-EXP(-$B$15*(($B$16+$AI$4)*0.2)))</f>
        <v/>
      </c>
      <c r="X353" s="17">
        <f>R353*EXP(-$B$15*(($B$16+$AI$4)*0.3))+S353*$B$15/($B$15-$AI$12)*(EXP(-$AI$12*(($B$16+$AI$4)*0.3))-EXP(-$B$15*(($B$16+$AI$4)*0.3)))+T353*$B$15/($B$15-$AI$13)*(EXP(-$AI$13*(($B$16+$AI$4)*0.3))-EXP(-$B$15*(($B$16+$AI$4)*0.3)))+U353*$B$15/($B$15-$AI$14)*(EXP(-$AI$14*(($B$16+$AI$4)*0.3))-EXP(-$B$15*(($B$16+$AI$4)*0.3)))</f>
        <v/>
      </c>
      <c r="Y353" s="17">
        <f>R353*EXP(-$B$15*(($B$16+$AI$4)*0.4))+S353*$B$15/($B$15-$AI$12)*(EXP(-$AI$12*(($B$16+$AI$4)*0.4))-EXP(-$B$15*(($B$16+$AI$4)*0.4)))+T353*$B$15/($B$15-$AI$13)*(EXP(-$AI$13*(($B$16+$AI$4)*0.4))-EXP(-$B$15*(($B$16+$AI$4)*0.4)))+U353*$B$15/($B$15-$AI$14)*(EXP(-$AI$14*(($B$16+$AI$4)*0.4))-EXP(-$B$15*(($B$16+$AI$4)*0.4)))</f>
        <v/>
      </c>
      <c r="Z353" s="17">
        <f>R353*EXP(-$B$15*(($B$16+$AI$4)*0.5))+S353*$B$15/($B$15-$AI$12)*(EXP(-$AI$12*(($B$16+$AI$4)*0.5))-EXP(-$B$15*(($B$16+$AI$4)*0.5)))+T353*$B$15/($B$15-$AI$13)*(EXP(-$AI$13*(($B$16+$AI$4)*0.5))-EXP(-$B$15*(($B$16+$AI$4)*0.5)))+U353*$B$15/($B$15-$AI$14)*(EXP(-$AI$14*(($B$16+$AI$4)*0.5))-EXP(-$B$15*(($B$16+$AI$4)*0.5)))</f>
        <v/>
      </c>
      <c r="AA353" s="17">
        <f>R353*EXP(-$B$15*(($B$16+$AI$4)*0.6))+S353*$B$15/($B$15-$AI$12)*(EXP(-$AI$12*(($B$16+$AI$4)*0.6))-EXP(-$B$15*(($B$16+$AI$4)*0.6)))+T353*$B$15/($B$15-$AI$13)*(EXP(-$AI$13*(($B$16+$AI$4)*0.6))-EXP(-$B$15*(($B$16+$AI$4)*0.6)))+U353*$B$15/($B$15-$AI$14)*(EXP(-$AI$14*(($B$16+$AI$4)*0.6))-EXP(-$B$15*(($B$16+$AI$4)*0.6)))</f>
        <v/>
      </c>
      <c r="AB353" s="17">
        <f>R353*EXP(-$B$15*(($B$16+$AI$4)*0.7))+S353*$B$15/($B$15-$AI$12)*(EXP(-$AI$12*(($B$16+$AI$4)*0.7))-EXP(-$B$15*(($B$16+$AI$4)*0.7)))+T353*$B$15/($B$15-$AI$13)*(EXP(-$AI$13*(($B$16+$AI$4)*0.7))-EXP(-$B$15*(($B$16+$AI$4)*0.7)))+U353*$B$15/($B$15-$AI$14)*(EXP(-$AI$14*(($B$16+$AI$4)*0.7))-EXP(-$B$15*(($B$16+$AI$4)*0.7)))</f>
        <v/>
      </c>
      <c r="AC353" s="17">
        <f>R353*EXP(-$B$15*(($B$16+$AI$4)*0.8))+S353*$B$15/($B$15-$AI$12)*(EXP(-$AI$12*(($B$16+$AI$4)*0.8))-EXP(-$B$15*(($B$16+$AI$4)*0.8)))+T353*$B$15/($B$15-$AI$13)*(EXP(-$AI$13*(($B$16+$AI$4)*0.8))-EXP(-$B$15*(($B$16+$AI$4)*0.8)))+U353*$B$15/($B$15-$AI$14)*(EXP(-$AI$14*(($B$16+$AI$4)*0.8))-EXP(-$B$15*(($B$16+$AI$4)*0.8)))</f>
        <v/>
      </c>
      <c r="AD353" s="17">
        <f>R353*EXP(-$B$15*(($B$16+$AI$4)*0.9))+S353*$B$15/($B$15-$AI$12)*(EXP(-$AI$12*(($B$16+$AI$4)*0.9))-EXP(-$B$15*(($B$16+$AI$4)*0.9)))+T353*$B$15/($B$15-$AI$13)*(EXP(-$AI$13*(($B$16+$AI$4)*0.9))-EXP(-$B$15*(($B$16+$AI$4)*0.9)))+U353*$B$15/($B$15-$AI$14)*(EXP(-$AI$14*(($B$16+$AI$4)*0.9))-EXP(-$B$15*(($B$16+$AI$4)*0.9)))</f>
        <v/>
      </c>
      <c r="AE353" s="17">
        <f>R353*EXP(-$B$15*(($B$16+$AI$4)*1.0))+S353*$B$15/($B$15-$AI$12)*(EXP(-$AI$12*(($B$16+$AI$4)*1.0))-EXP(-$B$15*(($B$16+$AI$4)*1.0)))+T353*$B$15/($B$15-$AI$13)*(EXP(-$AI$13*(($B$16+$AI$4)*1.0))-EXP(-$B$15*(($B$16+$AI$4)*1.0)))+U353*$B$15/($B$15-$AI$14)*(EXP(-$AI$14*(($B$16+$AI$4)*1.0))-EXP(-$B$15*(($B$16+$AI$4)*1.0)))</f>
        <v/>
      </c>
      <c r="AF353" s="17">
        <f>MIN((G353-V353)/$AI$48,(G353-W353)/$AI$49,(G353-X353)/$AI$50,(G353-Y353)/$AI$51,(G353-Z353)/$AI$52,(G353-AA353)/$AI$53,(G353-AB353)/$AI$54,(G353-AC353)/$AI$55,(G353-AD353)/$AI$56,(G353-AE353)/$AI$57)</f>
        <v/>
      </c>
    </row>
    <row r="354">
      <c r="E354" s="12">
        <f>E353+$B$11</f>
        <v/>
      </c>
      <c r="F354" s="13">
        <f>E354/60</f>
        <v/>
      </c>
      <c r="G354" s="13">
        <f>IF(F354&gt;=$AI$66,$B$26,IF(F354&gt;=$AI$65,$B$25,IF(F354&gt;=$AI$64,$B$24,IF(F354&gt;=$AI$63,$B$23,IF(F354&gt;=$AI$62,$B$22,IF(F354&gt;=$AI$61,$B$21,$B$20))))))</f>
        <v/>
      </c>
      <c r="H354" s="14">
        <f>MAX(0,MIN($AI$59,IF($B$9="Plasma",(G354-(S354*$AI$18+T354*$AI$19+U354*$AI$20))/$AI$46,AF354)))</f>
        <v/>
      </c>
      <c r="I354" s="15">
        <f>H354/10*3600/$B$11</f>
        <v/>
      </c>
      <c r="J354" s="15">
        <f>J353+H354</f>
        <v/>
      </c>
      <c r="K354" s="14">
        <f>$AI$21*K353+$AI$22*L353+$AI$23*M353+$AI$30*H353</f>
        <v/>
      </c>
      <c r="L354" s="14">
        <f>$AI$24*K353+$AI$25*L353+$AI$26*M353+$AI$31*H353</f>
        <v/>
      </c>
      <c r="M354" s="14">
        <f>$AI$27*K353+$AI$28*L353+$AI$29*M353+$AI$32*H353</f>
        <v/>
      </c>
      <c r="N354" s="16">
        <f>R354*$B$41</f>
        <v/>
      </c>
      <c r="O354" s="14">
        <f>K354/$B$30</f>
        <v/>
      </c>
      <c r="P354" s="14">
        <f>L354/$B$31</f>
        <v/>
      </c>
      <c r="Q354" s="14">
        <f>M354/$B$32</f>
        <v/>
      </c>
      <c r="R354" s="14">
        <f>R353*$AI$42+S353*$AI$43+T353*$AI$44+U353*$AI$45+$AI$47*H353</f>
        <v/>
      </c>
      <c r="S354" s="17">
        <f>$AI$33*K354+$AI$34*L354+$AI$35*M354</f>
        <v/>
      </c>
      <c r="T354" s="17">
        <f>$AI$36*K354+$AI$37*L354+$AI$38*M354</f>
        <v/>
      </c>
      <c r="U354" s="17">
        <f>$AI$39*K354+$AI$40*L354+$AI$41*M354</f>
        <v/>
      </c>
      <c r="V354" s="17">
        <f>R354*EXP(-$B$15*(($B$16+$AI$4)*0.1))+S354*$B$15/($B$15-$AI$12)*(EXP(-$AI$12*(($B$16+$AI$4)*0.1))-EXP(-$B$15*(($B$16+$AI$4)*0.1)))+T354*$B$15/($B$15-$AI$13)*(EXP(-$AI$13*(($B$16+$AI$4)*0.1))-EXP(-$B$15*(($B$16+$AI$4)*0.1)))+U354*$B$15/($B$15-$AI$14)*(EXP(-$AI$14*(($B$16+$AI$4)*0.1))-EXP(-$B$15*(($B$16+$AI$4)*0.1)))</f>
        <v/>
      </c>
      <c r="W354" s="17">
        <f>R354*EXP(-$B$15*(($B$16+$AI$4)*0.2))+S354*$B$15/($B$15-$AI$12)*(EXP(-$AI$12*(($B$16+$AI$4)*0.2))-EXP(-$B$15*(($B$16+$AI$4)*0.2)))+T354*$B$15/($B$15-$AI$13)*(EXP(-$AI$13*(($B$16+$AI$4)*0.2))-EXP(-$B$15*(($B$16+$AI$4)*0.2)))+U354*$B$15/($B$15-$AI$14)*(EXP(-$AI$14*(($B$16+$AI$4)*0.2))-EXP(-$B$15*(($B$16+$AI$4)*0.2)))</f>
        <v/>
      </c>
      <c r="X354" s="17">
        <f>R354*EXP(-$B$15*(($B$16+$AI$4)*0.3))+S354*$B$15/($B$15-$AI$12)*(EXP(-$AI$12*(($B$16+$AI$4)*0.3))-EXP(-$B$15*(($B$16+$AI$4)*0.3)))+T354*$B$15/($B$15-$AI$13)*(EXP(-$AI$13*(($B$16+$AI$4)*0.3))-EXP(-$B$15*(($B$16+$AI$4)*0.3)))+U354*$B$15/($B$15-$AI$14)*(EXP(-$AI$14*(($B$16+$AI$4)*0.3))-EXP(-$B$15*(($B$16+$AI$4)*0.3)))</f>
        <v/>
      </c>
      <c r="Y354" s="17">
        <f>R354*EXP(-$B$15*(($B$16+$AI$4)*0.4))+S354*$B$15/($B$15-$AI$12)*(EXP(-$AI$12*(($B$16+$AI$4)*0.4))-EXP(-$B$15*(($B$16+$AI$4)*0.4)))+T354*$B$15/($B$15-$AI$13)*(EXP(-$AI$13*(($B$16+$AI$4)*0.4))-EXP(-$B$15*(($B$16+$AI$4)*0.4)))+U354*$B$15/($B$15-$AI$14)*(EXP(-$AI$14*(($B$16+$AI$4)*0.4))-EXP(-$B$15*(($B$16+$AI$4)*0.4)))</f>
        <v/>
      </c>
      <c r="Z354" s="17">
        <f>R354*EXP(-$B$15*(($B$16+$AI$4)*0.5))+S354*$B$15/($B$15-$AI$12)*(EXP(-$AI$12*(($B$16+$AI$4)*0.5))-EXP(-$B$15*(($B$16+$AI$4)*0.5)))+T354*$B$15/($B$15-$AI$13)*(EXP(-$AI$13*(($B$16+$AI$4)*0.5))-EXP(-$B$15*(($B$16+$AI$4)*0.5)))+U354*$B$15/($B$15-$AI$14)*(EXP(-$AI$14*(($B$16+$AI$4)*0.5))-EXP(-$B$15*(($B$16+$AI$4)*0.5)))</f>
        <v/>
      </c>
      <c r="AA354" s="17">
        <f>R354*EXP(-$B$15*(($B$16+$AI$4)*0.6))+S354*$B$15/($B$15-$AI$12)*(EXP(-$AI$12*(($B$16+$AI$4)*0.6))-EXP(-$B$15*(($B$16+$AI$4)*0.6)))+T354*$B$15/($B$15-$AI$13)*(EXP(-$AI$13*(($B$16+$AI$4)*0.6))-EXP(-$B$15*(($B$16+$AI$4)*0.6)))+U354*$B$15/($B$15-$AI$14)*(EXP(-$AI$14*(($B$16+$AI$4)*0.6))-EXP(-$B$15*(($B$16+$AI$4)*0.6)))</f>
        <v/>
      </c>
      <c r="AB354" s="17">
        <f>R354*EXP(-$B$15*(($B$16+$AI$4)*0.7))+S354*$B$15/($B$15-$AI$12)*(EXP(-$AI$12*(($B$16+$AI$4)*0.7))-EXP(-$B$15*(($B$16+$AI$4)*0.7)))+T354*$B$15/($B$15-$AI$13)*(EXP(-$AI$13*(($B$16+$AI$4)*0.7))-EXP(-$B$15*(($B$16+$AI$4)*0.7)))+U354*$B$15/($B$15-$AI$14)*(EXP(-$AI$14*(($B$16+$AI$4)*0.7))-EXP(-$B$15*(($B$16+$AI$4)*0.7)))</f>
        <v/>
      </c>
      <c r="AC354" s="17">
        <f>R354*EXP(-$B$15*(($B$16+$AI$4)*0.8))+S354*$B$15/($B$15-$AI$12)*(EXP(-$AI$12*(($B$16+$AI$4)*0.8))-EXP(-$B$15*(($B$16+$AI$4)*0.8)))+T354*$B$15/($B$15-$AI$13)*(EXP(-$AI$13*(($B$16+$AI$4)*0.8))-EXP(-$B$15*(($B$16+$AI$4)*0.8)))+U354*$B$15/($B$15-$AI$14)*(EXP(-$AI$14*(($B$16+$AI$4)*0.8))-EXP(-$B$15*(($B$16+$AI$4)*0.8)))</f>
        <v/>
      </c>
      <c r="AD354" s="17">
        <f>R354*EXP(-$B$15*(($B$16+$AI$4)*0.9))+S354*$B$15/($B$15-$AI$12)*(EXP(-$AI$12*(($B$16+$AI$4)*0.9))-EXP(-$B$15*(($B$16+$AI$4)*0.9)))+T354*$B$15/($B$15-$AI$13)*(EXP(-$AI$13*(($B$16+$AI$4)*0.9))-EXP(-$B$15*(($B$16+$AI$4)*0.9)))+U354*$B$15/($B$15-$AI$14)*(EXP(-$AI$14*(($B$16+$AI$4)*0.9))-EXP(-$B$15*(($B$16+$AI$4)*0.9)))</f>
        <v/>
      </c>
      <c r="AE354" s="17">
        <f>R354*EXP(-$B$15*(($B$16+$AI$4)*1.0))+S354*$B$15/($B$15-$AI$12)*(EXP(-$AI$12*(($B$16+$AI$4)*1.0))-EXP(-$B$15*(($B$16+$AI$4)*1.0)))+T354*$B$15/($B$15-$AI$13)*(EXP(-$AI$13*(($B$16+$AI$4)*1.0))-EXP(-$B$15*(($B$16+$AI$4)*1.0)))+U354*$B$15/($B$15-$AI$14)*(EXP(-$AI$14*(($B$16+$AI$4)*1.0))-EXP(-$B$15*(($B$16+$AI$4)*1.0)))</f>
        <v/>
      </c>
      <c r="AF354" s="17">
        <f>MIN((G354-V354)/$AI$48,(G354-W354)/$AI$49,(G354-X354)/$AI$50,(G354-Y354)/$AI$51,(G354-Z354)/$AI$52,(G354-AA354)/$AI$53,(G354-AB354)/$AI$54,(G354-AC354)/$AI$55,(G354-AD354)/$AI$56,(G354-AE354)/$AI$57)</f>
        <v/>
      </c>
    </row>
    <row r="355">
      <c r="E355" s="12">
        <f>E354+$B$11</f>
        <v/>
      </c>
      <c r="F355" s="13">
        <f>E355/60</f>
        <v/>
      </c>
      <c r="G355" s="13">
        <f>IF(F355&gt;=$AI$66,$B$26,IF(F355&gt;=$AI$65,$B$25,IF(F355&gt;=$AI$64,$B$24,IF(F355&gt;=$AI$63,$B$23,IF(F355&gt;=$AI$62,$B$22,IF(F355&gt;=$AI$61,$B$21,$B$20))))))</f>
        <v/>
      </c>
      <c r="H355" s="14">
        <f>MAX(0,MIN($AI$59,IF($B$9="Plasma",(G355-(S355*$AI$18+T355*$AI$19+U355*$AI$20))/$AI$46,AF355)))</f>
        <v/>
      </c>
      <c r="I355" s="15">
        <f>H355/10*3600/$B$11</f>
        <v/>
      </c>
      <c r="J355" s="15">
        <f>J354+H355</f>
        <v/>
      </c>
      <c r="K355" s="14">
        <f>$AI$21*K354+$AI$22*L354+$AI$23*M354+$AI$30*H354</f>
        <v/>
      </c>
      <c r="L355" s="14">
        <f>$AI$24*K354+$AI$25*L354+$AI$26*M354+$AI$31*H354</f>
        <v/>
      </c>
      <c r="M355" s="14">
        <f>$AI$27*K354+$AI$28*L354+$AI$29*M354+$AI$32*H354</f>
        <v/>
      </c>
      <c r="N355" s="16">
        <f>R355*$B$41</f>
        <v/>
      </c>
      <c r="O355" s="14">
        <f>K355/$B$30</f>
        <v/>
      </c>
      <c r="P355" s="14">
        <f>L355/$B$31</f>
        <v/>
      </c>
      <c r="Q355" s="14">
        <f>M355/$B$32</f>
        <v/>
      </c>
      <c r="R355" s="14">
        <f>R354*$AI$42+S354*$AI$43+T354*$AI$44+U354*$AI$45+$AI$47*H354</f>
        <v/>
      </c>
      <c r="S355" s="17">
        <f>$AI$33*K355+$AI$34*L355+$AI$35*M355</f>
        <v/>
      </c>
      <c r="T355" s="17">
        <f>$AI$36*K355+$AI$37*L355+$AI$38*M355</f>
        <v/>
      </c>
      <c r="U355" s="17">
        <f>$AI$39*K355+$AI$40*L355+$AI$41*M355</f>
        <v/>
      </c>
      <c r="V355" s="17">
        <f>R355*EXP(-$B$15*(($B$16+$AI$4)*0.1))+S355*$B$15/($B$15-$AI$12)*(EXP(-$AI$12*(($B$16+$AI$4)*0.1))-EXP(-$B$15*(($B$16+$AI$4)*0.1)))+T355*$B$15/($B$15-$AI$13)*(EXP(-$AI$13*(($B$16+$AI$4)*0.1))-EXP(-$B$15*(($B$16+$AI$4)*0.1)))+U355*$B$15/($B$15-$AI$14)*(EXP(-$AI$14*(($B$16+$AI$4)*0.1))-EXP(-$B$15*(($B$16+$AI$4)*0.1)))</f>
        <v/>
      </c>
      <c r="W355" s="17">
        <f>R355*EXP(-$B$15*(($B$16+$AI$4)*0.2))+S355*$B$15/($B$15-$AI$12)*(EXP(-$AI$12*(($B$16+$AI$4)*0.2))-EXP(-$B$15*(($B$16+$AI$4)*0.2)))+T355*$B$15/($B$15-$AI$13)*(EXP(-$AI$13*(($B$16+$AI$4)*0.2))-EXP(-$B$15*(($B$16+$AI$4)*0.2)))+U355*$B$15/($B$15-$AI$14)*(EXP(-$AI$14*(($B$16+$AI$4)*0.2))-EXP(-$B$15*(($B$16+$AI$4)*0.2)))</f>
        <v/>
      </c>
      <c r="X355" s="17">
        <f>R355*EXP(-$B$15*(($B$16+$AI$4)*0.3))+S355*$B$15/($B$15-$AI$12)*(EXP(-$AI$12*(($B$16+$AI$4)*0.3))-EXP(-$B$15*(($B$16+$AI$4)*0.3)))+T355*$B$15/($B$15-$AI$13)*(EXP(-$AI$13*(($B$16+$AI$4)*0.3))-EXP(-$B$15*(($B$16+$AI$4)*0.3)))+U355*$B$15/($B$15-$AI$14)*(EXP(-$AI$14*(($B$16+$AI$4)*0.3))-EXP(-$B$15*(($B$16+$AI$4)*0.3)))</f>
        <v/>
      </c>
      <c r="Y355" s="17">
        <f>R355*EXP(-$B$15*(($B$16+$AI$4)*0.4))+S355*$B$15/($B$15-$AI$12)*(EXP(-$AI$12*(($B$16+$AI$4)*0.4))-EXP(-$B$15*(($B$16+$AI$4)*0.4)))+T355*$B$15/($B$15-$AI$13)*(EXP(-$AI$13*(($B$16+$AI$4)*0.4))-EXP(-$B$15*(($B$16+$AI$4)*0.4)))+U355*$B$15/($B$15-$AI$14)*(EXP(-$AI$14*(($B$16+$AI$4)*0.4))-EXP(-$B$15*(($B$16+$AI$4)*0.4)))</f>
        <v/>
      </c>
      <c r="Z355" s="17">
        <f>R355*EXP(-$B$15*(($B$16+$AI$4)*0.5))+S355*$B$15/($B$15-$AI$12)*(EXP(-$AI$12*(($B$16+$AI$4)*0.5))-EXP(-$B$15*(($B$16+$AI$4)*0.5)))+T355*$B$15/($B$15-$AI$13)*(EXP(-$AI$13*(($B$16+$AI$4)*0.5))-EXP(-$B$15*(($B$16+$AI$4)*0.5)))+U355*$B$15/($B$15-$AI$14)*(EXP(-$AI$14*(($B$16+$AI$4)*0.5))-EXP(-$B$15*(($B$16+$AI$4)*0.5)))</f>
        <v/>
      </c>
      <c r="AA355" s="17">
        <f>R355*EXP(-$B$15*(($B$16+$AI$4)*0.6))+S355*$B$15/($B$15-$AI$12)*(EXP(-$AI$12*(($B$16+$AI$4)*0.6))-EXP(-$B$15*(($B$16+$AI$4)*0.6)))+T355*$B$15/($B$15-$AI$13)*(EXP(-$AI$13*(($B$16+$AI$4)*0.6))-EXP(-$B$15*(($B$16+$AI$4)*0.6)))+U355*$B$15/($B$15-$AI$14)*(EXP(-$AI$14*(($B$16+$AI$4)*0.6))-EXP(-$B$15*(($B$16+$AI$4)*0.6)))</f>
        <v/>
      </c>
      <c r="AB355" s="17">
        <f>R355*EXP(-$B$15*(($B$16+$AI$4)*0.7))+S355*$B$15/($B$15-$AI$12)*(EXP(-$AI$12*(($B$16+$AI$4)*0.7))-EXP(-$B$15*(($B$16+$AI$4)*0.7)))+T355*$B$15/($B$15-$AI$13)*(EXP(-$AI$13*(($B$16+$AI$4)*0.7))-EXP(-$B$15*(($B$16+$AI$4)*0.7)))+U355*$B$15/($B$15-$AI$14)*(EXP(-$AI$14*(($B$16+$AI$4)*0.7))-EXP(-$B$15*(($B$16+$AI$4)*0.7)))</f>
        <v/>
      </c>
      <c r="AC355" s="17">
        <f>R355*EXP(-$B$15*(($B$16+$AI$4)*0.8))+S355*$B$15/($B$15-$AI$12)*(EXP(-$AI$12*(($B$16+$AI$4)*0.8))-EXP(-$B$15*(($B$16+$AI$4)*0.8)))+T355*$B$15/($B$15-$AI$13)*(EXP(-$AI$13*(($B$16+$AI$4)*0.8))-EXP(-$B$15*(($B$16+$AI$4)*0.8)))+U355*$B$15/($B$15-$AI$14)*(EXP(-$AI$14*(($B$16+$AI$4)*0.8))-EXP(-$B$15*(($B$16+$AI$4)*0.8)))</f>
        <v/>
      </c>
      <c r="AD355" s="17">
        <f>R355*EXP(-$B$15*(($B$16+$AI$4)*0.9))+S355*$B$15/($B$15-$AI$12)*(EXP(-$AI$12*(($B$16+$AI$4)*0.9))-EXP(-$B$15*(($B$16+$AI$4)*0.9)))+T355*$B$15/($B$15-$AI$13)*(EXP(-$AI$13*(($B$16+$AI$4)*0.9))-EXP(-$B$15*(($B$16+$AI$4)*0.9)))+U355*$B$15/($B$15-$AI$14)*(EXP(-$AI$14*(($B$16+$AI$4)*0.9))-EXP(-$B$15*(($B$16+$AI$4)*0.9)))</f>
        <v/>
      </c>
      <c r="AE355" s="17">
        <f>R355*EXP(-$B$15*(($B$16+$AI$4)*1.0))+S355*$B$15/($B$15-$AI$12)*(EXP(-$AI$12*(($B$16+$AI$4)*1.0))-EXP(-$B$15*(($B$16+$AI$4)*1.0)))+T355*$B$15/($B$15-$AI$13)*(EXP(-$AI$13*(($B$16+$AI$4)*1.0))-EXP(-$B$15*(($B$16+$AI$4)*1.0)))+U355*$B$15/($B$15-$AI$14)*(EXP(-$AI$14*(($B$16+$AI$4)*1.0))-EXP(-$B$15*(($B$16+$AI$4)*1.0)))</f>
        <v/>
      </c>
      <c r="AF355" s="17">
        <f>MIN((G355-V355)/$AI$48,(G355-W355)/$AI$49,(G355-X355)/$AI$50,(G355-Y355)/$AI$51,(G355-Z355)/$AI$52,(G355-AA355)/$AI$53,(G355-AB355)/$AI$54,(G355-AC355)/$AI$55,(G355-AD355)/$AI$56,(G355-AE355)/$AI$57)</f>
        <v/>
      </c>
    </row>
    <row r="356">
      <c r="E356" s="12">
        <f>E355+$B$11</f>
        <v/>
      </c>
      <c r="F356" s="13">
        <f>E356/60</f>
        <v/>
      </c>
      <c r="G356" s="13">
        <f>IF(F356&gt;=$AI$66,$B$26,IF(F356&gt;=$AI$65,$B$25,IF(F356&gt;=$AI$64,$B$24,IF(F356&gt;=$AI$63,$B$23,IF(F356&gt;=$AI$62,$B$22,IF(F356&gt;=$AI$61,$B$21,$B$20))))))</f>
        <v/>
      </c>
      <c r="H356" s="14">
        <f>MAX(0,MIN($AI$59,IF($B$9="Plasma",(G356-(S356*$AI$18+T356*$AI$19+U356*$AI$20))/$AI$46,AF356)))</f>
        <v/>
      </c>
      <c r="I356" s="15">
        <f>H356/10*3600/$B$11</f>
        <v/>
      </c>
      <c r="J356" s="15">
        <f>J355+H356</f>
        <v/>
      </c>
      <c r="K356" s="14">
        <f>$AI$21*K355+$AI$22*L355+$AI$23*M355+$AI$30*H355</f>
        <v/>
      </c>
      <c r="L356" s="14">
        <f>$AI$24*K355+$AI$25*L355+$AI$26*M355+$AI$31*H355</f>
        <v/>
      </c>
      <c r="M356" s="14">
        <f>$AI$27*K355+$AI$28*L355+$AI$29*M355+$AI$32*H355</f>
        <v/>
      </c>
      <c r="N356" s="16">
        <f>R356*$B$41</f>
        <v/>
      </c>
      <c r="O356" s="14">
        <f>K356/$B$30</f>
        <v/>
      </c>
      <c r="P356" s="14">
        <f>L356/$B$31</f>
        <v/>
      </c>
      <c r="Q356" s="14">
        <f>M356/$B$32</f>
        <v/>
      </c>
      <c r="R356" s="14">
        <f>R355*$AI$42+S355*$AI$43+T355*$AI$44+U355*$AI$45+$AI$47*H355</f>
        <v/>
      </c>
      <c r="S356" s="17">
        <f>$AI$33*K356+$AI$34*L356+$AI$35*M356</f>
        <v/>
      </c>
      <c r="T356" s="17">
        <f>$AI$36*K356+$AI$37*L356+$AI$38*M356</f>
        <v/>
      </c>
      <c r="U356" s="17">
        <f>$AI$39*K356+$AI$40*L356+$AI$41*M356</f>
        <v/>
      </c>
      <c r="V356" s="17">
        <f>R356*EXP(-$B$15*(($B$16+$AI$4)*0.1))+S356*$B$15/($B$15-$AI$12)*(EXP(-$AI$12*(($B$16+$AI$4)*0.1))-EXP(-$B$15*(($B$16+$AI$4)*0.1)))+T356*$B$15/($B$15-$AI$13)*(EXP(-$AI$13*(($B$16+$AI$4)*0.1))-EXP(-$B$15*(($B$16+$AI$4)*0.1)))+U356*$B$15/($B$15-$AI$14)*(EXP(-$AI$14*(($B$16+$AI$4)*0.1))-EXP(-$B$15*(($B$16+$AI$4)*0.1)))</f>
        <v/>
      </c>
      <c r="W356" s="17">
        <f>R356*EXP(-$B$15*(($B$16+$AI$4)*0.2))+S356*$B$15/($B$15-$AI$12)*(EXP(-$AI$12*(($B$16+$AI$4)*0.2))-EXP(-$B$15*(($B$16+$AI$4)*0.2)))+T356*$B$15/($B$15-$AI$13)*(EXP(-$AI$13*(($B$16+$AI$4)*0.2))-EXP(-$B$15*(($B$16+$AI$4)*0.2)))+U356*$B$15/($B$15-$AI$14)*(EXP(-$AI$14*(($B$16+$AI$4)*0.2))-EXP(-$B$15*(($B$16+$AI$4)*0.2)))</f>
        <v/>
      </c>
      <c r="X356" s="17">
        <f>R356*EXP(-$B$15*(($B$16+$AI$4)*0.3))+S356*$B$15/($B$15-$AI$12)*(EXP(-$AI$12*(($B$16+$AI$4)*0.3))-EXP(-$B$15*(($B$16+$AI$4)*0.3)))+T356*$B$15/($B$15-$AI$13)*(EXP(-$AI$13*(($B$16+$AI$4)*0.3))-EXP(-$B$15*(($B$16+$AI$4)*0.3)))+U356*$B$15/($B$15-$AI$14)*(EXP(-$AI$14*(($B$16+$AI$4)*0.3))-EXP(-$B$15*(($B$16+$AI$4)*0.3)))</f>
        <v/>
      </c>
      <c r="Y356" s="17">
        <f>R356*EXP(-$B$15*(($B$16+$AI$4)*0.4))+S356*$B$15/($B$15-$AI$12)*(EXP(-$AI$12*(($B$16+$AI$4)*0.4))-EXP(-$B$15*(($B$16+$AI$4)*0.4)))+T356*$B$15/($B$15-$AI$13)*(EXP(-$AI$13*(($B$16+$AI$4)*0.4))-EXP(-$B$15*(($B$16+$AI$4)*0.4)))+U356*$B$15/($B$15-$AI$14)*(EXP(-$AI$14*(($B$16+$AI$4)*0.4))-EXP(-$B$15*(($B$16+$AI$4)*0.4)))</f>
        <v/>
      </c>
      <c r="Z356" s="17">
        <f>R356*EXP(-$B$15*(($B$16+$AI$4)*0.5))+S356*$B$15/($B$15-$AI$12)*(EXP(-$AI$12*(($B$16+$AI$4)*0.5))-EXP(-$B$15*(($B$16+$AI$4)*0.5)))+T356*$B$15/($B$15-$AI$13)*(EXP(-$AI$13*(($B$16+$AI$4)*0.5))-EXP(-$B$15*(($B$16+$AI$4)*0.5)))+U356*$B$15/($B$15-$AI$14)*(EXP(-$AI$14*(($B$16+$AI$4)*0.5))-EXP(-$B$15*(($B$16+$AI$4)*0.5)))</f>
        <v/>
      </c>
      <c r="AA356" s="17">
        <f>R356*EXP(-$B$15*(($B$16+$AI$4)*0.6))+S356*$B$15/($B$15-$AI$12)*(EXP(-$AI$12*(($B$16+$AI$4)*0.6))-EXP(-$B$15*(($B$16+$AI$4)*0.6)))+T356*$B$15/($B$15-$AI$13)*(EXP(-$AI$13*(($B$16+$AI$4)*0.6))-EXP(-$B$15*(($B$16+$AI$4)*0.6)))+U356*$B$15/($B$15-$AI$14)*(EXP(-$AI$14*(($B$16+$AI$4)*0.6))-EXP(-$B$15*(($B$16+$AI$4)*0.6)))</f>
        <v/>
      </c>
      <c r="AB356" s="17">
        <f>R356*EXP(-$B$15*(($B$16+$AI$4)*0.7))+S356*$B$15/($B$15-$AI$12)*(EXP(-$AI$12*(($B$16+$AI$4)*0.7))-EXP(-$B$15*(($B$16+$AI$4)*0.7)))+T356*$B$15/($B$15-$AI$13)*(EXP(-$AI$13*(($B$16+$AI$4)*0.7))-EXP(-$B$15*(($B$16+$AI$4)*0.7)))+U356*$B$15/($B$15-$AI$14)*(EXP(-$AI$14*(($B$16+$AI$4)*0.7))-EXP(-$B$15*(($B$16+$AI$4)*0.7)))</f>
        <v/>
      </c>
      <c r="AC356" s="17">
        <f>R356*EXP(-$B$15*(($B$16+$AI$4)*0.8))+S356*$B$15/($B$15-$AI$12)*(EXP(-$AI$12*(($B$16+$AI$4)*0.8))-EXP(-$B$15*(($B$16+$AI$4)*0.8)))+T356*$B$15/($B$15-$AI$13)*(EXP(-$AI$13*(($B$16+$AI$4)*0.8))-EXP(-$B$15*(($B$16+$AI$4)*0.8)))+U356*$B$15/($B$15-$AI$14)*(EXP(-$AI$14*(($B$16+$AI$4)*0.8))-EXP(-$B$15*(($B$16+$AI$4)*0.8)))</f>
        <v/>
      </c>
      <c r="AD356" s="17">
        <f>R356*EXP(-$B$15*(($B$16+$AI$4)*0.9))+S356*$B$15/($B$15-$AI$12)*(EXP(-$AI$12*(($B$16+$AI$4)*0.9))-EXP(-$B$15*(($B$16+$AI$4)*0.9)))+T356*$B$15/($B$15-$AI$13)*(EXP(-$AI$13*(($B$16+$AI$4)*0.9))-EXP(-$B$15*(($B$16+$AI$4)*0.9)))+U356*$B$15/($B$15-$AI$14)*(EXP(-$AI$14*(($B$16+$AI$4)*0.9))-EXP(-$B$15*(($B$16+$AI$4)*0.9)))</f>
        <v/>
      </c>
      <c r="AE356" s="17">
        <f>R356*EXP(-$B$15*(($B$16+$AI$4)*1.0))+S356*$B$15/($B$15-$AI$12)*(EXP(-$AI$12*(($B$16+$AI$4)*1.0))-EXP(-$B$15*(($B$16+$AI$4)*1.0)))+T356*$B$15/($B$15-$AI$13)*(EXP(-$AI$13*(($B$16+$AI$4)*1.0))-EXP(-$B$15*(($B$16+$AI$4)*1.0)))+U356*$B$15/($B$15-$AI$14)*(EXP(-$AI$14*(($B$16+$AI$4)*1.0))-EXP(-$B$15*(($B$16+$AI$4)*1.0)))</f>
        <v/>
      </c>
      <c r="AF356" s="17">
        <f>MIN((G356-V356)/$AI$48,(G356-W356)/$AI$49,(G356-X356)/$AI$50,(G356-Y356)/$AI$51,(G356-Z356)/$AI$52,(G356-AA356)/$AI$53,(G356-AB356)/$AI$54,(G356-AC356)/$AI$55,(G356-AD356)/$AI$56,(G356-AE356)/$AI$57)</f>
        <v/>
      </c>
    </row>
    <row r="357">
      <c r="E357" s="12">
        <f>E356+$B$11</f>
        <v/>
      </c>
      <c r="F357" s="13">
        <f>E357/60</f>
        <v/>
      </c>
      <c r="G357" s="13">
        <f>IF(F357&gt;=$AI$66,$B$26,IF(F357&gt;=$AI$65,$B$25,IF(F357&gt;=$AI$64,$B$24,IF(F357&gt;=$AI$63,$B$23,IF(F357&gt;=$AI$62,$B$22,IF(F357&gt;=$AI$61,$B$21,$B$20))))))</f>
        <v/>
      </c>
      <c r="H357" s="14">
        <f>MAX(0,MIN($AI$59,IF($B$9="Plasma",(G357-(S357*$AI$18+T357*$AI$19+U357*$AI$20))/$AI$46,AF357)))</f>
        <v/>
      </c>
      <c r="I357" s="15">
        <f>H357/10*3600/$B$11</f>
        <v/>
      </c>
      <c r="J357" s="15">
        <f>J356+H357</f>
        <v/>
      </c>
      <c r="K357" s="14">
        <f>$AI$21*K356+$AI$22*L356+$AI$23*M356+$AI$30*H356</f>
        <v/>
      </c>
      <c r="L357" s="14">
        <f>$AI$24*K356+$AI$25*L356+$AI$26*M356+$AI$31*H356</f>
        <v/>
      </c>
      <c r="M357" s="14">
        <f>$AI$27*K356+$AI$28*L356+$AI$29*M356+$AI$32*H356</f>
        <v/>
      </c>
      <c r="N357" s="16">
        <f>R357*$B$41</f>
        <v/>
      </c>
      <c r="O357" s="14">
        <f>K357/$B$30</f>
        <v/>
      </c>
      <c r="P357" s="14">
        <f>L357/$B$31</f>
        <v/>
      </c>
      <c r="Q357" s="14">
        <f>M357/$B$32</f>
        <v/>
      </c>
      <c r="R357" s="14">
        <f>R356*$AI$42+S356*$AI$43+T356*$AI$44+U356*$AI$45+$AI$47*H356</f>
        <v/>
      </c>
      <c r="S357" s="17">
        <f>$AI$33*K357+$AI$34*L357+$AI$35*M357</f>
        <v/>
      </c>
      <c r="T357" s="17">
        <f>$AI$36*K357+$AI$37*L357+$AI$38*M357</f>
        <v/>
      </c>
      <c r="U357" s="17">
        <f>$AI$39*K357+$AI$40*L357+$AI$41*M357</f>
        <v/>
      </c>
      <c r="V357" s="17">
        <f>R357*EXP(-$B$15*(($B$16+$AI$4)*0.1))+S357*$B$15/($B$15-$AI$12)*(EXP(-$AI$12*(($B$16+$AI$4)*0.1))-EXP(-$B$15*(($B$16+$AI$4)*0.1)))+T357*$B$15/($B$15-$AI$13)*(EXP(-$AI$13*(($B$16+$AI$4)*0.1))-EXP(-$B$15*(($B$16+$AI$4)*0.1)))+U357*$B$15/($B$15-$AI$14)*(EXP(-$AI$14*(($B$16+$AI$4)*0.1))-EXP(-$B$15*(($B$16+$AI$4)*0.1)))</f>
        <v/>
      </c>
      <c r="W357" s="17">
        <f>R357*EXP(-$B$15*(($B$16+$AI$4)*0.2))+S357*$B$15/($B$15-$AI$12)*(EXP(-$AI$12*(($B$16+$AI$4)*0.2))-EXP(-$B$15*(($B$16+$AI$4)*0.2)))+T357*$B$15/($B$15-$AI$13)*(EXP(-$AI$13*(($B$16+$AI$4)*0.2))-EXP(-$B$15*(($B$16+$AI$4)*0.2)))+U357*$B$15/($B$15-$AI$14)*(EXP(-$AI$14*(($B$16+$AI$4)*0.2))-EXP(-$B$15*(($B$16+$AI$4)*0.2)))</f>
        <v/>
      </c>
      <c r="X357" s="17">
        <f>R357*EXP(-$B$15*(($B$16+$AI$4)*0.3))+S357*$B$15/($B$15-$AI$12)*(EXP(-$AI$12*(($B$16+$AI$4)*0.3))-EXP(-$B$15*(($B$16+$AI$4)*0.3)))+T357*$B$15/($B$15-$AI$13)*(EXP(-$AI$13*(($B$16+$AI$4)*0.3))-EXP(-$B$15*(($B$16+$AI$4)*0.3)))+U357*$B$15/($B$15-$AI$14)*(EXP(-$AI$14*(($B$16+$AI$4)*0.3))-EXP(-$B$15*(($B$16+$AI$4)*0.3)))</f>
        <v/>
      </c>
      <c r="Y357" s="17">
        <f>R357*EXP(-$B$15*(($B$16+$AI$4)*0.4))+S357*$B$15/($B$15-$AI$12)*(EXP(-$AI$12*(($B$16+$AI$4)*0.4))-EXP(-$B$15*(($B$16+$AI$4)*0.4)))+T357*$B$15/($B$15-$AI$13)*(EXP(-$AI$13*(($B$16+$AI$4)*0.4))-EXP(-$B$15*(($B$16+$AI$4)*0.4)))+U357*$B$15/($B$15-$AI$14)*(EXP(-$AI$14*(($B$16+$AI$4)*0.4))-EXP(-$B$15*(($B$16+$AI$4)*0.4)))</f>
        <v/>
      </c>
      <c r="Z357" s="17">
        <f>R357*EXP(-$B$15*(($B$16+$AI$4)*0.5))+S357*$B$15/($B$15-$AI$12)*(EXP(-$AI$12*(($B$16+$AI$4)*0.5))-EXP(-$B$15*(($B$16+$AI$4)*0.5)))+T357*$B$15/($B$15-$AI$13)*(EXP(-$AI$13*(($B$16+$AI$4)*0.5))-EXP(-$B$15*(($B$16+$AI$4)*0.5)))+U357*$B$15/($B$15-$AI$14)*(EXP(-$AI$14*(($B$16+$AI$4)*0.5))-EXP(-$B$15*(($B$16+$AI$4)*0.5)))</f>
        <v/>
      </c>
      <c r="AA357" s="17">
        <f>R357*EXP(-$B$15*(($B$16+$AI$4)*0.6))+S357*$B$15/($B$15-$AI$12)*(EXP(-$AI$12*(($B$16+$AI$4)*0.6))-EXP(-$B$15*(($B$16+$AI$4)*0.6)))+T357*$B$15/($B$15-$AI$13)*(EXP(-$AI$13*(($B$16+$AI$4)*0.6))-EXP(-$B$15*(($B$16+$AI$4)*0.6)))+U357*$B$15/($B$15-$AI$14)*(EXP(-$AI$14*(($B$16+$AI$4)*0.6))-EXP(-$B$15*(($B$16+$AI$4)*0.6)))</f>
        <v/>
      </c>
      <c r="AB357" s="17">
        <f>R357*EXP(-$B$15*(($B$16+$AI$4)*0.7))+S357*$B$15/($B$15-$AI$12)*(EXP(-$AI$12*(($B$16+$AI$4)*0.7))-EXP(-$B$15*(($B$16+$AI$4)*0.7)))+T357*$B$15/($B$15-$AI$13)*(EXP(-$AI$13*(($B$16+$AI$4)*0.7))-EXP(-$B$15*(($B$16+$AI$4)*0.7)))+U357*$B$15/($B$15-$AI$14)*(EXP(-$AI$14*(($B$16+$AI$4)*0.7))-EXP(-$B$15*(($B$16+$AI$4)*0.7)))</f>
        <v/>
      </c>
      <c r="AC357" s="17">
        <f>R357*EXP(-$B$15*(($B$16+$AI$4)*0.8))+S357*$B$15/($B$15-$AI$12)*(EXP(-$AI$12*(($B$16+$AI$4)*0.8))-EXP(-$B$15*(($B$16+$AI$4)*0.8)))+T357*$B$15/($B$15-$AI$13)*(EXP(-$AI$13*(($B$16+$AI$4)*0.8))-EXP(-$B$15*(($B$16+$AI$4)*0.8)))+U357*$B$15/($B$15-$AI$14)*(EXP(-$AI$14*(($B$16+$AI$4)*0.8))-EXP(-$B$15*(($B$16+$AI$4)*0.8)))</f>
        <v/>
      </c>
      <c r="AD357" s="17">
        <f>R357*EXP(-$B$15*(($B$16+$AI$4)*0.9))+S357*$B$15/($B$15-$AI$12)*(EXP(-$AI$12*(($B$16+$AI$4)*0.9))-EXP(-$B$15*(($B$16+$AI$4)*0.9)))+T357*$B$15/($B$15-$AI$13)*(EXP(-$AI$13*(($B$16+$AI$4)*0.9))-EXP(-$B$15*(($B$16+$AI$4)*0.9)))+U357*$B$15/($B$15-$AI$14)*(EXP(-$AI$14*(($B$16+$AI$4)*0.9))-EXP(-$B$15*(($B$16+$AI$4)*0.9)))</f>
        <v/>
      </c>
      <c r="AE357" s="17">
        <f>R357*EXP(-$B$15*(($B$16+$AI$4)*1.0))+S357*$B$15/($B$15-$AI$12)*(EXP(-$AI$12*(($B$16+$AI$4)*1.0))-EXP(-$B$15*(($B$16+$AI$4)*1.0)))+T357*$B$15/($B$15-$AI$13)*(EXP(-$AI$13*(($B$16+$AI$4)*1.0))-EXP(-$B$15*(($B$16+$AI$4)*1.0)))+U357*$B$15/($B$15-$AI$14)*(EXP(-$AI$14*(($B$16+$AI$4)*1.0))-EXP(-$B$15*(($B$16+$AI$4)*1.0)))</f>
        <v/>
      </c>
      <c r="AF357" s="17">
        <f>MIN((G357-V357)/$AI$48,(G357-W357)/$AI$49,(G357-X357)/$AI$50,(G357-Y357)/$AI$51,(G357-Z357)/$AI$52,(G357-AA357)/$AI$53,(G357-AB357)/$AI$54,(G357-AC357)/$AI$55,(G357-AD357)/$AI$56,(G357-AE357)/$AI$57)</f>
        <v/>
      </c>
    </row>
    <row r="358">
      <c r="E358" s="12">
        <f>E357+$B$11</f>
        <v/>
      </c>
      <c r="F358" s="13">
        <f>E358/60</f>
        <v/>
      </c>
      <c r="G358" s="13">
        <f>IF(F358&gt;=$AI$66,$B$26,IF(F358&gt;=$AI$65,$B$25,IF(F358&gt;=$AI$64,$B$24,IF(F358&gt;=$AI$63,$B$23,IF(F358&gt;=$AI$62,$B$22,IF(F358&gt;=$AI$61,$B$21,$B$20))))))</f>
        <v/>
      </c>
      <c r="H358" s="14">
        <f>MAX(0,MIN($AI$59,IF($B$9="Plasma",(G358-(S358*$AI$18+T358*$AI$19+U358*$AI$20))/$AI$46,AF358)))</f>
        <v/>
      </c>
      <c r="I358" s="15">
        <f>H358/10*3600/$B$11</f>
        <v/>
      </c>
      <c r="J358" s="15">
        <f>J357+H358</f>
        <v/>
      </c>
      <c r="K358" s="14">
        <f>$AI$21*K357+$AI$22*L357+$AI$23*M357+$AI$30*H357</f>
        <v/>
      </c>
      <c r="L358" s="14">
        <f>$AI$24*K357+$AI$25*L357+$AI$26*M357+$AI$31*H357</f>
        <v/>
      </c>
      <c r="M358" s="14">
        <f>$AI$27*K357+$AI$28*L357+$AI$29*M357+$AI$32*H357</f>
        <v/>
      </c>
      <c r="N358" s="16">
        <f>R358*$B$41</f>
        <v/>
      </c>
      <c r="O358" s="14">
        <f>K358/$B$30</f>
        <v/>
      </c>
      <c r="P358" s="14">
        <f>L358/$B$31</f>
        <v/>
      </c>
      <c r="Q358" s="14">
        <f>M358/$B$32</f>
        <v/>
      </c>
      <c r="R358" s="14">
        <f>R357*$AI$42+S357*$AI$43+T357*$AI$44+U357*$AI$45+$AI$47*H357</f>
        <v/>
      </c>
      <c r="S358" s="17">
        <f>$AI$33*K358+$AI$34*L358+$AI$35*M358</f>
        <v/>
      </c>
      <c r="T358" s="17">
        <f>$AI$36*K358+$AI$37*L358+$AI$38*M358</f>
        <v/>
      </c>
      <c r="U358" s="17">
        <f>$AI$39*K358+$AI$40*L358+$AI$41*M358</f>
        <v/>
      </c>
      <c r="V358" s="17">
        <f>R358*EXP(-$B$15*(($B$16+$AI$4)*0.1))+S358*$B$15/($B$15-$AI$12)*(EXP(-$AI$12*(($B$16+$AI$4)*0.1))-EXP(-$B$15*(($B$16+$AI$4)*0.1)))+T358*$B$15/($B$15-$AI$13)*(EXP(-$AI$13*(($B$16+$AI$4)*0.1))-EXP(-$B$15*(($B$16+$AI$4)*0.1)))+U358*$B$15/($B$15-$AI$14)*(EXP(-$AI$14*(($B$16+$AI$4)*0.1))-EXP(-$B$15*(($B$16+$AI$4)*0.1)))</f>
        <v/>
      </c>
      <c r="W358" s="17">
        <f>R358*EXP(-$B$15*(($B$16+$AI$4)*0.2))+S358*$B$15/($B$15-$AI$12)*(EXP(-$AI$12*(($B$16+$AI$4)*0.2))-EXP(-$B$15*(($B$16+$AI$4)*0.2)))+T358*$B$15/($B$15-$AI$13)*(EXP(-$AI$13*(($B$16+$AI$4)*0.2))-EXP(-$B$15*(($B$16+$AI$4)*0.2)))+U358*$B$15/($B$15-$AI$14)*(EXP(-$AI$14*(($B$16+$AI$4)*0.2))-EXP(-$B$15*(($B$16+$AI$4)*0.2)))</f>
        <v/>
      </c>
      <c r="X358" s="17">
        <f>R358*EXP(-$B$15*(($B$16+$AI$4)*0.3))+S358*$B$15/($B$15-$AI$12)*(EXP(-$AI$12*(($B$16+$AI$4)*0.3))-EXP(-$B$15*(($B$16+$AI$4)*0.3)))+T358*$B$15/($B$15-$AI$13)*(EXP(-$AI$13*(($B$16+$AI$4)*0.3))-EXP(-$B$15*(($B$16+$AI$4)*0.3)))+U358*$B$15/($B$15-$AI$14)*(EXP(-$AI$14*(($B$16+$AI$4)*0.3))-EXP(-$B$15*(($B$16+$AI$4)*0.3)))</f>
        <v/>
      </c>
      <c r="Y358" s="17">
        <f>R358*EXP(-$B$15*(($B$16+$AI$4)*0.4))+S358*$B$15/($B$15-$AI$12)*(EXP(-$AI$12*(($B$16+$AI$4)*0.4))-EXP(-$B$15*(($B$16+$AI$4)*0.4)))+T358*$B$15/($B$15-$AI$13)*(EXP(-$AI$13*(($B$16+$AI$4)*0.4))-EXP(-$B$15*(($B$16+$AI$4)*0.4)))+U358*$B$15/($B$15-$AI$14)*(EXP(-$AI$14*(($B$16+$AI$4)*0.4))-EXP(-$B$15*(($B$16+$AI$4)*0.4)))</f>
        <v/>
      </c>
      <c r="Z358" s="17">
        <f>R358*EXP(-$B$15*(($B$16+$AI$4)*0.5))+S358*$B$15/($B$15-$AI$12)*(EXP(-$AI$12*(($B$16+$AI$4)*0.5))-EXP(-$B$15*(($B$16+$AI$4)*0.5)))+T358*$B$15/($B$15-$AI$13)*(EXP(-$AI$13*(($B$16+$AI$4)*0.5))-EXP(-$B$15*(($B$16+$AI$4)*0.5)))+U358*$B$15/($B$15-$AI$14)*(EXP(-$AI$14*(($B$16+$AI$4)*0.5))-EXP(-$B$15*(($B$16+$AI$4)*0.5)))</f>
        <v/>
      </c>
      <c r="AA358" s="17">
        <f>R358*EXP(-$B$15*(($B$16+$AI$4)*0.6))+S358*$B$15/($B$15-$AI$12)*(EXP(-$AI$12*(($B$16+$AI$4)*0.6))-EXP(-$B$15*(($B$16+$AI$4)*0.6)))+T358*$B$15/($B$15-$AI$13)*(EXP(-$AI$13*(($B$16+$AI$4)*0.6))-EXP(-$B$15*(($B$16+$AI$4)*0.6)))+U358*$B$15/($B$15-$AI$14)*(EXP(-$AI$14*(($B$16+$AI$4)*0.6))-EXP(-$B$15*(($B$16+$AI$4)*0.6)))</f>
        <v/>
      </c>
      <c r="AB358" s="17">
        <f>R358*EXP(-$B$15*(($B$16+$AI$4)*0.7))+S358*$B$15/($B$15-$AI$12)*(EXP(-$AI$12*(($B$16+$AI$4)*0.7))-EXP(-$B$15*(($B$16+$AI$4)*0.7)))+T358*$B$15/($B$15-$AI$13)*(EXP(-$AI$13*(($B$16+$AI$4)*0.7))-EXP(-$B$15*(($B$16+$AI$4)*0.7)))+U358*$B$15/($B$15-$AI$14)*(EXP(-$AI$14*(($B$16+$AI$4)*0.7))-EXP(-$B$15*(($B$16+$AI$4)*0.7)))</f>
        <v/>
      </c>
      <c r="AC358" s="17">
        <f>R358*EXP(-$B$15*(($B$16+$AI$4)*0.8))+S358*$B$15/($B$15-$AI$12)*(EXP(-$AI$12*(($B$16+$AI$4)*0.8))-EXP(-$B$15*(($B$16+$AI$4)*0.8)))+T358*$B$15/($B$15-$AI$13)*(EXP(-$AI$13*(($B$16+$AI$4)*0.8))-EXP(-$B$15*(($B$16+$AI$4)*0.8)))+U358*$B$15/($B$15-$AI$14)*(EXP(-$AI$14*(($B$16+$AI$4)*0.8))-EXP(-$B$15*(($B$16+$AI$4)*0.8)))</f>
        <v/>
      </c>
      <c r="AD358" s="17">
        <f>R358*EXP(-$B$15*(($B$16+$AI$4)*0.9))+S358*$B$15/($B$15-$AI$12)*(EXP(-$AI$12*(($B$16+$AI$4)*0.9))-EXP(-$B$15*(($B$16+$AI$4)*0.9)))+T358*$B$15/($B$15-$AI$13)*(EXP(-$AI$13*(($B$16+$AI$4)*0.9))-EXP(-$B$15*(($B$16+$AI$4)*0.9)))+U358*$B$15/($B$15-$AI$14)*(EXP(-$AI$14*(($B$16+$AI$4)*0.9))-EXP(-$B$15*(($B$16+$AI$4)*0.9)))</f>
        <v/>
      </c>
      <c r="AE358" s="17">
        <f>R358*EXP(-$B$15*(($B$16+$AI$4)*1.0))+S358*$B$15/($B$15-$AI$12)*(EXP(-$AI$12*(($B$16+$AI$4)*1.0))-EXP(-$B$15*(($B$16+$AI$4)*1.0)))+T358*$B$15/($B$15-$AI$13)*(EXP(-$AI$13*(($B$16+$AI$4)*1.0))-EXP(-$B$15*(($B$16+$AI$4)*1.0)))+U358*$B$15/($B$15-$AI$14)*(EXP(-$AI$14*(($B$16+$AI$4)*1.0))-EXP(-$B$15*(($B$16+$AI$4)*1.0)))</f>
        <v/>
      </c>
      <c r="AF358" s="17">
        <f>MIN((G358-V358)/$AI$48,(G358-W358)/$AI$49,(G358-X358)/$AI$50,(G358-Y358)/$AI$51,(G358-Z358)/$AI$52,(G358-AA358)/$AI$53,(G358-AB358)/$AI$54,(G358-AC358)/$AI$55,(G358-AD358)/$AI$56,(G358-AE358)/$AI$57)</f>
        <v/>
      </c>
    </row>
    <row r="359">
      <c r="E359" s="12">
        <f>E358+$B$11</f>
        <v/>
      </c>
      <c r="F359" s="13">
        <f>E359/60</f>
        <v/>
      </c>
      <c r="G359" s="13">
        <f>IF(F359&gt;=$AI$66,$B$26,IF(F359&gt;=$AI$65,$B$25,IF(F359&gt;=$AI$64,$B$24,IF(F359&gt;=$AI$63,$B$23,IF(F359&gt;=$AI$62,$B$22,IF(F359&gt;=$AI$61,$B$21,$B$20))))))</f>
        <v/>
      </c>
      <c r="H359" s="14">
        <f>MAX(0,MIN($AI$59,IF($B$9="Plasma",(G359-(S359*$AI$18+T359*$AI$19+U359*$AI$20))/$AI$46,AF359)))</f>
        <v/>
      </c>
      <c r="I359" s="15">
        <f>H359/10*3600/$B$11</f>
        <v/>
      </c>
      <c r="J359" s="15">
        <f>J358+H359</f>
        <v/>
      </c>
      <c r="K359" s="14">
        <f>$AI$21*K358+$AI$22*L358+$AI$23*M358+$AI$30*H358</f>
        <v/>
      </c>
      <c r="L359" s="14">
        <f>$AI$24*K358+$AI$25*L358+$AI$26*M358+$AI$31*H358</f>
        <v/>
      </c>
      <c r="M359" s="14">
        <f>$AI$27*K358+$AI$28*L358+$AI$29*M358+$AI$32*H358</f>
        <v/>
      </c>
      <c r="N359" s="16">
        <f>R359*$B$41</f>
        <v/>
      </c>
      <c r="O359" s="14">
        <f>K359/$B$30</f>
        <v/>
      </c>
      <c r="P359" s="14">
        <f>L359/$B$31</f>
        <v/>
      </c>
      <c r="Q359" s="14">
        <f>M359/$B$32</f>
        <v/>
      </c>
      <c r="R359" s="14">
        <f>R358*$AI$42+S358*$AI$43+T358*$AI$44+U358*$AI$45+$AI$47*H358</f>
        <v/>
      </c>
      <c r="S359" s="17">
        <f>$AI$33*K359+$AI$34*L359+$AI$35*M359</f>
        <v/>
      </c>
      <c r="T359" s="17">
        <f>$AI$36*K359+$AI$37*L359+$AI$38*M359</f>
        <v/>
      </c>
      <c r="U359" s="17">
        <f>$AI$39*K359+$AI$40*L359+$AI$41*M359</f>
        <v/>
      </c>
      <c r="V359" s="17">
        <f>R359*EXP(-$B$15*(($B$16+$AI$4)*0.1))+S359*$B$15/($B$15-$AI$12)*(EXP(-$AI$12*(($B$16+$AI$4)*0.1))-EXP(-$B$15*(($B$16+$AI$4)*0.1)))+T359*$B$15/($B$15-$AI$13)*(EXP(-$AI$13*(($B$16+$AI$4)*0.1))-EXP(-$B$15*(($B$16+$AI$4)*0.1)))+U359*$B$15/($B$15-$AI$14)*(EXP(-$AI$14*(($B$16+$AI$4)*0.1))-EXP(-$B$15*(($B$16+$AI$4)*0.1)))</f>
        <v/>
      </c>
      <c r="W359" s="17">
        <f>R359*EXP(-$B$15*(($B$16+$AI$4)*0.2))+S359*$B$15/($B$15-$AI$12)*(EXP(-$AI$12*(($B$16+$AI$4)*0.2))-EXP(-$B$15*(($B$16+$AI$4)*0.2)))+T359*$B$15/($B$15-$AI$13)*(EXP(-$AI$13*(($B$16+$AI$4)*0.2))-EXP(-$B$15*(($B$16+$AI$4)*0.2)))+U359*$B$15/($B$15-$AI$14)*(EXP(-$AI$14*(($B$16+$AI$4)*0.2))-EXP(-$B$15*(($B$16+$AI$4)*0.2)))</f>
        <v/>
      </c>
      <c r="X359" s="17">
        <f>R359*EXP(-$B$15*(($B$16+$AI$4)*0.3))+S359*$B$15/($B$15-$AI$12)*(EXP(-$AI$12*(($B$16+$AI$4)*0.3))-EXP(-$B$15*(($B$16+$AI$4)*0.3)))+T359*$B$15/($B$15-$AI$13)*(EXP(-$AI$13*(($B$16+$AI$4)*0.3))-EXP(-$B$15*(($B$16+$AI$4)*0.3)))+U359*$B$15/($B$15-$AI$14)*(EXP(-$AI$14*(($B$16+$AI$4)*0.3))-EXP(-$B$15*(($B$16+$AI$4)*0.3)))</f>
        <v/>
      </c>
      <c r="Y359" s="17">
        <f>R359*EXP(-$B$15*(($B$16+$AI$4)*0.4))+S359*$B$15/($B$15-$AI$12)*(EXP(-$AI$12*(($B$16+$AI$4)*0.4))-EXP(-$B$15*(($B$16+$AI$4)*0.4)))+T359*$B$15/($B$15-$AI$13)*(EXP(-$AI$13*(($B$16+$AI$4)*0.4))-EXP(-$B$15*(($B$16+$AI$4)*0.4)))+U359*$B$15/($B$15-$AI$14)*(EXP(-$AI$14*(($B$16+$AI$4)*0.4))-EXP(-$B$15*(($B$16+$AI$4)*0.4)))</f>
        <v/>
      </c>
      <c r="Z359" s="17">
        <f>R359*EXP(-$B$15*(($B$16+$AI$4)*0.5))+S359*$B$15/($B$15-$AI$12)*(EXP(-$AI$12*(($B$16+$AI$4)*0.5))-EXP(-$B$15*(($B$16+$AI$4)*0.5)))+T359*$B$15/($B$15-$AI$13)*(EXP(-$AI$13*(($B$16+$AI$4)*0.5))-EXP(-$B$15*(($B$16+$AI$4)*0.5)))+U359*$B$15/($B$15-$AI$14)*(EXP(-$AI$14*(($B$16+$AI$4)*0.5))-EXP(-$B$15*(($B$16+$AI$4)*0.5)))</f>
        <v/>
      </c>
      <c r="AA359" s="17">
        <f>R359*EXP(-$B$15*(($B$16+$AI$4)*0.6))+S359*$B$15/($B$15-$AI$12)*(EXP(-$AI$12*(($B$16+$AI$4)*0.6))-EXP(-$B$15*(($B$16+$AI$4)*0.6)))+T359*$B$15/($B$15-$AI$13)*(EXP(-$AI$13*(($B$16+$AI$4)*0.6))-EXP(-$B$15*(($B$16+$AI$4)*0.6)))+U359*$B$15/($B$15-$AI$14)*(EXP(-$AI$14*(($B$16+$AI$4)*0.6))-EXP(-$B$15*(($B$16+$AI$4)*0.6)))</f>
        <v/>
      </c>
      <c r="AB359" s="17">
        <f>R359*EXP(-$B$15*(($B$16+$AI$4)*0.7))+S359*$B$15/($B$15-$AI$12)*(EXP(-$AI$12*(($B$16+$AI$4)*0.7))-EXP(-$B$15*(($B$16+$AI$4)*0.7)))+T359*$B$15/($B$15-$AI$13)*(EXP(-$AI$13*(($B$16+$AI$4)*0.7))-EXP(-$B$15*(($B$16+$AI$4)*0.7)))+U359*$B$15/($B$15-$AI$14)*(EXP(-$AI$14*(($B$16+$AI$4)*0.7))-EXP(-$B$15*(($B$16+$AI$4)*0.7)))</f>
        <v/>
      </c>
      <c r="AC359" s="17">
        <f>R359*EXP(-$B$15*(($B$16+$AI$4)*0.8))+S359*$B$15/($B$15-$AI$12)*(EXP(-$AI$12*(($B$16+$AI$4)*0.8))-EXP(-$B$15*(($B$16+$AI$4)*0.8)))+T359*$B$15/($B$15-$AI$13)*(EXP(-$AI$13*(($B$16+$AI$4)*0.8))-EXP(-$B$15*(($B$16+$AI$4)*0.8)))+U359*$B$15/($B$15-$AI$14)*(EXP(-$AI$14*(($B$16+$AI$4)*0.8))-EXP(-$B$15*(($B$16+$AI$4)*0.8)))</f>
        <v/>
      </c>
      <c r="AD359" s="17">
        <f>R359*EXP(-$B$15*(($B$16+$AI$4)*0.9))+S359*$B$15/($B$15-$AI$12)*(EXP(-$AI$12*(($B$16+$AI$4)*0.9))-EXP(-$B$15*(($B$16+$AI$4)*0.9)))+T359*$B$15/($B$15-$AI$13)*(EXP(-$AI$13*(($B$16+$AI$4)*0.9))-EXP(-$B$15*(($B$16+$AI$4)*0.9)))+U359*$B$15/($B$15-$AI$14)*(EXP(-$AI$14*(($B$16+$AI$4)*0.9))-EXP(-$B$15*(($B$16+$AI$4)*0.9)))</f>
        <v/>
      </c>
      <c r="AE359" s="17">
        <f>R359*EXP(-$B$15*(($B$16+$AI$4)*1.0))+S359*$B$15/($B$15-$AI$12)*(EXP(-$AI$12*(($B$16+$AI$4)*1.0))-EXP(-$B$15*(($B$16+$AI$4)*1.0)))+T359*$B$15/($B$15-$AI$13)*(EXP(-$AI$13*(($B$16+$AI$4)*1.0))-EXP(-$B$15*(($B$16+$AI$4)*1.0)))+U359*$B$15/($B$15-$AI$14)*(EXP(-$AI$14*(($B$16+$AI$4)*1.0))-EXP(-$B$15*(($B$16+$AI$4)*1.0)))</f>
        <v/>
      </c>
      <c r="AF359" s="17">
        <f>MIN((G359-V359)/$AI$48,(G359-W359)/$AI$49,(G359-X359)/$AI$50,(G359-Y359)/$AI$51,(G359-Z359)/$AI$52,(G359-AA359)/$AI$53,(G359-AB359)/$AI$54,(G359-AC359)/$AI$55,(G359-AD359)/$AI$56,(G359-AE359)/$AI$57)</f>
        <v/>
      </c>
    </row>
    <row r="360">
      <c r="E360" s="12">
        <f>E359+$B$11</f>
        <v/>
      </c>
      <c r="F360" s="13">
        <f>E360/60</f>
        <v/>
      </c>
      <c r="G360" s="13">
        <f>IF(F360&gt;=$AI$66,$B$26,IF(F360&gt;=$AI$65,$B$25,IF(F360&gt;=$AI$64,$B$24,IF(F360&gt;=$AI$63,$B$23,IF(F360&gt;=$AI$62,$B$22,IF(F360&gt;=$AI$61,$B$21,$B$20))))))</f>
        <v/>
      </c>
      <c r="H360" s="14">
        <f>MAX(0,MIN($AI$59,IF($B$9="Plasma",(G360-(S360*$AI$18+T360*$AI$19+U360*$AI$20))/$AI$46,AF360)))</f>
        <v/>
      </c>
      <c r="I360" s="15">
        <f>H360/10*3600/$B$11</f>
        <v/>
      </c>
      <c r="J360" s="15">
        <f>J359+H360</f>
        <v/>
      </c>
      <c r="K360" s="14">
        <f>$AI$21*K359+$AI$22*L359+$AI$23*M359+$AI$30*H359</f>
        <v/>
      </c>
      <c r="L360" s="14">
        <f>$AI$24*K359+$AI$25*L359+$AI$26*M359+$AI$31*H359</f>
        <v/>
      </c>
      <c r="M360" s="14">
        <f>$AI$27*K359+$AI$28*L359+$AI$29*M359+$AI$32*H359</f>
        <v/>
      </c>
      <c r="N360" s="16">
        <f>R360*$B$41</f>
        <v/>
      </c>
      <c r="O360" s="14">
        <f>K360/$B$30</f>
        <v/>
      </c>
      <c r="P360" s="14">
        <f>L360/$B$31</f>
        <v/>
      </c>
      <c r="Q360" s="14">
        <f>M360/$B$32</f>
        <v/>
      </c>
      <c r="R360" s="14">
        <f>R359*$AI$42+S359*$AI$43+T359*$AI$44+U359*$AI$45+$AI$47*H359</f>
        <v/>
      </c>
      <c r="S360" s="17">
        <f>$AI$33*K360+$AI$34*L360+$AI$35*M360</f>
        <v/>
      </c>
      <c r="T360" s="17">
        <f>$AI$36*K360+$AI$37*L360+$AI$38*M360</f>
        <v/>
      </c>
      <c r="U360" s="17">
        <f>$AI$39*K360+$AI$40*L360+$AI$41*M360</f>
        <v/>
      </c>
      <c r="V360" s="17">
        <f>R360*EXP(-$B$15*(($B$16+$AI$4)*0.1))+S360*$B$15/($B$15-$AI$12)*(EXP(-$AI$12*(($B$16+$AI$4)*0.1))-EXP(-$B$15*(($B$16+$AI$4)*0.1)))+T360*$B$15/($B$15-$AI$13)*(EXP(-$AI$13*(($B$16+$AI$4)*0.1))-EXP(-$B$15*(($B$16+$AI$4)*0.1)))+U360*$B$15/($B$15-$AI$14)*(EXP(-$AI$14*(($B$16+$AI$4)*0.1))-EXP(-$B$15*(($B$16+$AI$4)*0.1)))</f>
        <v/>
      </c>
      <c r="W360" s="17">
        <f>R360*EXP(-$B$15*(($B$16+$AI$4)*0.2))+S360*$B$15/($B$15-$AI$12)*(EXP(-$AI$12*(($B$16+$AI$4)*0.2))-EXP(-$B$15*(($B$16+$AI$4)*0.2)))+T360*$B$15/($B$15-$AI$13)*(EXP(-$AI$13*(($B$16+$AI$4)*0.2))-EXP(-$B$15*(($B$16+$AI$4)*0.2)))+U360*$B$15/($B$15-$AI$14)*(EXP(-$AI$14*(($B$16+$AI$4)*0.2))-EXP(-$B$15*(($B$16+$AI$4)*0.2)))</f>
        <v/>
      </c>
      <c r="X360" s="17">
        <f>R360*EXP(-$B$15*(($B$16+$AI$4)*0.3))+S360*$B$15/($B$15-$AI$12)*(EXP(-$AI$12*(($B$16+$AI$4)*0.3))-EXP(-$B$15*(($B$16+$AI$4)*0.3)))+T360*$B$15/($B$15-$AI$13)*(EXP(-$AI$13*(($B$16+$AI$4)*0.3))-EXP(-$B$15*(($B$16+$AI$4)*0.3)))+U360*$B$15/($B$15-$AI$14)*(EXP(-$AI$14*(($B$16+$AI$4)*0.3))-EXP(-$B$15*(($B$16+$AI$4)*0.3)))</f>
        <v/>
      </c>
      <c r="Y360" s="17">
        <f>R360*EXP(-$B$15*(($B$16+$AI$4)*0.4))+S360*$B$15/($B$15-$AI$12)*(EXP(-$AI$12*(($B$16+$AI$4)*0.4))-EXP(-$B$15*(($B$16+$AI$4)*0.4)))+T360*$B$15/($B$15-$AI$13)*(EXP(-$AI$13*(($B$16+$AI$4)*0.4))-EXP(-$B$15*(($B$16+$AI$4)*0.4)))+U360*$B$15/($B$15-$AI$14)*(EXP(-$AI$14*(($B$16+$AI$4)*0.4))-EXP(-$B$15*(($B$16+$AI$4)*0.4)))</f>
        <v/>
      </c>
      <c r="Z360" s="17">
        <f>R360*EXP(-$B$15*(($B$16+$AI$4)*0.5))+S360*$B$15/($B$15-$AI$12)*(EXP(-$AI$12*(($B$16+$AI$4)*0.5))-EXP(-$B$15*(($B$16+$AI$4)*0.5)))+T360*$B$15/($B$15-$AI$13)*(EXP(-$AI$13*(($B$16+$AI$4)*0.5))-EXP(-$B$15*(($B$16+$AI$4)*0.5)))+U360*$B$15/($B$15-$AI$14)*(EXP(-$AI$14*(($B$16+$AI$4)*0.5))-EXP(-$B$15*(($B$16+$AI$4)*0.5)))</f>
        <v/>
      </c>
      <c r="AA360" s="17">
        <f>R360*EXP(-$B$15*(($B$16+$AI$4)*0.6))+S360*$B$15/($B$15-$AI$12)*(EXP(-$AI$12*(($B$16+$AI$4)*0.6))-EXP(-$B$15*(($B$16+$AI$4)*0.6)))+T360*$B$15/($B$15-$AI$13)*(EXP(-$AI$13*(($B$16+$AI$4)*0.6))-EXP(-$B$15*(($B$16+$AI$4)*0.6)))+U360*$B$15/($B$15-$AI$14)*(EXP(-$AI$14*(($B$16+$AI$4)*0.6))-EXP(-$B$15*(($B$16+$AI$4)*0.6)))</f>
        <v/>
      </c>
      <c r="AB360" s="17">
        <f>R360*EXP(-$B$15*(($B$16+$AI$4)*0.7))+S360*$B$15/($B$15-$AI$12)*(EXP(-$AI$12*(($B$16+$AI$4)*0.7))-EXP(-$B$15*(($B$16+$AI$4)*0.7)))+T360*$B$15/($B$15-$AI$13)*(EXP(-$AI$13*(($B$16+$AI$4)*0.7))-EXP(-$B$15*(($B$16+$AI$4)*0.7)))+U360*$B$15/($B$15-$AI$14)*(EXP(-$AI$14*(($B$16+$AI$4)*0.7))-EXP(-$B$15*(($B$16+$AI$4)*0.7)))</f>
        <v/>
      </c>
      <c r="AC360" s="17">
        <f>R360*EXP(-$B$15*(($B$16+$AI$4)*0.8))+S360*$B$15/($B$15-$AI$12)*(EXP(-$AI$12*(($B$16+$AI$4)*0.8))-EXP(-$B$15*(($B$16+$AI$4)*0.8)))+T360*$B$15/($B$15-$AI$13)*(EXP(-$AI$13*(($B$16+$AI$4)*0.8))-EXP(-$B$15*(($B$16+$AI$4)*0.8)))+U360*$B$15/($B$15-$AI$14)*(EXP(-$AI$14*(($B$16+$AI$4)*0.8))-EXP(-$B$15*(($B$16+$AI$4)*0.8)))</f>
        <v/>
      </c>
      <c r="AD360" s="17">
        <f>R360*EXP(-$B$15*(($B$16+$AI$4)*0.9))+S360*$B$15/($B$15-$AI$12)*(EXP(-$AI$12*(($B$16+$AI$4)*0.9))-EXP(-$B$15*(($B$16+$AI$4)*0.9)))+T360*$B$15/($B$15-$AI$13)*(EXP(-$AI$13*(($B$16+$AI$4)*0.9))-EXP(-$B$15*(($B$16+$AI$4)*0.9)))+U360*$B$15/($B$15-$AI$14)*(EXP(-$AI$14*(($B$16+$AI$4)*0.9))-EXP(-$B$15*(($B$16+$AI$4)*0.9)))</f>
        <v/>
      </c>
      <c r="AE360" s="17">
        <f>R360*EXP(-$B$15*(($B$16+$AI$4)*1.0))+S360*$B$15/($B$15-$AI$12)*(EXP(-$AI$12*(($B$16+$AI$4)*1.0))-EXP(-$B$15*(($B$16+$AI$4)*1.0)))+T360*$B$15/($B$15-$AI$13)*(EXP(-$AI$13*(($B$16+$AI$4)*1.0))-EXP(-$B$15*(($B$16+$AI$4)*1.0)))+U360*$B$15/($B$15-$AI$14)*(EXP(-$AI$14*(($B$16+$AI$4)*1.0))-EXP(-$B$15*(($B$16+$AI$4)*1.0)))</f>
        <v/>
      </c>
      <c r="AF360" s="17">
        <f>MIN((G360-V360)/$AI$48,(G360-W360)/$AI$49,(G360-X360)/$AI$50,(G360-Y360)/$AI$51,(G360-Z360)/$AI$52,(G360-AA360)/$AI$53,(G360-AB360)/$AI$54,(G360-AC360)/$AI$55,(G360-AD360)/$AI$56,(G360-AE360)/$AI$57)</f>
        <v/>
      </c>
    </row>
    <row r="361">
      <c r="E361" s="12">
        <f>E360+$B$11</f>
        <v/>
      </c>
      <c r="F361" s="13">
        <f>E361/60</f>
        <v/>
      </c>
      <c r="G361" s="13">
        <f>IF(F361&gt;=$AI$66,$B$26,IF(F361&gt;=$AI$65,$B$25,IF(F361&gt;=$AI$64,$B$24,IF(F361&gt;=$AI$63,$B$23,IF(F361&gt;=$AI$62,$B$22,IF(F361&gt;=$AI$61,$B$21,$B$20))))))</f>
        <v/>
      </c>
      <c r="H361" s="14">
        <f>MAX(0,MIN($AI$59,IF($B$9="Plasma",(G361-(S361*$AI$18+T361*$AI$19+U361*$AI$20))/$AI$46,AF361)))</f>
        <v/>
      </c>
      <c r="I361" s="15">
        <f>H361/10*3600/$B$11</f>
        <v/>
      </c>
      <c r="J361" s="15">
        <f>J360+H361</f>
        <v/>
      </c>
      <c r="K361" s="14">
        <f>$AI$21*K360+$AI$22*L360+$AI$23*M360+$AI$30*H360</f>
        <v/>
      </c>
      <c r="L361" s="14">
        <f>$AI$24*K360+$AI$25*L360+$AI$26*M360+$AI$31*H360</f>
        <v/>
      </c>
      <c r="M361" s="14">
        <f>$AI$27*K360+$AI$28*L360+$AI$29*M360+$AI$32*H360</f>
        <v/>
      </c>
      <c r="N361" s="16">
        <f>R361*$B$41</f>
        <v/>
      </c>
      <c r="O361" s="14">
        <f>K361/$B$30</f>
        <v/>
      </c>
      <c r="P361" s="14">
        <f>L361/$B$31</f>
        <v/>
      </c>
      <c r="Q361" s="14">
        <f>M361/$B$32</f>
        <v/>
      </c>
      <c r="R361" s="14">
        <f>R360*$AI$42+S360*$AI$43+T360*$AI$44+U360*$AI$45+$AI$47*H360</f>
        <v/>
      </c>
      <c r="S361" s="17">
        <f>$AI$33*K361+$AI$34*L361+$AI$35*M361</f>
        <v/>
      </c>
      <c r="T361" s="17">
        <f>$AI$36*K361+$AI$37*L361+$AI$38*M361</f>
        <v/>
      </c>
      <c r="U361" s="17">
        <f>$AI$39*K361+$AI$40*L361+$AI$41*M361</f>
        <v/>
      </c>
      <c r="V361" s="17">
        <f>R361*EXP(-$B$15*(($B$16+$AI$4)*0.1))+S361*$B$15/($B$15-$AI$12)*(EXP(-$AI$12*(($B$16+$AI$4)*0.1))-EXP(-$B$15*(($B$16+$AI$4)*0.1)))+T361*$B$15/($B$15-$AI$13)*(EXP(-$AI$13*(($B$16+$AI$4)*0.1))-EXP(-$B$15*(($B$16+$AI$4)*0.1)))+U361*$B$15/($B$15-$AI$14)*(EXP(-$AI$14*(($B$16+$AI$4)*0.1))-EXP(-$B$15*(($B$16+$AI$4)*0.1)))</f>
        <v/>
      </c>
      <c r="W361" s="17">
        <f>R361*EXP(-$B$15*(($B$16+$AI$4)*0.2))+S361*$B$15/($B$15-$AI$12)*(EXP(-$AI$12*(($B$16+$AI$4)*0.2))-EXP(-$B$15*(($B$16+$AI$4)*0.2)))+T361*$B$15/($B$15-$AI$13)*(EXP(-$AI$13*(($B$16+$AI$4)*0.2))-EXP(-$B$15*(($B$16+$AI$4)*0.2)))+U361*$B$15/($B$15-$AI$14)*(EXP(-$AI$14*(($B$16+$AI$4)*0.2))-EXP(-$B$15*(($B$16+$AI$4)*0.2)))</f>
        <v/>
      </c>
      <c r="X361" s="17">
        <f>R361*EXP(-$B$15*(($B$16+$AI$4)*0.3))+S361*$B$15/($B$15-$AI$12)*(EXP(-$AI$12*(($B$16+$AI$4)*0.3))-EXP(-$B$15*(($B$16+$AI$4)*0.3)))+T361*$B$15/($B$15-$AI$13)*(EXP(-$AI$13*(($B$16+$AI$4)*0.3))-EXP(-$B$15*(($B$16+$AI$4)*0.3)))+U361*$B$15/($B$15-$AI$14)*(EXP(-$AI$14*(($B$16+$AI$4)*0.3))-EXP(-$B$15*(($B$16+$AI$4)*0.3)))</f>
        <v/>
      </c>
      <c r="Y361" s="17">
        <f>R361*EXP(-$B$15*(($B$16+$AI$4)*0.4))+S361*$B$15/($B$15-$AI$12)*(EXP(-$AI$12*(($B$16+$AI$4)*0.4))-EXP(-$B$15*(($B$16+$AI$4)*0.4)))+T361*$B$15/($B$15-$AI$13)*(EXP(-$AI$13*(($B$16+$AI$4)*0.4))-EXP(-$B$15*(($B$16+$AI$4)*0.4)))+U361*$B$15/($B$15-$AI$14)*(EXP(-$AI$14*(($B$16+$AI$4)*0.4))-EXP(-$B$15*(($B$16+$AI$4)*0.4)))</f>
        <v/>
      </c>
      <c r="Z361" s="17">
        <f>R361*EXP(-$B$15*(($B$16+$AI$4)*0.5))+S361*$B$15/($B$15-$AI$12)*(EXP(-$AI$12*(($B$16+$AI$4)*0.5))-EXP(-$B$15*(($B$16+$AI$4)*0.5)))+T361*$B$15/($B$15-$AI$13)*(EXP(-$AI$13*(($B$16+$AI$4)*0.5))-EXP(-$B$15*(($B$16+$AI$4)*0.5)))+U361*$B$15/($B$15-$AI$14)*(EXP(-$AI$14*(($B$16+$AI$4)*0.5))-EXP(-$B$15*(($B$16+$AI$4)*0.5)))</f>
        <v/>
      </c>
      <c r="AA361" s="17">
        <f>R361*EXP(-$B$15*(($B$16+$AI$4)*0.6))+S361*$B$15/($B$15-$AI$12)*(EXP(-$AI$12*(($B$16+$AI$4)*0.6))-EXP(-$B$15*(($B$16+$AI$4)*0.6)))+T361*$B$15/($B$15-$AI$13)*(EXP(-$AI$13*(($B$16+$AI$4)*0.6))-EXP(-$B$15*(($B$16+$AI$4)*0.6)))+U361*$B$15/($B$15-$AI$14)*(EXP(-$AI$14*(($B$16+$AI$4)*0.6))-EXP(-$B$15*(($B$16+$AI$4)*0.6)))</f>
        <v/>
      </c>
      <c r="AB361" s="17">
        <f>R361*EXP(-$B$15*(($B$16+$AI$4)*0.7))+S361*$B$15/($B$15-$AI$12)*(EXP(-$AI$12*(($B$16+$AI$4)*0.7))-EXP(-$B$15*(($B$16+$AI$4)*0.7)))+T361*$B$15/($B$15-$AI$13)*(EXP(-$AI$13*(($B$16+$AI$4)*0.7))-EXP(-$B$15*(($B$16+$AI$4)*0.7)))+U361*$B$15/($B$15-$AI$14)*(EXP(-$AI$14*(($B$16+$AI$4)*0.7))-EXP(-$B$15*(($B$16+$AI$4)*0.7)))</f>
        <v/>
      </c>
      <c r="AC361" s="17">
        <f>R361*EXP(-$B$15*(($B$16+$AI$4)*0.8))+S361*$B$15/($B$15-$AI$12)*(EXP(-$AI$12*(($B$16+$AI$4)*0.8))-EXP(-$B$15*(($B$16+$AI$4)*0.8)))+T361*$B$15/($B$15-$AI$13)*(EXP(-$AI$13*(($B$16+$AI$4)*0.8))-EXP(-$B$15*(($B$16+$AI$4)*0.8)))+U361*$B$15/($B$15-$AI$14)*(EXP(-$AI$14*(($B$16+$AI$4)*0.8))-EXP(-$B$15*(($B$16+$AI$4)*0.8)))</f>
        <v/>
      </c>
      <c r="AD361" s="17">
        <f>R361*EXP(-$B$15*(($B$16+$AI$4)*0.9))+S361*$B$15/($B$15-$AI$12)*(EXP(-$AI$12*(($B$16+$AI$4)*0.9))-EXP(-$B$15*(($B$16+$AI$4)*0.9)))+T361*$B$15/($B$15-$AI$13)*(EXP(-$AI$13*(($B$16+$AI$4)*0.9))-EXP(-$B$15*(($B$16+$AI$4)*0.9)))+U361*$B$15/($B$15-$AI$14)*(EXP(-$AI$14*(($B$16+$AI$4)*0.9))-EXP(-$B$15*(($B$16+$AI$4)*0.9)))</f>
        <v/>
      </c>
      <c r="AE361" s="17">
        <f>R361*EXP(-$B$15*(($B$16+$AI$4)*1.0))+S361*$B$15/($B$15-$AI$12)*(EXP(-$AI$12*(($B$16+$AI$4)*1.0))-EXP(-$B$15*(($B$16+$AI$4)*1.0)))+T361*$B$15/($B$15-$AI$13)*(EXP(-$AI$13*(($B$16+$AI$4)*1.0))-EXP(-$B$15*(($B$16+$AI$4)*1.0)))+U361*$B$15/($B$15-$AI$14)*(EXP(-$AI$14*(($B$16+$AI$4)*1.0))-EXP(-$B$15*(($B$16+$AI$4)*1.0)))</f>
        <v/>
      </c>
      <c r="AF361" s="17">
        <f>MIN((G361-V361)/$AI$48,(G361-W361)/$AI$49,(G361-X361)/$AI$50,(G361-Y361)/$AI$51,(G361-Z361)/$AI$52,(G361-AA361)/$AI$53,(G361-AB361)/$AI$54,(G361-AC361)/$AI$55,(G361-AD361)/$AI$56,(G361-AE361)/$AI$57)</f>
        <v/>
      </c>
    </row>
    <row r="362">
      <c r="E362" s="12">
        <f>E361+$B$11</f>
        <v/>
      </c>
      <c r="F362" s="13">
        <f>E362/60</f>
        <v/>
      </c>
      <c r="G362" s="13">
        <f>IF(F362&gt;=$AI$66,$B$26,IF(F362&gt;=$AI$65,$B$25,IF(F362&gt;=$AI$64,$B$24,IF(F362&gt;=$AI$63,$B$23,IF(F362&gt;=$AI$62,$B$22,IF(F362&gt;=$AI$61,$B$21,$B$20))))))</f>
        <v/>
      </c>
      <c r="H362" s="14">
        <f>MAX(0,MIN($AI$59,IF($B$9="Plasma",(G362-(S362*$AI$18+T362*$AI$19+U362*$AI$20))/$AI$46,AF362)))</f>
        <v/>
      </c>
      <c r="I362" s="15">
        <f>H362/10*3600/$B$11</f>
        <v/>
      </c>
      <c r="J362" s="15">
        <f>J361+H362</f>
        <v/>
      </c>
      <c r="K362" s="14">
        <f>$AI$21*K361+$AI$22*L361+$AI$23*M361+$AI$30*H361</f>
        <v/>
      </c>
      <c r="L362" s="14">
        <f>$AI$24*K361+$AI$25*L361+$AI$26*M361+$AI$31*H361</f>
        <v/>
      </c>
      <c r="M362" s="14">
        <f>$AI$27*K361+$AI$28*L361+$AI$29*M361+$AI$32*H361</f>
        <v/>
      </c>
      <c r="N362" s="16">
        <f>R362*$B$41</f>
        <v/>
      </c>
      <c r="O362" s="14">
        <f>K362/$B$30</f>
        <v/>
      </c>
      <c r="P362" s="14">
        <f>L362/$B$31</f>
        <v/>
      </c>
      <c r="Q362" s="14">
        <f>M362/$B$32</f>
        <v/>
      </c>
      <c r="R362" s="14">
        <f>R361*$AI$42+S361*$AI$43+T361*$AI$44+U361*$AI$45+$AI$47*H361</f>
        <v/>
      </c>
      <c r="S362" s="17">
        <f>$AI$33*K362+$AI$34*L362+$AI$35*M362</f>
        <v/>
      </c>
      <c r="T362" s="17">
        <f>$AI$36*K362+$AI$37*L362+$AI$38*M362</f>
        <v/>
      </c>
      <c r="U362" s="17">
        <f>$AI$39*K362+$AI$40*L362+$AI$41*M362</f>
        <v/>
      </c>
      <c r="V362" s="17">
        <f>R362*EXP(-$B$15*(($B$16+$AI$4)*0.1))+S362*$B$15/($B$15-$AI$12)*(EXP(-$AI$12*(($B$16+$AI$4)*0.1))-EXP(-$B$15*(($B$16+$AI$4)*0.1)))+T362*$B$15/($B$15-$AI$13)*(EXP(-$AI$13*(($B$16+$AI$4)*0.1))-EXP(-$B$15*(($B$16+$AI$4)*0.1)))+U362*$B$15/($B$15-$AI$14)*(EXP(-$AI$14*(($B$16+$AI$4)*0.1))-EXP(-$B$15*(($B$16+$AI$4)*0.1)))</f>
        <v/>
      </c>
      <c r="W362" s="17">
        <f>R362*EXP(-$B$15*(($B$16+$AI$4)*0.2))+S362*$B$15/($B$15-$AI$12)*(EXP(-$AI$12*(($B$16+$AI$4)*0.2))-EXP(-$B$15*(($B$16+$AI$4)*0.2)))+T362*$B$15/($B$15-$AI$13)*(EXP(-$AI$13*(($B$16+$AI$4)*0.2))-EXP(-$B$15*(($B$16+$AI$4)*0.2)))+U362*$B$15/($B$15-$AI$14)*(EXP(-$AI$14*(($B$16+$AI$4)*0.2))-EXP(-$B$15*(($B$16+$AI$4)*0.2)))</f>
        <v/>
      </c>
      <c r="X362" s="17">
        <f>R362*EXP(-$B$15*(($B$16+$AI$4)*0.3))+S362*$B$15/($B$15-$AI$12)*(EXP(-$AI$12*(($B$16+$AI$4)*0.3))-EXP(-$B$15*(($B$16+$AI$4)*0.3)))+T362*$B$15/($B$15-$AI$13)*(EXP(-$AI$13*(($B$16+$AI$4)*0.3))-EXP(-$B$15*(($B$16+$AI$4)*0.3)))+U362*$B$15/($B$15-$AI$14)*(EXP(-$AI$14*(($B$16+$AI$4)*0.3))-EXP(-$B$15*(($B$16+$AI$4)*0.3)))</f>
        <v/>
      </c>
      <c r="Y362" s="17">
        <f>R362*EXP(-$B$15*(($B$16+$AI$4)*0.4))+S362*$B$15/($B$15-$AI$12)*(EXP(-$AI$12*(($B$16+$AI$4)*0.4))-EXP(-$B$15*(($B$16+$AI$4)*0.4)))+T362*$B$15/($B$15-$AI$13)*(EXP(-$AI$13*(($B$16+$AI$4)*0.4))-EXP(-$B$15*(($B$16+$AI$4)*0.4)))+U362*$B$15/($B$15-$AI$14)*(EXP(-$AI$14*(($B$16+$AI$4)*0.4))-EXP(-$B$15*(($B$16+$AI$4)*0.4)))</f>
        <v/>
      </c>
      <c r="Z362" s="17">
        <f>R362*EXP(-$B$15*(($B$16+$AI$4)*0.5))+S362*$B$15/($B$15-$AI$12)*(EXP(-$AI$12*(($B$16+$AI$4)*0.5))-EXP(-$B$15*(($B$16+$AI$4)*0.5)))+T362*$B$15/($B$15-$AI$13)*(EXP(-$AI$13*(($B$16+$AI$4)*0.5))-EXP(-$B$15*(($B$16+$AI$4)*0.5)))+U362*$B$15/($B$15-$AI$14)*(EXP(-$AI$14*(($B$16+$AI$4)*0.5))-EXP(-$B$15*(($B$16+$AI$4)*0.5)))</f>
        <v/>
      </c>
      <c r="AA362" s="17">
        <f>R362*EXP(-$B$15*(($B$16+$AI$4)*0.6))+S362*$B$15/($B$15-$AI$12)*(EXP(-$AI$12*(($B$16+$AI$4)*0.6))-EXP(-$B$15*(($B$16+$AI$4)*0.6)))+T362*$B$15/($B$15-$AI$13)*(EXP(-$AI$13*(($B$16+$AI$4)*0.6))-EXP(-$B$15*(($B$16+$AI$4)*0.6)))+U362*$B$15/($B$15-$AI$14)*(EXP(-$AI$14*(($B$16+$AI$4)*0.6))-EXP(-$B$15*(($B$16+$AI$4)*0.6)))</f>
        <v/>
      </c>
      <c r="AB362" s="17">
        <f>R362*EXP(-$B$15*(($B$16+$AI$4)*0.7))+S362*$B$15/($B$15-$AI$12)*(EXP(-$AI$12*(($B$16+$AI$4)*0.7))-EXP(-$B$15*(($B$16+$AI$4)*0.7)))+T362*$B$15/($B$15-$AI$13)*(EXP(-$AI$13*(($B$16+$AI$4)*0.7))-EXP(-$B$15*(($B$16+$AI$4)*0.7)))+U362*$B$15/($B$15-$AI$14)*(EXP(-$AI$14*(($B$16+$AI$4)*0.7))-EXP(-$B$15*(($B$16+$AI$4)*0.7)))</f>
        <v/>
      </c>
      <c r="AC362" s="17">
        <f>R362*EXP(-$B$15*(($B$16+$AI$4)*0.8))+S362*$B$15/($B$15-$AI$12)*(EXP(-$AI$12*(($B$16+$AI$4)*0.8))-EXP(-$B$15*(($B$16+$AI$4)*0.8)))+T362*$B$15/($B$15-$AI$13)*(EXP(-$AI$13*(($B$16+$AI$4)*0.8))-EXP(-$B$15*(($B$16+$AI$4)*0.8)))+U362*$B$15/($B$15-$AI$14)*(EXP(-$AI$14*(($B$16+$AI$4)*0.8))-EXP(-$B$15*(($B$16+$AI$4)*0.8)))</f>
        <v/>
      </c>
      <c r="AD362" s="17">
        <f>R362*EXP(-$B$15*(($B$16+$AI$4)*0.9))+S362*$B$15/($B$15-$AI$12)*(EXP(-$AI$12*(($B$16+$AI$4)*0.9))-EXP(-$B$15*(($B$16+$AI$4)*0.9)))+T362*$B$15/($B$15-$AI$13)*(EXP(-$AI$13*(($B$16+$AI$4)*0.9))-EXP(-$B$15*(($B$16+$AI$4)*0.9)))+U362*$B$15/($B$15-$AI$14)*(EXP(-$AI$14*(($B$16+$AI$4)*0.9))-EXP(-$B$15*(($B$16+$AI$4)*0.9)))</f>
        <v/>
      </c>
      <c r="AE362" s="17">
        <f>R362*EXP(-$B$15*(($B$16+$AI$4)*1.0))+S362*$B$15/($B$15-$AI$12)*(EXP(-$AI$12*(($B$16+$AI$4)*1.0))-EXP(-$B$15*(($B$16+$AI$4)*1.0)))+T362*$B$15/($B$15-$AI$13)*(EXP(-$AI$13*(($B$16+$AI$4)*1.0))-EXP(-$B$15*(($B$16+$AI$4)*1.0)))+U362*$B$15/($B$15-$AI$14)*(EXP(-$AI$14*(($B$16+$AI$4)*1.0))-EXP(-$B$15*(($B$16+$AI$4)*1.0)))</f>
        <v/>
      </c>
      <c r="AF362" s="17">
        <f>MIN((G362-V362)/$AI$48,(G362-W362)/$AI$49,(G362-X362)/$AI$50,(G362-Y362)/$AI$51,(G362-Z362)/$AI$52,(G362-AA362)/$AI$53,(G362-AB362)/$AI$54,(G362-AC362)/$AI$55,(G362-AD362)/$AI$56,(G362-AE362)/$AI$57)</f>
        <v/>
      </c>
    </row>
    <row r="363">
      <c r="E363" s="12">
        <f>E362+$B$11</f>
        <v/>
      </c>
      <c r="F363" s="13">
        <f>E363/60</f>
        <v/>
      </c>
      <c r="G363" s="13">
        <f>IF(F363&gt;=$AI$66,$B$26,IF(F363&gt;=$AI$65,$B$25,IF(F363&gt;=$AI$64,$B$24,IF(F363&gt;=$AI$63,$B$23,IF(F363&gt;=$AI$62,$B$22,IF(F363&gt;=$AI$61,$B$21,$B$20))))))</f>
        <v/>
      </c>
      <c r="H363" s="14">
        <f>MAX(0,MIN($AI$59,IF($B$9="Plasma",(G363-(S363*$AI$18+T363*$AI$19+U363*$AI$20))/$AI$46,AF363)))</f>
        <v/>
      </c>
      <c r="I363" s="15">
        <f>H363/10*3600/$B$11</f>
        <v/>
      </c>
      <c r="J363" s="15">
        <f>J362+H363</f>
        <v/>
      </c>
      <c r="K363" s="14">
        <f>$AI$21*K362+$AI$22*L362+$AI$23*M362+$AI$30*H362</f>
        <v/>
      </c>
      <c r="L363" s="14">
        <f>$AI$24*K362+$AI$25*L362+$AI$26*M362+$AI$31*H362</f>
        <v/>
      </c>
      <c r="M363" s="14">
        <f>$AI$27*K362+$AI$28*L362+$AI$29*M362+$AI$32*H362</f>
        <v/>
      </c>
      <c r="N363" s="16">
        <f>R363*$B$41</f>
        <v/>
      </c>
      <c r="O363" s="14">
        <f>K363/$B$30</f>
        <v/>
      </c>
      <c r="P363" s="14">
        <f>L363/$B$31</f>
        <v/>
      </c>
      <c r="Q363" s="14">
        <f>M363/$B$32</f>
        <v/>
      </c>
      <c r="R363" s="14">
        <f>R362*$AI$42+S362*$AI$43+T362*$AI$44+U362*$AI$45+$AI$47*H362</f>
        <v/>
      </c>
      <c r="S363" s="17">
        <f>$AI$33*K363+$AI$34*L363+$AI$35*M363</f>
        <v/>
      </c>
      <c r="T363" s="17">
        <f>$AI$36*K363+$AI$37*L363+$AI$38*M363</f>
        <v/>
      </c>
      <c r="U363" s="17">
        <f>$AI$39*K363+$AI$40*L363+$AI$41*M363</f>
        <v/>
      </c>
      <c r="V363" s="17">
        <f>R363*EXP(-$B$15*(($B$16+$AI$4)*0.1))+S363*$B$15/($B$15-$AI$12)*(EXP(-$AI$12*(($B$16+$AI$4)*0.1))-EXP(-$B$15*(($B$16+$AI$4)*0.1)))+T363*$B$15/($B$15-$AI$13)*(EXP(-$AI$13*(($B$16+$AI$4)*0.1))-EXP(-$B$15*(($B$16+$AI$4)*0.1)))+U363*$B$15/($B$15-$AI$14)*(EXP(-$AI$14*(($B$16+$AI$4)*0.1))-EXP(-$B$15*(($B$16+$AI$4)*0.1)))</f>
        <v/>
      </c>
      <c r="W363" s="17">
        <f>R363*EXP(-$B$15*(($B$16+$AI$4)*0.2))+S363*$B$15/($B$15-$AI$12)*(EXP(-$AI$12*(($B$16+$AI$4)*0.2))-EXP(-$B$15*(($B$16+$AI$4)*0.2)))+T363*$B$15/($B$15-$AI$13)*(EXP(-$AI$13*(($B$16+$AI$4)*0.2))-EXP(-$B$15*(($B$16+$AI$4)*0.2)))+U363*$B$15/($B$15-$AI$14)*(EXP(-$AI$14*(($B$16+$AI$4)*0.2))-EXP(-$B$15*(($B$16+$AI$4)*0.2)))</f>
        <v/>
      </c>
      <c r="X363" s="17">
        <f>R363*EXP(-$B$15*(($B$16+$AI$4)*0.3))+S363*$B$15/($B$15-$AI$12)*(EXP(-$AI$12*(($B$16+$AI$4)*0.3))-EXP(-$B$15*(($B$16+$AI$4)*0.3)))+T363*$B$15/($B$15-$AI$13)*(EXP(-$AI$13*(($B$16+$AI$4)*0.3))-EXP(-$B$15*(($B$16+$AI$4)*0.3)))+U363*$B$15/($B$15-$AI$14)*(EXP(-$AI$14*(($B$16+$AI$4)*0.3))-EXP(-$B$15*(($B$16+$AI$4)*0.3)))</f>
        <v/>
      </c>
      <c r="Y363" s="17">
        <f>R363*EXP(-$B$15*(($B$16+$AI$4)*0.4))+S363*$B$15/($B$15-$AI$12)*(EXP(-$AI$12*(($B$16+$AI$4)*0.4))-EXP(-$B$15*(($B$16+$AI$4)*0.4)))+T363*$B$15/($B$15-$AI$13)*(EXP(-$AI$13*(($B$16+$AI$4)*0.4))-EXP(-$B$15*(($B$16+$AI$4)*0.4)))+U363*$B$15/($B$15-$AI$14)*(EXP(-$AI$14*(($B$16+$AI$4)*0.4))-EXP(-$B$15*(($B$16+$AI$4)*0.4)))</f>
        <v/>
      </c>
      <c r="Z363" s="17">
        <f>R363*EXP(-$B$15*(($B$16+$AI$4)*0.5))+S363*$B$15/($B$15-$AI$12)*(EXP(-$AI$12*(($B$16+$AI$4)*0.5))-EXP(-$B$15*(($B$16+$AI$4)*0.5)))+T363*$B$15/($B$15-$AI$13)*(EXP(-$AI$13*(($B$16+$AI$4)*0.5))-EXP(-$B$15*(($B$16+$AI$4)*0.5)))+U363*$B$15/($B$15-$AI$14)*(EXP(-$AI$14*(($B$16+$AI$4)*0.5))-EXP(-$B$15*(($B$16+$AI$4)*0.5)))</f>
        <v/>
      </c>
      <c r="AA363" s="17">
        <f>R363*EXP(-$B$15*(($B$16+$AI$4)*0.6))+S363*$B$15/($B$15-$AI$12)*(EXP(-$AI$12*(($B$16+$AI$4)*0.6))-EXP(-$B$15*(($B$16+$AI$4)*0.6)))+T363*$B$15/($B$15-$AI$13)*(EXP(-$AI$13*(($B$16+$AI$4)*0.6))-EXP(-$B$15*(($B$16+$AI$4)*0.6)))+U363*$B$15/($B$15-$AI$14)*(EXP(-$AI$14*(($B$16+$AI$4)*0.6))-EXP(-$B$15*(($B$16+$AI$4)*0.6)))</f>
        <v/>
      </c>
      <c r="AB363" s="17">
        <f>R363*EXP(-$B$15*(($B$16+$AI$4)*0.7))+S363*$B$15/($B$15-$AI$12)*(EXP(-$AI$12*(($B$16+$AI$4)*0.7))-EXP(-$B$15*(($B$16+$AI$4)*0.7)))+T363*$B$15/($B$15-$AI$13)*(EXP(-$AI$13*(($B$16+$AI$4)*0.7))-EXP(-$B$15*(($B$16+$AI$4)*0.7)))+U363*$B$15/($B$15-$AI$14)*(EXP(-$AI$14*(($B$16+$AI$4)*0.7))-EXP(-$B$15*(($B$16+$AI$4)*0.7)))</f>
        <v/>
      </c>
      <c r="AC363" s="17">
        <f>R363*EXP(-$B$15*(($B$16+$AI$4)*0.8))+S363*$B$15/($B$15-$AI$12)*(EXP(-$AI$12*(($B$16+$AI$4)*0.8))-EXP(-$B$15*(($B$16+$AI$4)*0.8)))+T363*$B$15/($B$15-$AI$13)*(EXP(-$AI$13*(($B$16+$AI$4)*0.8))-EXP(-$B$15*(($B$16+$AI$4)*0.8)))+U363*$B$15/($B$15-$AI$14)*(EXP(-$AI$14*(($B$16+$AI$4)*0.8))-EXP(-$B$15*(($B$16+$AI$4)*0.8)))</f>
        <v/>
      </c>
      <c r="AD363" s="17">
        <f>R363*EXP(-$B$15*(($B$16+$AI$4)*0.9))+S363*$B$15/($B$15-$AI$12)*(EXP(-$AI$12*(($B$16+$AI$4)*0.9))-EXP(-$B$15*(($B$16+$AI$4)*0.9)))+T363*$B$15/($B$15-$AI$13)*(EXP(-$AI$13*(($B$16+$AI$4)*0.9))-EXP(-$B$15*(($B$16+$AI$4)*0.9)))+U363*$B$15/($B$15-$AI$14)*(EXP(-$AI$14*(($B$16+$AI$4)*0.9))-EXP(-$B$15*(($B$16+$AI$4)*0.9)))</f>
        <v/>
      </c>
      <c r="AE363" s="17">
        <f>R363*EXP(-$B$15*(($B$16+$AI$4)*1.0))+S363*$B$15/($B$15-$AI$12)*(EXP(-$AI$12*(($B$16+$AI$4)*1.0))-EXP(-$B$15*(($B$16+$AI$4)*1.0)))+T363*$B$15/($B$15-$AI$13)*(EXP(-$AI$13*(($B$16+$AI$4)*1.0))-EXP(-$B$15*(($B$16+$AI$4)*1.0)))+U363*$B$15/($B$15-$AI$14)*(EXP(-$AI$14*(($B$16+$AI$4)*1.0))-EXP(-$B$15*(($B$16+$AI$4)*1.0)))</f>
        <v/>
      </c>
      <c r="AF363" s="17">
        <f>MIN((G363-V363)/$AI$48,(G363-W363)/$AI$49,(G363-X363)/$AI$50,(G363-Y363)/$AI$51,(G363-Z363)/$AI$52,(G363-AA363)/$AI$53,(G363-AB363)/$AI$54,(G363-AC363)/$AI$55,(G363-AD363)/$AI$56,(G363-AE363)/$AI$57)</f>
        <v/>
      </c>
    </row>
    <row r="364">
      <c r="E364" s="12">
        <f>E363+$B$11</f>
        <v/>
      </c>
      <c r="F364" s="13">
        <f>E364/60</f>
        <v/>
      </c>
      <c r="G364" s="13">
        <f>IF(F364&gt;=$AI$66,$B$26,IF(F364&gt;=$AI$65,$B$25,IF(F364&gt;=$AI$64,$B$24,IF(F364&gt;=$AI$63,$B$23,IF(F364&gt;=$AI$62,$B$22,IF(F364&gt;=$AI$61,$B$21,$B$20))))))</f>
        <v/>
      </c>
      <c r="H364" s="14">
        <f>MAX(0,MIN($AI$59,IF($B$9="Plasma",(G364-(S364*$AI$18+T364*$AI$19+U364*$AI$20))/$AI$46,AF364)))</f>
        <v/>
      </c>
      <c r="I364" s="15">
        <f>H364/10*3600/$B$11</f>
        <v/>
      </c>
      <c r="J364" s="15">
        <f>J363+H364</f>
        <v/>
      </c>
      <c r="K364" s="14">
        <f>$AI$21*K363+$AI$22*L363+$AI$23*M363+$AI$30*H363</f>
        <v/>
      </c>
      <c r="L364" s="14">
        <f>$AI$24*K363+$AI$25*L363+$AI$26*M363+$AI$31*H363</f>
        <v/>
      </c>
      <c r="M364" s="14">
        <f>$AI$27*K363+$AI$28*L363+$AI$29*M363+$AI$32*H363</f>
        <v/>
      </c>
      <c r="N364" s="16">
        <f>R364*$B$41</f>
        <v/>
      </c>
      <c r="O364" s="14">
        <f>K364/$B$30</f>
        <v/>
      </c>
      <c r="P364" s="14">
        <f>L364/$B$31</f>
        <v/>
      </c>
      <c r="Q364" s="14">
        <f>M364/$B$32</f>
        <v/>
      </c>
      <c r="R364" s="14">
        <f>R363*$AI$42+S363*$AI$43+T363*$AI$44+U363*$AI$45+$AI$47*H363</f>
        <v/>
      </c>
      <c r="S364" s="17">
        <f>$AI$33*K364+$AI$34*L364+$AI$35*M364</f>
        <v/>
      </c>
      <c r="T364" s="17">
        <f>$AI$36*K364+$AI$37*L364+$AI$38*M364</f>
        <v/>
      </c>
      <c r="U364" s="17">
        <f>$AI$39*K364+$AI$40*L364+$AI$41*M364</f>
        <v/>
      </c>
      <c r="V364" s="17">
        <f>R364*EXP(-$B$15*(($B$16+$AI$4)*0.1))+S364*$B$15/($B$15-$AI$12)*(EXP(-$AI$12*(($B$16+$AI$4)*0.1))-EXP(-$B$15*(($B$16+$AI$4)*0.1)))+T364*$B$15/($B$15-$AI$13)*(EXP(-$AI$13*(($B$16+$AI$4)*0.1))-EXP(-$B$15*(($B$16+$AI$4)*0.1)))+U364*$B$15/($B$15-$AI$14)*(EXP(-$AI$14*(($B$16+$AI$4)*0.1))-EXP(-$B$15*(($B$16+$AI$4)*0.1)))</f>
        <v/>
      </c>
      <c r="W364" s="17">
        <f>R364*EXP(-$B$15*(($B$16+$AI$4)*0.2))+S364*$B$15/($B$15-$AI$12)*(EXP(-$AI$12*(($B$16+$AI$4)*0.2))-EXP(-$B$15*(($B$16+$AI$4)*0.2)))+T364*$B$15/($B$15-$AI$13)*(EXP(-$AI$13*(($B$16+$AI$4)*0.2))-EXP(-$B$15*(($B$16+$AI$4)*0.2)))+U364*$B$15/($B$15-$AI$14)*(EXP(-$AI$14*(($B$16+$AI$4)*0.2))-EXP(-$B$15*(($B$16+$AI$4)*0.2)))</f>
        <v/>
      </c>
      <c r="X364" s="17">
        <f>R364*EXP(-$B$15*(($B$16+$AI$4)*0.3))+S364*$B$15/($B$15-$AI$12)*(EXP(-$AI$12*(($B$16+$AI$4)*0.3))-EXP(-$B$15*(($B$16+$AI$4)*0.3)))+T364*$B$15/($B$15-$AI$13)*(EXP(-$AI$13*(($B$16+$AI$4)*0.3))-EXP(-$B$15*(($B$16+$AI$4)*0.3)))+U364*$B$15/($B$15-$AI$14)*(EXP(-$AI$14*(($B$16+$AI$4)*0.3))-EXP(-$B$15*(($B$16+$AI$4)*0.3)))</f>
        <v/>
      </c>
      <c r="Y364" s="17">
        <f>R364*EXP(-$B$15*(($B$16+$AI$4)*0.4))+S364*$B$15/($B$15-$AI$12)*(EXP(-$AI$12*(($B$16+$AI$4)*0.4))-EXP(-$B$15*(($B$16+$AI$4)*0.4)))+T364*$B$15/($B$15-$AI$13)*(EXP(-$AI$13*(($B$16+$AI$4)*0.4))-EXP(-$B$15*(($B$16+$AI$4)*0.4)))+U364*$B$15/($B$15-$AI$14)*(EXP(-$AI$14*(($B$16+$AI$4)*0.4))-EXP(-$B$15*(($B$16+$AI$4)*0.4)))</f>
        <v/>
      </c>
      <c r="Z364" s="17">
        <f>R364*EXP(-$B$15*(($B$16+$AI$4)*0.5))+S364*$B$15/($B$15-$AI$12)*(EXP(-$AI$12*(($B$16+$AI$4)*0.5))-EXP(-$B$15*(($B$16+$AI$4)*0.5)))+T364*$B$15/($B$15-$AI$13)*(EXP(-$AI$13*(($B$16+$AI$4)*0.5))-EXP(-$B$15*(($B$16+$AI$4)*0.5)))+U364*$B$15/($B$15-$AI$14)*(EXP(-$AI$14*(($B$16+$AI$4)*0.5))-EXP(-$B$15*(($B$16+$AI$4)*0.5)))</f>
        <v/>
      </c>
      <c r="AA364" s="17">
        <f>R364*EXP(-$B$15*(($B$16+$AI$4)*0.6))+S364*$B$15/($B$15-$AI$12)*(EXP(-$AI$12*(($B$16+$AI$4)*0.6))-EXP(-$B$15*(($B$16+$AI$4)*0.6)))+T364*$B$15/($B$15-$AI$13)*(EXP(-$AI$13*(($B$16+$AI$4)*0.6))-EXP(-$B$15*(($B$16+$AI$4)*0.6)))+U364*$B$15/($B$15-$AI$14)*(EXP(-$AI$14*(($B$16+$AI$4)*0.6))-EXP(-$B$15*(($B$16+$AI$4)*0.6)))</f>
        <v/>
      </c>
      <c r="AB364" s="17">
        <f>R364*EXP(-$B$15*(($B$16+$AI$4)*0.7))+S364*$B$15/($B$15-$AI$12)*(EXP(-$AI$12*(($B$16+$AI$4)*0.7))-EXP(-$B$15*(($B$16+$AI$4)*0.7)))+T364*$B$15/($B$15-$AI$13)*(EXP(-$AI$13*(($B$16+$AI$4)*0.7))-EXP(-$B$15*(($B$16+$AI$4)*0.7)))+U364*$B$15/($B$15-$AI$14)*(EXP(-$AI$14*(($B$16+$AI$4)*0.7))-EXP(-$B$15*(($B$16+$AI$4)*0.7)))</f>
        <v/>
      </c>
      <c r="AC364" s="17">
        <f>R364*EXP(-$B$15*(($B$16+$AI$4)*0.8))+S364*$B$15/($B$15-$AI$12)*(EXP(-$AI$12*(($B$16+$AI$4)*0.8))-EXP(-$B$15*(($B$16+$AI$4)*0.8)))+T364*$B$15/($B$15-$AI$13)*(EXP(-$AI$13*(($B$16+$AI$4)*0.8))-EXP(-$B$15*(($B$16+$AI$4)*0.8)))+U364*$B$15/($B$15-$AI$14)*(EXP(-$AI$14*(($B$16+$AI$4)*0.8))-EXP(-$B$15*(($B$16+$AI$4)*0.8)))</f>
        <v/>
      </c>
      <c r="AD364" s="17">
        <f>R364*EXP(-$B$15*(($B$16+$AI$4)*0.9))+S364*$B$15/($B$15-$AI$12)*(EXP(-$AI$12*(($B$16+$AI$4)*0.9))-EXP(-$B$15*(($B$16+$AI$4)*0.9)))+T364*$B$15/($B$15-$AI$13)*(EXP(-$AI$13*(($B$16+$AI$4)*0.9))-EXP(-$B$15*(($B$16+$AI$4)*0.9)))+U364*$B$15/($B$15-$AI$14)*(EXP(-$AI$14*(($B$16+$AI$4)*0.9))-EXP(-$B$15*(($B$16+$AI$4)*0.9)))</f>
        <v/>
      </c>
      <c r="AE364" s="17">
        <f>R364*EXP(-$B$15*(($B$16+$AI$4)*1.0))+S364*$B$15/($B$15-$AI$12)*(EXP(-$AI$12*(($B$16+$AI$4)*1.0))-EXP(-$B$15*(($B$16+$AI$4)*1.0)))+T364*$B$15/($B$15-$AI$13)*(EXP(-$AI$13*(($B$16+$AI$4)*1.0))-EXP(-$B$15*(($B$16+$AI$4)*1.0)))+U364*$B$15/($B$15-$AI$14)*(EXP(-$AI$14*(($B$16+$AI$4)*1.0))-EXP(-$B$15*(($B$16+$AI$4)*1.0)))</f>
        <v/>
      </c>
      <c r="AF364" s="17">
        <f>MIN((G364-V364)/$AI$48,(G364-W364)/$AI$49,(G364-X364)/$AI$50,(G364-Y364)/$AI$51,(G364-Z364)/$AI$52,(G364-AA364)/$AI$53,(G364-AB364)/$AI$54,(G364-AC364)/$AI$55,(G364-AD364)/$AI$56,(G364-AE364)/$AI$57)</f>
        <v/>
      </c>
    </row>
    <row r="365">
      <c r="E365" s="12">
        <f>E364+$B$11</f>
        <v/>
      </c>
      <c r="F365" s="13">
        <f>E365/60</f>
        <v/>
      </c>
      <c r="G365" s="13">
        <f>IF(F365&gt;=$AI$66,$B$26,IF(F365&gt;=$AI$65,$B$25,IF(F365&gt;=$AI$64,$B$24,IF(F365&gt;=$AI$63,$B$23,IF(F365&gt;=$AI$62,$B$22,IF(F365&gt;=$AI$61,$B$21,$B$20))))))</f>
        <v/>
      </c>
      <c r="H365" s="14">
        <f>MAX(0,MIN($AI$59,IF($B$9="Plasma",(G365-(S365*$AI$18+T365*$AI$19+U365*$AI$20))/$AI$46,AF365)))</f>
        <v/>
      </c>
      <c r="I365" s="15">
        <f>H365/10*3600/$B$11</f>
        <v/>
      </c>
      <c r="J365" s="15">
        <f>J364+H365</f>
        <v/>
      </c>
      <c r="K365" s="14">
        <f>$AI$21*K364+$AI$22*L364+$AI$23*M364+$AI$30*H364</f>
        <v/>
      </c>
      <c r="L365" s="14">
        <f>$AI$24*K364+$AI$25*L364+$AI$26*M364+$AI$31*H364</f>
        <v/>
      </c>
      <c r="M365" s="14">
        <f>$AI$27*K364+$AI$28*L364+$AI$29*M364+$AI$32*H364</f>
        <v/>
      </c>
      <c r="N365" s="16">
        <f>R365*$B$41</f>
        <v/>
      </c>
      <c r="O365" s="14">
        <f>K365/$B$30</f>
        <v/>
      </c>
      <c r="P365" s="14">
        <f>L365/$B$31</f>
        <v/>
      </c>
      <c r="Q365" s="14">
        <f>M365/$B$32</f>
        <v/>
      </c>
      <c r="R365" s="14">
        <f>R364*$AI$42+S364*$AI$43+T364*$AI$44+U364*$AI$45+$AI$47*H364</f>
        <v/>
      </c>
      <c r="S365" s="17">
        <f>$AI$33*K365+$AI$34*L365+$AI$35*M365</f>
        <v/>
      </c>
      <c r="T365" s="17">
        <f>$AI$36*K365+$AI$37*L365+$AI$38*M365</f>
        <v/>
      </c>
      <c r="U365" s="17">
        <f>$AI$39*K365+$AI$40*L365+$AI$41*M365</f>
        <v/>
      </c>
      <c r="V365" s="17">
        <f>R365*EXP(-$B$15*(($B$16+$AI$4)*0.1))+S365*$B$15/($B$15-$AI$12)*(EXP(-$AI$12*(($B$16+$AI$4)*0.1))-EXP(-$B$15*(($B$16+$AI$4)*0.1)))+T365*$B$15/($B$15-$AI$13)*(EXP(-$AI$13*(($B$16+$AI$4)*0.1))-EXP(-$B$15*(($B$16+$AI$4)*0.1)))+U365*$B$15/($B$15-$AI$14)*(EXP(-$AI$14*(($B$16+$AI$4)*0.1))-EXP(-$B$15*(($B$16+$AI$4)*0.1)))</f>
        <v/>
      </c>
      <c r="W365" s="17">
        <f>R365*EXP(-$B$15*(($B$16+$AI$4)*0.2))+S365*$B$15/($B$15-$AI$12)*(EXP(-$AI$12*(($B$16+$AI$4)*0.2))-EXP(-$B$15*(($B$16+$AI$4)*0.2)))+T365*$B$15/($B$15-$AI$13)*(EXP(-$AI$13*(($B$16+$AI$4)*0.2))-EXP(-$B$15*(($B$16+$AI$4)*0.2)))+U365*$B$15/($B$15-$AI$14)*(EXP(-$AI$14*(($B$16+$AI$4)*0.2))-EXP(-$B$15*(($B$16+$AI$4)*0.2)))</f>
        <v/>
      </c>
      <c r="X365" s="17">
        <f>R365*EXP(-$B$15*(($B$16+$AI$4)*0.3))+S365*$B$15/($B$15-$AI$12)*(EXP(-$AI$12*(($B$16+$AI$4)*0.3))-EXP(-$B$15*(($B$16+$AI$4)*0.3)))+T365*$B$15/($B$15-$AI$13)*(EXP(-$AI$13*(($B$16+$AI$4)*0.3))-EXP(-$B$15*(($B$16+$AI$4)*0.3)))+U365*$B$15/($B$15-$AI$14)*(EXP(-$AI$14*(($B$16+$AI$4)*0.3))-EXP(-$B$15*(($B$16+$AI$4)*0.3)))</f>
        <v/>
      </c>
      <c r="Y365" s="17">
        <f>R365*EXP(-$B$15*(($B$16+$AI$4)*0.4))+S365*$B$15/($B$15-$AI$12)*(EXP(-$AI$12*(($B$16+$AI$4)*0.4))-EXP(-$B$15*(($B$16+$AI$4)*0.4)))+T365*$B$15/($B$15-$AI$13)*(EXP(-$AI$13*(($B$16+$AI$4)*0.4))-EXP(-$B$15*(($B$16+$AI$4)*0.4)))+U365*$B$15/($B$15-$AI$14)*(EXP(-$AI$14*(($B$16+$AI$4)*0.4))-EXP(-$B$15*(($B$16+$AI$4)*0.4)))</f>
        <v/>
      </c>
      <c r="Z365" s="17">
        <f>R365*EXP(-$B$15*(($B$16+$AI$4)*0.5))+S365*$B$15/($B$15-$AI$12)*(EXP(-$AI$12*(($B$16+$AI$4)*0.5))-EXP(-$B$15*(($B$16+$AI$4)*0.5)))+T365*$B$15/($B$15-$AI$13)*(EXP(-$AI$13*(($B$16+$AI$4)*0.5))-EXP(-$B$15*(($B$16+$AI$4)*0.5)))+U365*$B$15/($B$15-$AI$14)*(EXP(-$AI$14*(($B$16+$AI$4)*0.5))-EXP(-$B$15*(($B$16+$AI$4)*0.5)))</f>
        <v/>
      </c>
      <c r="AA365" s="17">
        <f>R365*EXP(-$B$15*(($B$16+$AI$4)*0.6))+S365*$B$15/($B$15-$AI$12)*(EXP(-$AI$12*(($B$16+$AI$4)*0.6))-EXP(-$B$15*(($B$16+$AI$4)*0.6)))+T365*$B$15/($B$15-$AI$13)*(EXP(-$AI$13*(($B$16+$AI$4)*0.6))-EXP(-$B$15*(($B$16+$AI$4)*0.6)))+U365*$B$15/($B$15-$AI$14)*(EXP(-$AI$14*(($B$16+$AI$4)*0.6))-EXP(-$B$15*(($B$16+$AI$4)*0.6)))</f>
        <v/>
      </c>
      <c r="AB365" s="17">
        <f>R365*EXP(-$B$15*(($B$16+$AI$4)*0.7))+S365*$B$15/($B$15-$AI$12)*(EXP(-$AI$12*(($B$16+$AI$4)*0.7))-EXP(-$B$15*(($B$16+$AI$4)*0.7)))+T365*$B$15/($B$15-$AI$13)*(EXP(-$AI$13*(($B$16+$AI$4)*0.7))-EXP(-$B$15*(($B$16+$AI$4)*0.7)))+U365*$B$15/($B$15-$AI$14)*(EXP(-$AI$14*(($B$16+$AI$4)*0.7))-EXP(-$B$15*(($B$16+$AI$4)*0.7)))</f>
        <v/>
      </c>
      <c r="AC365" s="17">
        <f>R365*EXP(-$B$15*(($B$16+$AI$4)*0.8))+S365*$B$15/($B$15-$AI$12)*(EXP(-$AI$12*(($B$16+$AI$4)*0.8))-EXP(-$B$15*(($B$16+$AI$4)*0.8)))+T365*$B$15/($B$15-$AI$13)*(EXP(-$AI$13*(($B$16+$AI$4)*0.8))-EXP(-$B$15*(($B$16+$AI$4)*0.8)))+U365*$B$15/($B$15-$AI$14)*(EXP(-$AI$14*(($B$16+$AI$4)*0.8))-EXP(-$B$15*(($B$16+$AI$4)*0.8)))</f>
        <v/>
      </c>
      <c r="AD365" s="17">
        <f>R365*EXP(-$B$15*(($B$16+$AI$4)*0.9))+S365*$B$15/($B$15-$AI$12)*(EXP(-$AI$12*(($B$16+$AI$4)*0.9))-EXP(-$B$15*(($B$16+$AI$4)*0.9)))+T365*$B$15/($B$15-$AI$13)*(EXP(-$AI$13*(($B$16+$AI$4)*0.9))-EXP(-$B$15*(($B$16+$AI$4)*0.9)))+U365*$B$15/($B$15-$AI$14)*(EXP(-$AI$14*(($B$16+$AI$4)*0.9))-EXP(-$B$15*(($B$16+$AI$4)*0.9)))</f>
        <v/>
      </c>
      <c r="AE365" s="17">
        <f>R365*EXP(-$B$15*(($B$16+$AI$4)*1.0))+S365*$B$15/($B$15-$AI$12)*(EXP(-$AI$12*(($B$16+$AI$4)*1.0))-EXP(-$B$15*(($B$16+$AI$4)*1.0)))+T365*$B$15/($B$15-$AI$13)*(EXP(-$AI$13*(($B$16+$AI$4)*1.0))-EXP(-$B$15*(($B$16+$AI$4)*1.0)))+U365*$B$15/($B$15-$AI$14)*(EXP(-$AI$14*(($B$16+$AI$4)*1.0))-EXP(-$B$15*(($B$16+$AI$4)*1.0)))</f>
        <v/>
      </c>
      <c r="AF365" s="17">
        <f>MIN((G365-V365)/$AI$48,(G365-W365)/$AI$49,(G365-X365)/$AI$50,(G365-Y365)/$AI$51,(G365-Z365)/$AI$52,(G365-AA365)/$AI$53,(G365-AB365)/$AI$54,(G365-AC365)/$AI$55,(G365-AD365)/$AI$56,(G365-AE365)/$AI$57)</f>
        <v/>
      </c>
    </row>
  </sheetData>
  <mergeCells count="1">
    <mergeCell ref="A50:C53"/>
  </mergeCells>
  <dataValidations count="4">
    <dataValidation sqref="B8" showDropDown="0" showInputMessage="0" showErrorMessage="0" allowBlank="0" type="list">
      <formula1>"Male,Female"</formula1>
    </dataValidation>
    <dataValidation sqref="B9" showDropDown="0" showInputMessage="0" showErrorMessage="0" allowBlank="0" type="list">
      <formula1>"Effect site,Plasma"</formula1>
    </dataValidation>
    <dataValidation sqref="C14" showDropDown="0" showInputMessage="0" showErrorMessage="0" allowBlank="0" type="list">
      <formula1>"ke0,TTPE"</formula1>
    </dataValidation>
    <dataValidation sqref="A21:A26" showDropDown="0" showInputMessage="0" showErrorMessage="1" allowBlank="1" errorTitle="Too early" error="Target changes must be at or after the TTPE." type="decimal" operator="greaterThanOrEqual">
      <formula1>$B$16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365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3" customWidth="1" min="4" max="4"/>
    <col width="8" customWidth="1" min="5" max="5"/>
    <col width="9" customWidth="1" min="6" max="6"/>
    <col width="10" customWidth="1" min="7" max="7"/>
    <col width="11" customWidth="1" min="8" max="8"/>
    <col width="12" customWidth="1" min="9" max="9"/>
    <col width="12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12" customWidth="1" min="18" max="18"/>
    <col hidden="1" outlineLevel="1" width="10" customWidth="1" min="19" max="44"/>
  </cols>
  <sheetData>
    <row r="1">
      <c r="A1" s="1" t="inlineStr">
        <is>
          <t>Propofol TCI - Eleveld (no opiates, total body weight)</t>
        </is>
      </c>
    </row>
    <row r="2">
      <c r="A2" s="2" t="inlineStr">
        <is>
          <t>Yellow cells with blue text are inputs - change them. Everything else is calculated.</t>
        </is>
      </c>
    </row>
    <row r="3">
      <c r="E3" s="3" t="inlineStr">
        <is>
          <t>Change the target in the Target schedule (left), not in the table.</t>
        </is>
      </c>
      <c r="R3" s="3" t="inlineStr">
        <is>
          <t>Engine columns hidden to the right →</t>
        </is>
      </c>
      <c r="AH3" s="4" t="inlineStr">
        <is>
          <t>Calculation engine (constants)</t>
        </is>
      </c>
      <c r="AK3" s="4" t="inlineStr">
        <is>
          <t>Solve ke0 from TTPE (entered)</t>
        </is>
      </c>
      <c r="AO3" s="4" t="inlineStr">
        <is>
          <t>Solve TTPE from ke0</t>
        </is>
      </c>
    </row>
    <row r="4" ht="45" customHeight="1">
      <c r="A4" s="5" t="inlineStr">
        <is>
          <t>Patient &amp; TCI settings</t>
        </is>
      </c>
      <c r="B4" s="6" t="n"/>
      <c r="C4" s="6" t="n"/>
      <c r="E4" s="7" t="inlineStr">
        <is>
          <t>Time (s)</t>
        </is>
      </c>
      <c r="F4" s="7" t="inlineStr">
        <is>
          <t>Time (min)</t>
        </is>
      </c>
      <c r="G4" s="7" t="inlineStr">
        <is>
          <t>Target (µg/mL)</t>
        </is>
      </c>
      <c r="H4" s="7" t="inlineStr">
        <is>
          <t>Dose this step (mg)</t>
        </is>
      </c>
      <c r="I4" s="7" t="inlineStr">
        <is>
          <t>Infusion rate (mL/h, 1%)</t>
        </is>
      </c>
      <c r="J4" s="7" t="inlineStr">
        <is>
          <t>Cumulative dose (mg)</t>
        </is>
      </c>
      <c r="K4" s="7" t="inlineStr">
        <is>
          <t>A1 central (mg)</t>
        </is>
      </c>
      <c r="L4" s="7" t="inlineStr">
        <is>
          <t>A2 fast periph (mg)</t>
        </is>
      </c>
      <c r="M4" s="7" t="inlineStr">
        <is>
          <t>A3 slow periph (mg)</t>
        </is>
      </c>
      <c r="N4" s="7" t="inlineStr">
        <is>
          <t>A4 effect site (mg)</t>
        </is>
      </c>
      <c r="O4" s="7" t="inlineStr">
        <is>
          <t>C1 plasma (µg/mL)</t>
        </is>
      </c>
      <c r="P4" s="7" t="inlineStr">
        <is>
          <t>C2 fast periph (µg/mL)</t>
        </is>
      </c>
      <c r="Q4" s="7" t="inlineStr">
        <is>
          <t>C3 slow periph (µg/mL)</t>
        </is>
      </c>
      <c r="R4" s="7" t="inlineStr">
        <is>
          <t>Ce effect site (µg/mL)</t>
        </is>
      </c>
      <c r="S4" s="8" t="inlineStr">
        <is>
          <t>Cp coef λ1</t>
        </is>
      </c>
      <c r="T4" s="8" t="inlineStr">
        <is>
          <t>Cp coef λ2</t>
        </is>
      </c>
      <c r="U4" s="8" t="inlineStr">
        <is>
          <t>Cp coef λ3</t>
        </is>
      </c>
      <c r="V4" s="8" t="inlineStr">
        <is>
          <t>Ce free +1/10 TTPE</t>
        </is>
      </c>
      <c r="W4" s="8" t="inlineStr">
        <is>
          <t>Ce free +2/10 TTPE</t>
        </is>
      </c>
      <c r="X4" s="8" t="inlineStr">
        <is>
          <t>Ce free +3/10 TTPE</t>
        </is>
      </c>
      <c r="Y4" s="8" t="inlineStr">
        <is>
          <t>Ce free +4/10 TTPE</t>
        </is>
      </c>
      <c r="Z4" s="8" t="inlineStr">
        <is>
          <t>Ce free +5/10 TTPE</t>
        </is>
      </c>
      <c r="AA4" s="8" t="inlineStr">
        <is>
          <t>Ce free +6/10 TTPE</t>
        </is>
      </c>
      <c r="AB4" s="8" t="inlineStr">
        <is>
          <t>Ce free +7/10 TTPE</t>
        </is>
      </c>
      <c r="AC4" s="8" t="inlineStr">
        <is>
          <t>Ce free +8/10 TTPE</t>
        </is>
      </c>
      <c r="AD4" s="8" t="inlineStr">
        <is>
          <t>Ce free +9/10 TTPE</t>
        </is>
      </c>
      <c r="AE4" s="8" t="inlineStr">
        <is>
          <t>Ce free +10/10 TTPE</t>
        </is>
      </c>
      <c r="AF4" s="8" t="inlineStr">
        <is>
          <t>Largest dose keeping Ce ≤ target</t>
        </is>
      </c>
      <c r="AH4" s="9" t="inlineStr">
        <is>
          <t>Step (min)</t>
        </is>
      </c>
      <c r="AI4" s="10">
        <f>$B$11/60</f>
        <v/>
      </c>
      <c r="AK4" s="4" t="inlineStr">
        <is>
          <t>ke0 lo</t>
        </is>
      </c>
      <c r="AL4" s="4" t="inlineStr">
        <is>
          <t>ke0 hi</t>
        </is>
      </c>
      <c r="AM4" s="4" t="inlineStr">
        <is>
          <t>ke0 mid</t>
        </is>
      </c>
      <c r="AN4" s="4" t="inlineStr">
        <is>
          <t>slope at TTPE</t>
        </is>
      </c>
      <c r="AO4" s="4" t="inlineStr">
        <is>
          <t>t lo</t>
        </is>
      </c>
      <c r="AP4" s="4" t="inlineStr">
        <is>
          <t>t hi</t>
        </is>
      </c>
      <c r="AQ4" s="4" t="inlineStr">
        <is>
          <t>t mid</t>
        </is>
      </c>
      <c r="AR4" s="4" t="inlineStr">
        <is>
          <t>slope at t</t>
        </is>
      </c>
    </row>
    <row r="5">
      <c r="A5" s="9" t="inlineStr">
        <is>
          <t>Age</t>
        </is>
      </c>
      <c r="B5" s="11" t="n">
        <v>40</v>
      </c>
      <c r="C5" s="9" t="inlineStr">
        <is>
          <t>years</t>
        </is>
      </c>
      <c r="E5" s="12" t="n">
        <v>0</v>
      </c>
      <c r="F5" s="13">
        <f>E5/60</f>
        <v/>
      </c>
      <c r="G5" s="13">
        <f>IF(F5&gt;=$AI$66,$B$26,IF(F5&gt;=$AI$65,$B$25,IF(F5&gt;=$AI$64,$B$24,IF(F5&gt;=$AI$63,$B$23,IF(F5&gt;=$AI$62,$B$22,IF(F5&gt;=$AI$61,$B$21,$B$20))))))</f>
        <v/>
      </c>
      <c r="H5" s="14">
        <f>MAX(0,MIN($AI$59,IF($B$9="Plasma",(G5-(S5*$AI$18+T5*$AI$19+U5*$AI$20))/$AI$46,AF5)))</f>
        <v/>
      </c>
      <c r="I5" s="15">
        <f>H5/10*3600/$B$11</f>
        <v/>
      </c>
      <c r="J5" s="15">
        <f>H5</f>
        <v/>
      </c>
      <c r="K5" s="14" t="n">
        <v>0</v>
      </c>
      <c r="L5" s="14" t="n">
        <v>0</v>
      </c>
      <c r="M5" s="14" t="n">
        <v>0</v>
      </c>
      <c r="N5" s="16">
        <f>R5*$B$48</f>
        <v/>
      </c>
      <c r="O5" s="14">
        <f>K5/$B$37</f>
        <v/>
      </c>
      <c r="P5" s="14">
        <f>L5/$B$38</f>
        <v/>
      </c>
      <c r="Q5" s="14">
        <f>M5/$B$39</f>
        <v/>
      </c>
      <c r="R5" s="14" t="n">
        <v>0</v>
      </c>
      <c r="S5" s="17">
        <f>$AI$33*K5+$AI$34*L5+$AI$35*M5</f>
        <v/>
      </c>
      <c r="T5" s="17">
        <f>$AI$36*K5+$AI$37*L5+$AI$38*M5</f>
        <v/>
      </c>
      <c r="U5" s="17">
        <f>$AI$39*K5+$AI$40*L5+$AI$41*M5</f>
        <v/>
      </c>
      <c r="V5" s="17">
        <f>R5*EXP(-$B$15*(($B$16+$AI$4)*0.1))+S5*$B$15/($B$15-$AI$12)*(EXP(-$AI$12*(($B$16+$AI$4)*0.1))-EXP(-$B$15*(($B$16+$AI$4)*0.1)))+T5*$B$15/($B$15-$AI$13)*(EXP(-$AI$13*(($B$16+$AI$4)*0.1))-EXP(-$B$15*(($B$16+$AI$4)*0.1)))+U5*$B$15/($B$15-$AI$14)*(EXP(-$AI$14*(($B$16+$AI$4)*0.1))-EXP(-$B$15*(($B$16+$AI$4)*0.1)))</f>
        <v/>
      </c>
      <c r="W5" s="17">
        <f>R5*EXP(-$B$15*(($B$16+$AI$4)*0.2))+S5*$B$15/($B$15-$AI$12)*(EXP(-$AI$12*(($B$16+$AI$4)*0.2))-EXP(-$B$15*(($B$16+$AI$4)*0.2)))+T5*$B$15/($B$15-$AI$13)*(EXP(-$AI$13*(($B$16+$AI$4)*0.2))-EXP(-$B$15*(($B$16+$AI$4)*0.2)))+U5*$B$15/($B$15-$AI$14)*(EXP(-$AI$14*(($B$16+$AI$4)*0.2))-EXP(-$B$15*(($B$16+$AI$4)*0.2)))</f>
        <v/>
      </c>
      <c r="X5" s="17">
        <f>R5*EXP(-$B$15*(($B$16+$AI$4)*0.3))+S5*$B$15/($B$15-$AI$12)*(EXP(-$AI$12*(($B$16+$AI$4)*0.3))-EXP(-$B$15*(($B$16+$AI$4)*0.3)))+T5*$B$15/($B$15-$AI$13)*(EXP(-$AI$13*(($B$16+$AI$4)*0.3))-EXP(-$B$15*(($B$16+$AI$4)*0.3)))+U5*$B$15/($B$15-$AI$14)*(EXP(-$AI$14*(($B$16+$AI$4)*0.3))-EXP(-$B$15*(($B$16+$AI$4)*0.3)))</f>
        <v/>
      </c>
      <c r="Y5" s="17">
        <f>R5*EXP(-$B$15*(($B$16+$AI$4)*0.4))+S5*$B$15/($B$15-$AI$12)*(EXP(-$AI$12*(($B$16+$AI$4)*0.4))-EXP(-$B$15*(($B$16+$AI$4)*0.4)))+T5*$B$15/($B$15-$AI$13)*(EXP(-$AI$13*(($B$16+$AI$4)*0.4))-EXP(-$B$15*(($B$16+$AI$4)*0.4)))+U5*$B$15/($B$15-$AI$14)*(EXP(-$AI$14*(($B$16+$AI$4)*0.4))-EXP(-$B$15*(($B$16+$AI$4)*0.4)))</f>
        <v/>
      </c>
      <c r="Z5" s="17">
        <f>R5*EXP(-$B$15*(($B$16+$AI$4)*0.5))+S5*$B$15/($B$15-$AI$12)*(EXP(-$AI$12*(($B$16+$AI$4)*0.5))-EXP(-$B$15*(($B$16+$AI$4)*0.5)))+T5*$B$15/($B$15-$AI$13)*(EXP(-$AI$13*(($B$16+$AI$4)*0.5))-EXP(-$B$15*(($B$16+$AI$4)*0.5)))+U5*$B$15/($B$15-$AI$14)*(EXP(-$AI$14*(($B$16+$AI$4)*0.5))-EXP(-$B$15*(($B$16+$AI$4)*0.5)))</f>
        <v/>
      </c>
      <c r="AA5" s="17">
        <f>R5*EXP(-$B$15*(($B$16+$AI$4)*0.6))+S5*$B$15/($B$15-$AI$12)*(EXP(-$AI$12*(($B$16+$AI$4)*0.6))-EXP(-$B$15*(($B$16+$AI$4)*0.6)))+T5*$B$15/($B$15-$AI$13)*(EXP(-$AI$13*(($B$16+$AI$4)*0.6))-EXP(-$B$15*(($B$16+$AI$4)*0.6)))+U5*$B$15/($B$15-$AI$14)*(EXP(-$AI$14*(($B$16+$AI$4)*0.6))-EXP(-$B$15*(($B$16+$AI$4)*0.6)))</f>
        <v/>
      </c>
      <c r="AB5" s="17">
        <f>R5*EXP(-$B$15*(($B$16+$AI$4)*0.7))+S5*$B$15/($B$15-$AI$12)*(EXP(-$AI$12*(($B$16+$AI$4)*0.7))-EXP(-$B$15*(($B$16+$AI$4)*0.7)))+T5*$B$15/($B$15-$AI$13)*(EXP(-$AI$13*(($B$16+$AI$4)*0.7))-EXP(-$B$15*(($B$16+$AI$4)*0.7)))+U5*$B$15/($B$15-$AI$14)*(EXP(-$AI$14*(($B$16+$AI$4)*0.7))-EXP(-$B$15*(($B$16+$AI$4)*0.7)))</f>
        <v/>
      </c>
      <c r="AC5" s="17">
        <f>R5*EXP(-$B$15*(($B$16+$AI$4)*0.8))+S5*$B$15/($B$15-$AI$12)*(EXP(-$AI$12*(($B$16+$AI$4)*0.8))-EXP(-$B$15*(($B$16+$AI$4)*0.8)))+T5*$B$15/($B$15-$AI$13)*(EXP(-$AI$13*(($B$16+$AI$4)*0.8))-EXP(-$B$15*(($B$16+$AI$4)*0.8)))+U5*$B$15/($B$15-$AI$14)*(EXP(-$AI$14*(($B$16+$AI$4)*0.8))-EXP(-$B$15*(($B$16+$AI$4)*0.8)))</f>
        <v/>
      </c>
      <c r="AD5" s="17">
        <f>R5*EXP(-$B$15*(($B$16+$AI$4)*0.9))+S5*$B$15/($B$15-$AI$12)*(EXP(-$AI$12*(($B$16+$AI$4)*0.9))-EXP(-$B$15*(($B$16+$AI$4)*0.9)))+T5*$B$15/($B$15-$AI$13)*(EXP(-$AI$13*(($B$16+$AI$4)*0.9))-EXP(-$B$15*(($B$16+$AI$4)*0.9)))+U5*$B$15/($B$15-$AI$14)*(EXP(-$AI$14*(($B$16+$AI$4)*0.9))-EXP(-$B$15*(($B$16+$AI$4)*0.9)))</f>
        <v/>
      </c>
      <c r="AE5" s="17">
        <f>R5*EXP(-$B$15*(($B$16+$AI$4)*1.0))+S5*$B$15/($B$15-$AI$12)*(EXP(-$AI$12*(($B$16+$AI$4)*1.0))-EXP(-$B$15*(($B$16+$AI$4)*1.0)))+T5*$B$15/($B$15-$AI$13)*(EXP(-$AI$13*(($B$16+$AI$4)*1.0))-EXP(-$B$15*(($B$16+$AI$4)*1.0)))+U5*$B$15/($B$15-$AI$14)*(EXP(-$AI$14*(($B$16+$AI$4)*1.0))-EXP(-$B$15*(($B$16+$AI$4)*1.0)))</f>
        <v/>
      </c>
      <c r="AF5" s="17">
        <f>MIN((G5-V5)/$AI$48,(G5-W5)/$AI$49,(G5-X5)/$AI$50,(G5-Y5)/$AI$51,(G5-Z5)/$AI$52,(G5-AA5)/$AI$53,(G5-AB5)/$AI$54,(G5-AC5)/$AI$55,(G5-AD5)/$AI$56,(G5-AE5)/$AI$57)</f>
        <v/>
      </c>
      <c r="AH5" s="9" t="inlineStr">
        <is>
          <t>k10+k12+k13</t>
        </is>
      </c>
      <c r="AI5" s="10">
        <f>$B$43+$B$44+$B$46</f>
        <v/>
      </c>
      <c r="AK5" s="9" t="n">
        <v>0.005</v>
      </c>
      <c r="AL5" s="9" t="n">
        <v>50</v>
      </c>
      <c r="AM5" s="16">
        <f>SQRT(AK5*AL5)</f>
        <v/>
      </c>
      <c r="AN5" s="18">
        <f>$AI$33/(AM5-$AI$12)*(AM5*EXP(-AM5*$B$14)-$AI$12*EXP(-$AI$12*$B$14))+$AI$36/(AM5-$AI$13)*(AM5*EXP(-AM5*$B$14)-$AI$13*EXP(-$AI$13*$B$14))+$AI$39/(AM5-$AI$14)*(AM5*EXP(-AM5*$B$14)-$AI$14*EXP(-$AI$14*$B$14))</f>
        <v/>
      </c>
      <c r="AO5" s="9" t="n">
        <v>0.001</v>
      </c>
      <c r="AP5" s="9" t="n">
        <v>60</v>
      </c>
      <c r="AQ5" s="16">
        <f>(AO5+AP5)/2</f>
        <v/>
      </c>
      <c r="AR5" s="18">
        <f>$AI$33/($B$15-$AI$12)*($B$15*EXP(-$B$15*AQ5)-$AI$12*EXP(-$AI$12*AQ5))+$AI$36/($B$15-$AI$13)*($B$15*EXP(-$B$15*AQ5)-$AI$13*EXP(-$AI$13*AQ5))+$AI$39/($B$15-$AI$14)*($B$15*EXP(-$B$15*AQ5)-$AI$14*EXP(-$AI$14*AQ5))</f>
        <v/>
      </c>
    </row>
    <row r="6">
      <c r="A6" s="9" t="inlineStr">
        <is>
          <t>Total body weight</t>
        </is>
      </c>
      <c r="B6" s="19" t="n">
        <v>70</v>
      </c>
      <c r="C6" s="9" t="inlineStr">
        <is>
          <t>kg</t>
        </is>
      </c>
      <c r="E6" s="12">
        <f>E5+$B$11</f>
        <v/>
      </c>
      <c r="F6" s="13">
        <f>E6/60</f>
        <v/>
      </c>
      <c r="G6" s="13">
        <f>IF(F6&gt;=$AI$66,$B$26,IF(F6&gt;=$AI$65,$B$25,IF(F6&gt;=$AI$64,$B$24,IF(F6&gt;=$AI$63,$B$23,IF(F6&gt;=$AI$62,$B$22,IF(F6&gt;=$AI$61,$B$21,$B$20))))))</f>
        <v/>
      </c>
      <c r="H6" s="14">
        <f>MAX(0,MIN($AI$59,IF($B$9="Plasma",(G6-(S6*$AI$18+T6*$AI$19+U6*$AI$20))/$AI$46,AF6)))</f>
        <v/>
      </c>
      <c r="I6" s="15">
        <f>H6/10*3600/$B$11</f>
        <v/>
      </c>
      <c r="J6" s="15">
        <f>J5+H6</f>
        <v/>
      </c>
      <c r="K6" s="14">
        <f>$AI$21*K5+$AI$22*L5+$AI$23*M5+$AI$30*H5</f>
        <v/>
      </c>
      <c r="L6" s="14">
        <f>$AI$24*K5+$AI$25*L5+$AI$26*M5+$AI$31*H5</f>
        <v/>
      </c>
      <c r="M6" s="14">
        <f>$AI$27*K5+$AI$28*L5+$AI$29*M5+$AI$32*H5</f>
        <v/>
      </c>
      <c r="N6" s="16">
        <f>R6*$B$48</f>
        <v/>
      </c>
      <c r="O6" s="14">
        <f>K6/$B$37</f>
        <v/>
      </c>
      <c r="P6" s="14">
        <f>L6/$B$38</f>
        <v/>
      </c>
      <c r="Q6" s="14">
        <f>M6/$B$39</f>
        <v/>
      </c>
      <c r="R6" s="14">
        <f>R5*$AI$42+S5*$AI$43+T5*$AI$44+U5*$AI$45+$AI$47*H5</f>
        <v/>
      </c>
      <c r="S6" s="17">
        <f>$AI$33*K6+$AI$34*L6+$AI$35*M6</f>
        <v/>
      </c>
      <c r="T6" s="17">
        <f>$AI$36*K6+$AI$37*L6+$AI$38*M6</f>
        <v/>
      </c>
      <c r="U6" s="17">
        <f>$AI$39*K6+$AI$40*L6+$AI$41*M6</f>
        <v/>
      </c>
      <c r="V6" s="17">
        <f>R6*EXP(-$B$15*(($B$16+$AI$4)*0.1))+S6*$B$15/($B$15-$AI$12)*(EXP(-$AI$12*(($B$16+$AI$4)*0.1))-EXP(-$B$15*(($B$16+$AI$4)*0.1)))+T6*$B$15/($B$15-$AI$13)*(EXP(-$AI$13*(($B$16+$AI$4)*0.1))-EXP(-$B$15*(($B$16+$AI$4)*0.1)))+U6*$B$15/($B$15-$AI$14)*(EXP(-$AI$14*(($B$16+$AI$4)*0.1))-EXP(-$B$15*(($B$16+$AI$4)*0.1)))</f>
        <v/>
      </c>
      <c r="W6" s="17">
        <f>R6*EXP(-$B$15*(($B$16+$AI$4)*0.2))+S6*$B$15/($B$15-$AI$12)*(EXP(-$AI$12*(($B$16+$AI$4)*0.2))-EXP(-$B$15*(($B$16+$AI$4)*0.2)))+T6*$B$15/($B$15-$AI$13)*(EXP(-$AI$13*(($B$16+$AI$4)*0.2))-EXP(-$B$15*(($B$16+$AI$4)*0.2)))+U6*$B$15/($B$15-$AI$14)*(EXP(-$AI$14*(($B$16+$AI$4)*0.2))-EXP(-$B$15*(($B$16+$AI$4)*0.2)))</f>
        <v/>
      </c>
      <c r="X6" s="17">
        <f>R6*EXP(-$B$15*(($B$16+$AI$4)*0.3))+S6*$B$15/($B$15-$AI$12)*(EXP(-$AI$12*(($B$16+$AI$4)*0.3))-EXP(-$B$15*(($B$16+$AI$4)*0.3)))+T6*$B$15/($B$15-$AI$13)*(EXP(-$AI$13*(($B$16+$AI$4)*0.3))-EXP(-$B$15*(($B$16+$AI$4)*0.3)))+U6*$B$15/($B$15-$AI$14)*(EXP(-$AI$14*(($B$16+$AI$4)*0.3))-EXP(-$B$15*(($B$16+$AI$4)*0.3)))</f>
        <v/>
      </c>
      <c r="Y6" s="17">
        <f>R6*EXP(-$B$15*(($B$16+$AI$4)*0.4))+S6*$B$15/($B$15-$AI$12)*(EXP(-$AI$12*(($B$16+$AI$4)*0.4))-EXP(-$B$15*(($B$16+$AI$4)*0.4)))+T6*$B$15/($B$15-$AI$13)*(EXP(-$AI$13*(($B$16+$AI$4)*0.4))-EXP(-$B$15*(($B$16+$AI$4)*0.4)))+U6*$B$15/($B$15-$AI$14)*(EXP(-$AI$14*(($B$16+$AI$4)*0.4))-EXP(-$B$15*(($B$16+$AI$4)*0.4)))</f>
        <v/>
      </c>
      <c r="Z6" s="17">
        <f>R6*EXP(-$B$15*(($B$16+$AI$4)*0.5))+S6*$B$15/($B$15-$AI$12)*(EXP(-$AI$12*(($B$16+$AI$4)*0.5))-EXP(-$B$15*(($B$16+$AI$4)*0.5)))+T6*$B$15/($B$15-$AI$13)*(EXP(-$AI$13*(($B$16+$AI$4)*0.5))-EXP(-$B$15*(($B$16+$AI$4)*0.5)))+U6*$B$15/($B$15-$AI$14)*(EXP(-$AI$14*(($B$16+$AI$4)*0.5))-EXP(-$B$15*(($B$16+$AI$4)*0.5)))</f>
        <v/>
      </c>
      <c r="AA6" s="17">
        <f>R6*EXP(-$B$15*(($B$16+$AI$4)*0.6))+S6*$B$15/($B$15-$AI$12)*(EXP(-$AI$12*(($B$16+$AI$4)*0.6))-EXP(-$B$15*(($B$16+$AI$4)*0.6)))+T6*$B$15/($B$15-$AI$13)*(EXP(-$AI$13*(($B$16+$AI$4)*0.6))-EXP(-$B$15*(($B$16+$AI$4)*0.6)))+U6*$B$15/($B$15-$AI$14)*(EXP(-$AI$14*(($B$16+$AI$4)*0.6))-EXP(-$B$15*(($B$16+$AI$4)*0.6)))</f>
        <v/>
      </c>
      <c r="AB6" s="17">
        <f>R6*EXP(-$B$15*(($B$16+$AI$4)*0.7))+S6*$B$15/($B$15-$AI$12)*(EXP(-$AI$12*(($B$16+$AI$4)*0.7))-EXP(-$B$15*(($B$16+$AI$4)*0.7)))+T6*$B$15/($B$15-$AI$13)*(EXP(-$AI$13*(($B$16+$AI$4)*0.7))-EXP(-$B$15*(($B$16+$AI$4)*0.7)))+U6*$B$15/($B$15-$AI$14)*(EXP(-$AI$14*(($B$16+$AI$4)*0.7))-EXP(-$B$15*(($B$16+$AI$4)*0.7)))</f>
        <v/>
      </c>
      <c r="AC6" s="17">
        <f>R6*EXP(-$B$15*(($B$16+$AI$4)*0.8))+S6*$B$15/($B$15-$AI$12)*(EXP(-$AI$12*(($B$16+$AI$4)*0.8))-EXP(-$B$15*(($B$16+$AI$4)*0.8)))+T6*$B$15/($B$15-$AI$13)*(EXP(-$AI$13*(($B$16+$AI$4)*0.8))-EXP(-$B$15*(($B$16+$AI$4)*0.8)))+U6*$B$15/($B$15-$AI$14)*(EXP(-$AI$14*(($B$16+$AI$4)*0.8))-EXP(-$B$15*(($B$16+$AI$4)*0.8)))</f>
        <v/>
      </c>
      <c r="AD6" s="17">
        <f>R6*EXP(-$B$15*(($B$16+$AI$4)*0.9))+S6*$B$15/($B$15-$AI$12)*(EXP(-$AI$12*(($B$16+$AI$4)*0.9))-EXP(-$B$15*(($B$16+$AI$4)*0.9)))+T6*$B$15/($B$15-$AI$13)*(EXP(-$AI$13*(($B$16+$AI$4)*0.9))-EXP(-$B$15*(($B$16+$AI$4)*0.9)))+U6*$B$15/($B$15-$AI$14)*(EXP(-$AI$14*(($B$16+$AI$4)*0.9))-EXP(-$B$15*(($B$16+$AI$4)*0.9)))</f>
        <v/>
      </c>
      <c r="AE6" s="17">
        <f>R6*EXP(-$B$15*(($B$16+$AI$4)*1.0))+S6*$B$15/($B$15-$AI$12)*(EXP(-$AI$12*(($B$16+$AI$4)*1.0))-EXP(-$B$15*(($B$16+$AI$4)*1.0)))+T6*$B$15/($B$15-$AI$13)*(EXP(-$AI$13*(($B$16+$AI$4)*1.0))-EXP(-$B$15*(($B$16+$AI$4)*1.0)))+U6*$B$15/($B$15-$AI$14)*(EXP(-$AI$14*(($B$16+$AI$4)*1.0))-EXP(-$B$15*(($B$16+$AI$4)*1.0)))</f>
        <v/>
      </c>
      <c r="AF6" s="17">
        <f>MIN((G6-V6)/$AI$48,(G6-W6)/$AI$49,(G6-X6)/$AI$50,(G6-Y6)/$AI$51,(G6-Z6)/$AI$52,(G6-AA6)/$AI$53,(G6-AB6)/$AI$54,(G6-AC6)/$AI$55,(G6-AD6)/$AI$56,(G6-AE6)/$AI$57)</f>
        <v/>
      </c>
      <c r="AH6" s="9" t="inlineStr">
        <is>
          <t>Sum of rates</t>
        </is>
      </c>
      <c r="AI6" s="10">
        <f>$AI$5+$B$45+$B$47</f>
        <v/>
      </c>
      <c r="AK6" s="9">
        <f>IF(AN5&gt;0,AM5,AK5)</f>
        <v/>
      </c>
      <c r="AL6" s="9">
        <f>IF(AN5&gt;0,AL5,AM5)</f>
        <v/>
      </c>
      <c r="AM6" s="16">
        <f>SQRT(AK6*AL6)</f>
        <v/>
      </c>
      <c r="AN6" s="18">
        <f>$AI$33/(AM6-$AI$12)*(AM6*EXP(-AM6*$B$14)-$AI$12*EXP(-$AI$12*$B$14))+$AI$36/(AM6-$AI$13)*(AM6*EXP(-AM6*$B$14)-$AI$13*EXP(-$AI$13*$B$14))+$AI$39/(AM6-$AI$14)*(AM6*EXP(-AM6*$B$14)-$AI$14*EXP(-$AI$14*$B$14))</f>
        <v/>
      </c>
      <c r="AO6" s="9">
        <f>IF(AR5&gt;0,AQ5,AO5)</f>
        <v/>
      </c>
      <c r="AP6" s="9">
        <f>IF(AR5&gt;0,AP5,AQ5)</f>
        <v/>
      </c>
      <c r="AQ6" s="16">
        <f>(AO6+AP6)/2</f>
        <v/>
      </c>
      <c r="AR6" s="18">
        <f>$AI$33/($B$15-$AI$12)*($B$15*EXP(-$B$15*AQ6)-$AI$12*EXP(-$AI$12*AQ6))+$AI$36/($B$15-$AI$13)*($B$15*EXP(-$B$15*AQ6)-$AI$13*EXP(-$AI$13*AQ6))+$AI$39/($B$15-$AI$14)*($B$15*EXP(-$B$15*AQ6)-$AI$14*EXP(-$AI$14*AQ6))</f>
        <v/>
      </c>
    </row>
    <row r="7">
      <c r="A7" s="9" t="inlineStr">
        <is>
          <t>Height</t>
        </is>
      </c>
      <c r="B7" s="11" t="n">
        <v>170</v>
      </c>
      <c r="C7" s="9" t="inlineStr">
        <is>
          <t>cm</t>
        </is>
      </c>
      <c r="E7" s="12">
        <f>E6+$B$11</f>
        <v/>
      </c>
      <c r="F7" s="13">
        <f>E7/60</f>
        <v/>
      </c>
      <c r="G7" s="13">
        <f>IF(F7&gt;=$AI$66,$B$26,IF(F7&gt;=$AI$65,$B$25,IF(F7&gt;=$AI$64,$B$24,IF(F7&gt;=$AI$63,$B$23,IF(F7&gt;=$AI$62,$B$22,IF(F7&gt;=$AI$61,$B$21,$B$20))))))</f>
        <v/>
      </c>
      <c r="H7" s="14">
        <f>MAX(0,MIN($AI$59,IF($B$9="Plasma",(G7-(S7*$AI$18+T7*$AI$19+U7*$AI$20))/$AI$46,AF7)))</f>
        <v/>
      </c>
      <c r="I7" s="15">
        <f>H7/10*3600/$B$11</f>
        <v/>
      </c>
      <c r="J7" s="15">
        <f>J6+H7</f>
        <v/>
      </c>
      <c r="K7" s="14">
        <f>$AI$21*K6+$AI$22*L6+$AI$23*M6+$AI$30*H6</f>
        <v/>
      </c>
      <c r="L7" s="14">
        <f>$AI$24*K6+$AI$25*L6+$AI$26*M6+$AI$31*H6</f>
        <v/>
      </c>
      <c r="M7" s="14">
        <f>$AI$27*K6+$AI$28*L6+$AI$29*M6+$AI$32*H6</f>
        <v/>
      </c>
      <c r="N7" s="16">
        <f>R7*$B$48</f>
        <v/>
      </c>
      <c r="O7" s="14">
        <f>K7/$B$37</f>
        <v/>
      </c>
      <c r="P7" s="14">
        <f>L7/$B$38</f>
        <v/>
      </c>
      <c r="Q7" s="14">
        <f>M7/$B$39</f>
        <v/>
      </c>
      <c r="R7" s="14">
        <f>R6*$AI$42+S6*$AI$43+T6*$AI$44+U6*$AI$45+$AI$47*H6</f>
        <v/>
      </c>
      <c r="S7" s="17">
        <f>$AI$33*K7+$AI$34*L7+$AI$35*M7</f>
        <v/>
      </c>
      <c r="T7" s="17">
        <f>$AI$36*K7+$AI$37*L7+$AI$38*M7</f>
        <v/>
      </c>
      <c r="U7" s="17">
        <f>$AI$39*K7+$AI$40*L7+$AI$41*M7</f>
        <v/>
      </c>
      <c r="V7" s="17">
        <f>R7*EXP(-$B$15*(($B$16+$AI$4)*0.1))+S7*$B$15/($B$15-$AI$12)*(EXP(-$AI$12*(($B$16+$AI$4)*0.1))-EXP(-$B$15*(($B$16+$AI$4)*0.1)))+T7*$B$15/($B$15-$AI$13)*(EXP(-$AI$13*(($B$16+$AI$4)*0.1))-EXP(-$B$15*(($B$16+$AI$4)*0.1)))+U7*$B$15/($B$15-$AI$14)*(EXP(-$AI$14*(($B$16+$AI$4)*0.1))-EXP(-$B$15*(($B$16+$AI$4)*0.1)))</f>
        <v/>
      </c>
      <c r="W7" s="17">
        <f>R7*EXP(-$B$15*(($B$16+$AI$4)*0.2))+S7*$B$15/($B$15-$AI$12)*(EXP(-$AI$12*(($B$16+$AI$4)*0.2))-EXP(-$B$15*(($B$16+$AI$4)*0.2)))+T7*$B$15/($B$15-$AI$13)*(EXP(-$AI$13*(($B$16+$AI$4)*0.2))-EXP(-$B$15*(($B$16+$AI$4)*0.2)))+U7*$B$15/($B$15-$AI$14)*(EXP(-$AI$14*(($B$16+$AI$4)*0.2))-EXP(-$B$15*(($B$16+$AI$4)*0.2)))</f>
        <v/>
      </c>
      <c r="X7" s="17">
        <f>R7*EXP(-$B$15*(($B$16+$AI$4)*0.3))+S7*$B$15/($B$15-$AI$12)*(EXP(-$AI$12*(($B$16+$AI$4)*0.3))-EXP(-$B$15*(($B$16+$AI$4)*0.3)))+T7*$B$15/($B$15-$AI$13)*(EXP(-$AI$13*(($B$16+$AI$4)*0.3))-EXP(-$B$15*(($B$16+$AI$4)*0.3)))+U7*$B$15/($B$15-$AI$14)*(EXP(-$AI$14*(($B$16+$AI$4)*0.3))-EXP(-$B$15*(($B$16+$AI$4)*0.3)))</f>
        <v/>
      </c>
      <c r="Y7" s="17">
        <f>R7*EXP(-$B$15*(($B$16+$AI$4)*0.4))+S7*$B$15/($B$15-$AI$12)*(EXP(-$AI$12*(($B$16+$AI$4)*0.4))-EXP(-$B$15*(($B$16+$AI$4)*0.4)))+T7*$B$15/($B$15-$AI$13)*(EXP(-$AI$13*(($B$16+$AI$4)*0.4))-EXP(-$B$15*(($B$16+$AI$4)*0.4)))+U7*$B$15/($B$15-$AI$14)*(EXP(-$AI$14*(($B$16+$AI$4)*0.4))-EXP(-$B$15*(($B$16+$AI$4)*0.4)))</f>
        <v/>
      </c>
      <c r="Z7" s="17">
        <f>R7*EXP(-$B$15*(($B$16+$AI$4)*0.5))+S7*$B$15/($B$15-$AI$12)*(EXP(-$AI$12*(($B$16+$AI$4)*0.5))-EXP(-$B$15*(($B$16+$AI$4)*0.5)))+T7*$B$15/($B$15-$AI$13)*(EXP(-$AI$13*(($B$16+$AI$4)*0.5))-EXP(-$B$15*(($B$16+$AI$4)*0.5)))+U7*$B$15/($B$15-$AI$14)*(EXP(-$AI$14*(($B$16+$AI$4)*0.5))-EXP(-$B$15*(($B$16+$AI$4)*0.5)))</f>
        <v/>
      </c>
      <c r="AA7" s="17">
        <f>R7*EXP(-$B$15*(($B$16+$AI$4)*0.6))+S7*$B$15/($B$15-$AI$12)*(EXP(-$AI$12*(($B$16+$AI$4)*0.6))-EXP(-$B$15*(($B$16+$AI$4)*0.6)))+T7*$B$15/($B$15-$AI$13)*(EXP(-$AI$13*(($B$16+$AI$4)*0.6))-EXP(-$B$15*(($B$16+$AI$4)*0.6)))+U7*$B$15/($B$15-$AI$14)*(EXP(-$AI$14*(($B$16+$AI$4)*0.6))-EXP(-$B$15*(($B$16+$AI$4)*0.6)))</f>
        <v/>
      </c>
      <c r="AB7" s="17">
        <f>R7*EXP(-$B$15*(($B$16+$AI$4)*0.7))+S7*$B$15/($B$15-$AI$12)*(EXP(-$AI$12*(($B$16+$AI$4)*0.7))-EXP(-$B$15*(($B$16+$AI$4)*0.7)))+T7*$B$15/($B$15-$AI$13)*(EXP(-$AI$13*(($B$16+$AI$4)*0.7))-EXP(-$B$15*(($B$16+$AI$4)*0.7)))+U7*$B$15/($B$15-$AI$14)*(EXP(-$AI$14*(($B$16+$AI$4)*0.7))-EXP(-$B$15*(($B$16+$AI$4)*0.7)))</f>
        <v/>
      </c>
      <c r="AC7" s="17">
        <f>R7*EXP(-$B$15*(($B$16+$AI$4)*0.8))+S7*$B$15/($B$15-$AI$12)*(EXP(-$AI$12*(($B$16+$AI$4)*0.8))-EXP(-$B$15*(($B$16+$AI$4)*0.8)))+T7*$B$15/($B$15-$AI$13)*(EXP(-$AI$13*(($B$16+$AI$4)*0.8))-EXP(-$B$15*(($B$16+$AI$4)*0.8)))+U7*$B$15/($B$15-$AI$14)*(EXP(-$AI$14*(($B$16+$AI$4)*0.8))-EXP(-$B$15*(($B$16+$AI$4)*0.8)))</f>
        <v/>
      </c>
      <c r="AD7" s="17">
        <f>R7*EXP(-$B$15*(($B$16+$AI$4)*0.9))+S7*$B$15/($B$15-$AI$12)*(EXP(-$AI$12*(($B$16+$AI$4)*0.9))-EXP(-$B$15*(($B$16+$AI$4)*0.9)))+T7*$B$15/($B$15-$AI$13)*(EXP(-$AI$13*(($B$16+$AI$4)*0.9))-EXP(-$B$15*(($B$16+$AI$4)*0.9)))+U7*$B$15/($B$15-$AI$14)*(EXP(-$AI$14*(($B$16+$AI$4)*0.9))-EXP(-$B$15*(($B$16+$AI$4)*0.9)))</f>
        <v/>
      </c>
      <c r="AE7" s="17">
        <f>R7*EXP(-$B$15*(($B$16+$AI$4)*1.0))+S7*$B$15/($B$15-$AI$12)*(EXP(-$AI$12*(($B$16+$AI$4)*1.0))-EXP(-$B$15*(($B$16+$AI$4)*1.0)))+T7*$B$15/($B$15-$AI$13)*(EXP(-$AI$13*(($B$16+$AI$4)*1.0))-EXP(-$B$15*(($B$16+$AI$4)*1.0)))+U7*$B$15/($B$15-$AI$14)*(EXP(-$AI$14*(($B$16+$AI$4)*1.0))-EXP(-$B$15*(($B$16+$AI$4)*1.0)))</f>
        <v/>
      </c>
      <c r="AF7" s="17">
        <f>MIN((G7-V7)/$AI$48,(G7-W7)/$AI$49,(G7-X7)/$AI$50,(G7-Y7)/$AI$51,(G7-Z7)/$AI$52,(G7-AA7)/$AI$53,(G7-AB7)/$AI$54,(G7-AC7)/$AI$55,(G7-AD7)/$AI$56,(G7-AE7)/$AI$57)</f>
        <v/>
      </c>
      <c r="AH7" s="9" t="inlineStr">
        <is>
          <t>Pairwise</t>
        </is>
      </c>
      <c r="AI7" s="10">
        <f>$B$43*$B$45+$B$43*$B$47+$B$44*$B$47+$B$46*$B$45+$B$45*$B$47</f>
        <v/>
      </c>
      <c r="AK7" s="9">
        <f>IF(AN6&gt;0,AM6,AK6)</f>
        <v/>
      </c>
      <c r="AL7" s="9">
        <f>IF(AN6&gt;0,AL6,AM6)</f>
        <v/>
      </c>
      <c r="AM7" s="16">
        <f>SQRT(AK7*AL7)</f>
        <v/>
      </c>
      <c r="AN7" s="18">
        <f>$AI$33/(AM7-$AI$12)*(AM7*EXP(-AM7*$B$14)-$AI$12*EXP(-$AI$12*$B$14))+$AI$36/(AM7-$AI$13)*(AM7*EXP(-AM7*$B$14)-$AI$13*EXP(-$AI$13*$B$14))+$AI$39/(AM7-$AI$14)*(AM7*EXP(-AM7*$B$14)-$AI$14*EXP(-$AI$14*$B$14))</f>
        <v/>
      </c>
      <c r="AO7" s="9">
        <f>IF(AR6&gt;0,AQ6,AO6)</f>
        <v/>
      </c>
      <c r="AP7" s="9">
        <f>IF(AR6&gt;0,AP6,AQ6)</f>
        <v/>
      </c>
      <c r="AQ7" s="16">
        <f>(AO7+AP7)/2</f>
        <v/>
      </c>
      <c r="AR7" s="18">
        <f>$AI$33/($B$15-$AI$12)*($B$15*EXP(-$B$15*AQ7)-$AI$12*EXP(-$AI$12*AQ7))+$AI$36/($B$15-$AI$13)*($B$15*EXP(-$B$15*AQ7)-$AI$13*EXP(-$AI$13*AQ7))+$AI$39/($B$15-$AI$14)*($B$15*EXP(-$B$15*AQ7)-$AI$14*EXP(-$AI$14*AQ7))</f>
        <v/>
      </c>
    </row>
    <row r="8">
      <c r="A8" s="9" t="inlineStr">
        <is>
          <t>Sex</t>
        </is>
      </c>
      <c r="B8" s="20" t="inlineStr">
        <is>
          <t>Male</t>
        </is>
      </c>
      <c r="C8" s="9" t="inlineStr"/>
      <c r="E8" s="12">
        <f>E7+$B$11</f>
        <v/>
      </c>
      <c r="F8" s="13">
        <f>E8/60</f>
        <v/>
      </c>
      <c r="G8" s="13">
        <f>IF(F8&gt;=$AI$66,$B$26,IF(F8&gt;=$AI$65,$B$25,IF(F8&gt;=$AI$64,$B$24,IF(F8&gt;=$AI$63,$B$23,IF(F8&gt;=$AI$62,$B$22,IF(F8&gt;=$AI$61,$B$21,$B$20))))))</f>
        <v/>
      </c>
      <c r="H8" s="14">
        <f>MAX(0,MIN($AI$59,IF($B$9="Plasma",(G8-(S8*$AI$18+T8*$AI$19+U8*$AI$20))/$AI$46,AF8)))</f>
        <v/>
      </c>
      <c r="I8" s="15">
        <f>H8/10*3600/$B$11</f>
        <v/>
      </c>
      <c r="J8" s="15">
        <f>J7+H8</f>
        <v/>
      </c>
      <c r="K8" s="14">
        <f>$AI$21*K7+$AI$22*L7+$AI$23*M7+$AI$30*H7</f>
        <v/>
      </c>
      <c r="L8" s="14">
        <f>$AI$24*K7+$AI$25*L7+$AI$26*M7+$AI$31*H7</f>
        <v/>
      </c>
      <c r="M8" s="14">
        <f>$AI$27*K7+$AI$28*L7+$AI$29*M7+$AI$32*H7</f>
        <v/>
      </c>
      <c r="N8" s="16">
        <f>R8*$B$48</f>
        <v/>
      </c>
      <c r="O8" s="14">
        <f>K8/$B$37</f>
        <v/>
      </c>
      <c r="P8" s="14">
        <f>L8/$B$38</f>
        <v/>
      </c>
      <c r="Q8" s="14">
        <f>M8/$B$39</f>
        <v/>
      </c>
      <c r="R8" s="14">
        <f>R7*$AI$42+S7*$AI$43+T7*$AI$44+U7*$AI$45+$AI$47*H7</f>
        <v/>
      </c>
      <c r="S8" s="17">
        <f>$AI$33*K8+$AI$34*L8+$AI$35*M8</f>
        <v/>
      </c>
      <c r="T8" s="17">
        <f>$AI$36*K8+$AI$37*L8+$AI$38*M8</f>
        <v/>
      </c>
      <c r="U8" s="17">
        <f>$AI$39*K8+$AI$40*L8+$AI$41*M8</f>
        <v/>
      </c>
      <c r="V8" s="17">
        <f>R8*EXP(-$B$15*(($B$16+$AI$4)*0.1))+S8*$B$15/($B$15-$AI$12)*(EXP(-$AI$12*(($B$16+$AI$4)*0.1))-EXP(-$B$15*(($B$16+$AI$4)*0.1)))+T8*$B$15/($B$15-$AI$13)*(EXP(-$AI$13*(($B$16+$AI$4)*0.1))-EXP(-$B$15*(($B$16+$AI$4)*0.1)))+U8*$B$15/($B$15-$AI$14)*(EXP(-$AI$14*(($B$16+$AI$4)*0.1))-EXP(-$B$15*(($B$16+$AI$4)*0.1)))</f>
        <v/>
      </c>
      <c r="W8" s="17">
        <f>R8*EXP(-$B$15*(($B$16+$AI$4)*0.2))+S8*$B$15/($B$15-$AI$12)*(EXP(-$AI$12*(($B$16+$AI$4)*0.2))-EXP(-$B$15*(($B$16+$AI$4)*0.2)))+T8*$B$15/($B$15-$AI$13)*(EXP(-$AI$13*(($B$16+$AI$4)*0.2))-EXP(-$B$15*(($B$16+$AI$4)*0.2)))+U8*$B$15/($B$15-$AI$14)*(EXP(-$AI$14*(($B$16+$AI$4)*0.2))-EXP(-$B$15*(($B$16+$AI$4)*0.2)))</f>
        <v/>
      </c>
      <c r="X8" s="17">
        <f>R8*EXP(-$B$15*(($B$16+$AI$4)*0.3))+S8*$B$15/($B$15-$AI$12)*(EXP(-$AI$12*(($B$16+$AI$4)*0.3))-EXP(-$B$15*(($B$16+$AI$4)*0.3)))+T8*$B$15/($B$15-$AI$13)*(EXP(-$AI$13*(($B$16+$AI$4)*0.3))-EXP(-$B$15*(($B$16+$AI$4)*0.3)))+U8*$B$15/($B$15-$AI$14)*(EXP(-$AI$14*(($B$16+$AI$4)*0.3))-EXP(-$B$15*(($B$16+$AI$4)*0.3)))</f>
        <v/>
      </c>
      <c r="Y8" s="17">
        <f>R8*EXP(-$B$15*(($B$16+$AI$4)*0.4))+S8*$B$15/($B$15-$AI$12)*(EXP(-$AI$12*(($B$16+$AI$4)*0.4))-EXP(-$B$15*(($B$16+$AI$4)*0.4)))+T8*$B$15/($B$15-$AI$13)*(EXP(-$AI$13*(($B$16+$AI$4)*0.4))-EXP(-$B$15*(($B$16+$AI$4)*0.4)))+U8*$B$15/($B$15-$AI$14)*(EXP(-$AI$14*(($B$16+$AI$4)*0.4))-EXP(-$B$15*(($B$16+$AI$4)*0.4)))</f>
        <v/>
      </c>
      <c r="Z8" s="17">
        <f>R8*EXP(-$B$15*(($B$16+$AI$4)*0.5))+S8*$B$15/($B$15-$AI$12)*(EXP(-$AI$12*(($B$16+$AI$4)*0.5))-EXP(-$B$15*(($B$16+$AI$4)*0.5)))+T8*$B$15/($B$15-$AI$13)*(EXP(-$AI$13*(($B$16+$AI$4)*0.5))-EXP(-$B$15*(($B$16+$AI$4)*0.5)))+U8*$B$15/($B$15-$AI$14)*(EXP(-$AI$14*(($B$16+$AI$4)*0.5))-EXP(-$B$15*(($B$16+$AI$4)*0.5)))</f>
        <v/>
      </c>
      <c r="AA8" s="17">
        <f>R8*EXP(-$B$15*(($B$16+$AI$4)*0.6))+S8*$B$15/($B$15-$AI$12)*(EXP(-$AI$12*(($B$16+$AI$4)*0.6))-EXP(-$B$15*(($B$16+$AI$4)*0.6)))+T8*$B$15/($B$15-$AI$13)*(EXP(-$AI$13*(($B$16+$AI$4)*0.6))-EXP(-$B$15*(($B$16+$AI$4)*0.6)))+U8*$B$15/($B$15-$AI$14)*(EXP(-$AI$14*(($B$16+$AI$4)*0.6))-EXP(-$B$15*(($B$16+$AI$4)*0.6)))</f>
        <v/>
      </c>
      <c r="AB8" s="17">
        <f>R8*EXP(-$B$15*(($B$16+$AI$4)*0.7))+S8*$B$15/($B$15-$AI$12)*(EXP(-$AI$12*(($B$16+$AI$4)*0.7))-EXP(-$B$15*(($B$16+$AI$4)*0.7)))+T8*$B$15/($B$15-$AI$13)*(EXP(-$AI$13*(($B$16+$AI$4)*0.7))-EXP(-$B$15*(($B$16+$AI$4)*0.7)))+U8*$B$15/($B$15-$AI$14)*(EXP(-$AI$14*(($B$16+$AI$4)*0.7))-EXP(-$B$15*(($B$16+$AI$4)*0.7)))</f>
        <v/>
      </c>
      <c r="AC8" s="17">
        <f>R8*EXP(-$B$15*(($B$16+$AI$4)*0.8))+S8*$B$15/($B$15-$AI$12)*(EXP(-$AI$12*(($B$16+$AI$4)*0.8))-EXP(-$B$15*(($B$16+$AI$4)*0.8)))+T8*$B$15/($B$15-$AI$13)*(EXP(-$AI$13*(($B$16+$AI$4)*0.8))-EXP(-$B$15*(($B$16+$AI$4)*0.8)))+U8*$B$15/($B$15-$AI$14)*(EXP(-$AI$14*(($B$16+$AI$4)*0.8))-EXP(-$B$15*(($B$16+$AI$4)*0.8)))</f>
        <v/>
      </c>
      <c r="AD8" s="17">
        <f>R8*EXP(-$B$15*(($B$16+$AI$4)*0.9))+S8*$B$15/($B$15-$AI$12)*(EXP(-$AI$12*(($B$16+$AI$4)*0.9))-EXP(-$B$15*(($B$16+$AI$4)*0.9)))+T8*$B$15/($B$15-$AI$13)*(EXP(-$AI$13*(($B$16+$AI$4)*0.9))-EXP(-$B$15*(($B$16+$AI$4)*0.9)))+U8*$B$15/($B$15-$AI$14)*(EXP(-$AI$14*(($B$16+$AI$4)*0.9))-EXP(-$B$15*(($B$16+$AI$4)*0.9)))</f>
        <v/>
      </c>
      <c r="AE8" s="17">
        <f>R8*EXP(-$B$15*(($B$16+$AI$4)*1.0))+S8*$B$15/($B$15-$AI$12)*(EXP(-$AI$12*(($B$16+$AI$4)*1.0))-EXP(-$B$15*(($B$16+$AI$4)*1.0)))+T8*$B$15/($B$15-$AI$13)*(EXP(-$AI$13*(($B$16+$AI$4)*1.0))-EXP(-$B$15*(($B$16+$AI$4)*1.0)))+U8*$B$15/($B$15-$AI$14)*(EXP(-$AI$14*(($B$16+$AI$4)*1.0))-EXP(-$B$15*(($B$16+$AI$4)*1.0)))</f>
        <v/>
      </c>
      <c r="AF8" s="17">
        <f>MIN((G8-V8)/$AI$48,(G8-W8)/$AI$49,(G8-X8)/$AI$50,(G8-Y8)/$AI$51,(G8-Z8)/$AI$52,(G8-AA8)/$AI$53,(G8-AB8)/$AI$54,(G8-AC8)/$AI$55,(G8-AD8)/$AI$56,(G8-AE8)/$AI$57)</f>
        <v/>
      </c>
      <c r="AH8" s="9" t="inlineStr">
        <is>
          <t>Product</t>
        </is>
      </c>
      <c r="AI8" s="10">
        <f>$B$43*$B$45*$B$47</f>
        <v/>
      </c>
      <c r="AK8" s="9">
        <f>IF(AN7&gt;0,AM7,AK7)</f>
        <v/>
      </c>
      <c r="AL8" s="9">
        <f>IF(AN7&gt;0,AL7,AM7)</f>
        <v/>
      </c>
      <c r="AM8" s="16">
        <f>SQRT(AK8*AL8)</f>
        <v/>
      </c>
      <c r="AN8" s="18">
        <f>$AI$33/(AM8-$AI$12)*(AM8*EXP(-AM8*$B$14)-$AI$12*EXP(-$AI$12*$B$14))+$AI$36/(AM8-$AI$13)*(AM8*EXP(-AM8*$B$14)-$AI$13*EXP(-$AI$13*$B$14))+$AI$39/(AM8-$AI$14)*(AM8*EXP(-AM8*$B$14)-$AI$14*EXP(-$AI$14*$B$14))</f>
        <v/>
      </c>
      <c r="AO8" s="9">
        <f>IF(AR7&gt;0,AQ7,AO7)</f>
        <v/>
      </c>
      <c r="AP8" s="9">
        <f>IF(AR7&gt;0,AP7,AQ7)</f>
        <v/>
      </c>
      <c r="AQ8" s="16">
        <f>(AO8+AP8)/2</f>
        <v/>
      </c>
      <c r="AR8" s="18">
        <f>$AI$33/($B$15-$AI$12)*($B$15*EXP(-$B$15*AQ8)-$AI$12*EXP(-$AI$12*AQ8))+$AI$36/($B$15-$AI$13)*($B$15*EXP(-$B$15*AQ8)-$AI$13*EXP(-$AI$13*AQ8))+$AI$39/($B$15-$AI$14)*($B$15*EXP(-$B$15*AQ8)-$AI$14*EXP(-$AI$14*AQ8))</f>
        <v/>
      </c>
    </row>
    <row r="9">
      <c r="A9" s="9" t="inlineStr">
        <is>
          <t>Targeting</t>
        </is>
      </c>
      <c r="B9" s="20" t="inlineStr">
        <is>
          <t>Effect site</t>
        </is>
      </c>
      <c r="C9" s="9" t="inlineStr"/>
      <c r="E9" s="12">
        <f>E8+$B$11</f>
        <v/>
      </c>
      <c r="F9" s="13">
        <f>E9/60</f>
        <v/>
      </c>
      <c r="G9" s="13">
        <f>IF(F9&gt;=$AI$66,$B$26,IF(F9&gt;=$AI$65,$B$25,IF(F9&gt;=$AI$64,$B$24,IF(F9&gt;=$AI$63,$B$23,IF(F9&gt;=$AI$62,$B$22,IF(F9&gt;=$AI$61,$B$21,$B$20))))))</f>
        <v/>
      </c>
      <c r="H9" s="14">
        <f>MAX(0,MIN($AI$59,IF($B$9="Plasma",(G9-(S9*$AI$18+T9*$AI$19+U9*$AI$20))/$AI$46,AF9)))</f>
        <v/>
      </c>
      <c r="I9" s="15">
        <f>H9/10*3600/$B$11</f>
        <v/>
      </c>
      <c r="J9" s="15">
        <f>J8+H9</f>
        <v/>
      </c>
      <c r="K9" s="14">
        <f>$AI$21*K8+$AI$22*L8+$AI$23*M8+$AI$30*H8</f>
        <v/>
      </c>
      <c r="L9" s="14">
        <f>$AI$24*K8+$AI$25*L8+$AI$26*M8+$AI$31*H8</f>
        <v/>
      </c>
      <c r="M9" s="14">
        <f>$AI$27*K8+$AI$28*L8+$AI$29*M8+$AI$32*H8</f>
        <v/>
      </c>
      <c r="N9" s="16">
        <f>R9*$B$48</f>
        <v/>
      </c>
      <c r="O9" s="14">
        <f>K9/$B$37</f>
        <v/>
      </c>
      <c r="P9" s="14">
        <f>L9/$B$38</f>
        <v/>
      </c>
      <c r="Q9" s="14">
        <f>M9/$B$39</f>
        <v/>
      </c>
      <c r="R9" s="14">
        <f>R8*$AI$42+S8*$AI$43+T8*$AI$44+U8*$AI$45+$AI$47*H8</f>
        <v/>
      </c>
      <c r="S9" s="17">
        <f>$AI$33*K9+$AI$34*L9+$AI$35*M9</f>
        <v/>
      </c>
      <c r="T9" s="17">
        <f>$AI$36*K9+$AI$37*L9+$AI$38*M9</f>
        <v/>
      </c>
      <c r="U9" s="17">
        <f>$AI$39*K9+$AI$40*L9+$AI$41*M9</f>
        <v/>
      </c>
      <c r="V9" s="17">
        <f>R9*EXP(-$B$15*(($B$16+$AI$4)*0.1))+S9*$B$15/($B$15-$AI$12)*(EXP(-$AI$12*(($B$16+$AI$4)*0.1))-EXP(-$B$15*(($B$16+$AI$4)*0.1)))+T9*$B$15/($B$15-$AI$13)*(EXP(-$AI$13*(($B$16+$AI$4)*0.1))-EXP(-$B$15*(($B$16+$AI$4)*0.1)))+U9*$B$15/($B$15-$AI$14)*(EXP(-$AI$14*(($B$16+$AI$4)*0.1))-EXP(-$B$15*(($B$16+$AI$4)*0.1)))</f>
        <v/>
      </c>
      <c r="W9" s="17">
        <f>R9*EXP(-$B$15*(($B$16+$AI$4)*0.2))+S9*$B$15/($B$15-$AI$12)*(EXP(-$AI$12*(($B$16+$AI$4)*0.2))-EXP(-$B$15*(($B$16+$AI$4)*0.2)))+T9*$B$15/($B$15-$AI$13)*(EXP(-$AI$13*(($B$16+$AI$4)*0.2))-EXP(-$B$15*(($B$16+$AI$4)*0.2)))+U9*$B$15/($B$15-$AI$14)*(EXP(-$AI$14*(($B$16+$AI$4)*0.2))-EXP(-$B$15*(($B$16+$AI$4)*0.2)))</f>
        <v/>
      </c>
      <c r="X9" s="17">
        <f>R9*EXP(-$B$15*(($B$16+$AI$4)*0.3))+S9*$B$15/($B$15-$AI$12)*(EXP(-$AI$12*(($B$16+$AI$4)*0.3))-EXP(-$B$15*(($B$16+$AI$4)*0.3)))+T9*$B$15/($B$15-$AI$13)*(EXP(-$AI$13*(($B$16+$AI$4)*0.3))-EXP(-$B$15*(($B$16+$AI$4)*0.3)))+U9*$B$15/($B$15-$AI$14)*(EXP(-$AI$14*(($B$16+$AI$4)*0.3))-EXP(-$B$15*(($B$16+$AI$4)*0.3)))</f>
        <v/>
      </c>
      <c r="Y9" s="17">
        <f>R9*EXP(-$B$15*(($B$16+$AI$4)*0.4))+S9*$B$15/($B$15-$AI$12)*(EXP(-$AI$12*(($B$16+$AI$4)*0.4))-EXP(-$B$15*(($B$16+$AI$4)*0.4)))+T9*$B$15/($B$15-$AI$13)*(EXP(-$AI$13*(($B$16+$AI$4)*0.4))-EXP(-$B$15*(($B$16+$AI$4)*0.4)))+U9*$B$15/($B$15-$AI$14)*(EXP(-$AI$14*(($B$16+$AI$4)*0.4))-EXP(-$B$15*(($B$16+$AI$4)*0.4)))</f>
        <v/>
      </c>
      <c r="Z9" s="17">
        <f>R9*EXP(-$B$15*(($B$16+$AI$4)*0.5))+S9*$B$15/($B$15-$AI$12)*(EXP(-$AI$12*(($B$16+$AI$4)*0.5))-EXP(-$B$15*(($B$16+$AI$4)*0.5)))+T9*$B$15/($B$15-$AI$13)*(EXP(-$AI$13*(($B$16+$AI$4)*0.5))-EXP(-$B$15*(($B$16+$AI$4)*0.5)))+U9*$B$15/($B$15-$AI$14)*(EXP(-$AI$14*(($B$16+$AI$4)*0.5))-EXP(-$B$15*(($B$16+$AI$4)*0.5)))</f>
        <v/>
      </c>
      <c r="AA9" s="17">
        <f>R9*EXP(-$B$15*(($B$16+$AI$4)*0.6))+S9*$B$15/($B$15-$AI$12)*(EXP(-$AI$12*(($B$16+$AI$4)*0.6))-EXP(-$B$15*(($B$16+$AI$4)*0.6)))+T9*$B$15/($B$15-$AI$13)*(EXP(-$AI$13*(($B$16+$AI$4)*0.6))-EXP(-$B$15*(($B$16+$AI$4)*0.6)))+U9*$B$15/($B$15-$AI$14)*(EXP(-$AI$14*(($B$16+$AI$4)*0.6))-EXP(-$B$15*(($B$16+$AI$4)*0.6)))</f>
        <v/>
      </c>
      <c r="AB9" s="17">
        <f>R9*EXP(-$B$15*(($B$16+$AI$4)*0.7))+S9*$B$15/($B$15-$AI$12)*(EXP(-$AI$12*(($B$16+$AI$4)*0.7))-EXP(-$B$15*(($B$16+$AI$4)*0.7)))+T9*$B$15/($B$15-$AI$13)*(EXP(-$AI$13*(($B$16+$AI$4)*0.7))-EXP(-$B$15*(($B$16+$AI$4)*0.7)))+U9*$B$15/($B$15-$AI$14)*(EXP(-$AI$14*(($B$16+$AI$4)*0.7))-EXP(-$B$15*(($B$16+$AI$4)*0.7)))</f>
        <v/>
      </c>
      <c r="AC9" s="17">
        <f>R9*EXP(-$B$15*(($B$16+$AI$4)*0.8))+S9*$B$15/($B$15-$AI$12)*(EXP(-$AI$12*(($B$16+$AI$4)*0.8))-EXP(-$B$15*(($B$16+$AI$4)*0.8)))+T9*$B$15/($B$15-$AI$13)*(EXP(-$AI$13*(($B$16+$AI$4)*0.8))-EXP(-$B$15*(($B$16+$AI$4)*0.8)))+U9*$B$15/($B$15-$AI$14)*(EXP(-$AI$14*(($B$16+$AI$4)*0.8))-EXP(-$B$15*(($B$16+$AI$4)*0.8)))</f>
        <v/>
      </c>
      <c r="AD9" s="17">
        <f>R9*EXP(-$B$15*(($B$16+$AI$4)*0.9))+S9*$B$15/($B$15-$AI$12)*(EXP(-$AI$12*(($B$16+$AI$4)*0.9))-EXP(-$B$15*(($B$16+$AI$4)*0.9)))+T9*$B$15/($B$15-$AI$13)*(EXP(-$AI$13*(($B$16+$AI$4)*0.9))-EXP(-$B$15*(($B$16+$AI$4)*0.9)))+U9*$B$15/($B$15-$AI$14)*(EXP(-$AI$14*(($B$16+$AI$4)*0.9))-EXP(-$B$15*(($B$16+$AI$4)*0.9)))</f>
        <v/>
      </c>
      <c r="AE9" s="17">
        <f>R9*EXP(-$B$15*(($B$16+$AI$4)*1.0))+S9*$B$15/($B$15-$AI$12)*(EXP(-$AI$12*(($B$16+$AI$4)*1.0))-EXP(-$B$15*(($B$16+$AI$4)*1.0)))+T9*$B$15/($B$15-$AI$13)*(EXP(-$AI$13*(($B$16+$AI$4)*1.0))-EXP(-$B$15*(($B$16+$AI$4)*1.0)))+U9*$B$15/($B$15-$AI$14)*(EXP(-$AI$14*(($B$16+$AI$4)*1.0))-EXP(-$B$15*(($B$16+$AI$4)*1.0)))</f>
        <v/>
      </c>
      <c r="AF9" s="17">
        <f>MIN((G9-V9)/$AI$48,(G9-W9)/$AI$49,(G9-X9)/$AI$50,(G9-Y9)/$AI$51,(G9-Z9)/$AI$52,(G9-AA9)/$AI$53,(G9-AB9)/$AI$54,(G9-AC9)/$AI$55,(G9-AD9)/$AI$56,(G9-AE9)/$AI$57)</f>
        <v/>
      </c>
      <c r="AH9" s="9" t="inlineStr">
        <is>
          <t>Depressed cubic p</t>
        </is>
      </c>
      <c r="AI9" s="10">
        <f>$AI$7-$AI$6^2/3</f>
        <v/>
      </c>
      <c r="AK9" s="9">
        <f>IF(AN8&gt;0,AM8,AK8)</f>
        <v/>
      </c>
      <c r="AL9" s="9">
        <f>IF(AN8&gt;0,AL8,AM8)</f>
        <v/>
      </c>
      <c r="AM9" s="16">
        <f>SQRT(AK9*AL9)</f>
        <v/>
      </c>
      <c r="AN9" s="18">
        <f>$AI$33/(AM9-$AI$12)*(AM9*EXP(-AM9*$B$14)-$AI$12*EXP(-$AI$12*$B$14))+$AI$36/(AM9-$AI$13)*(AM9*EXP(-AM9*$B$14)-$AI$13*EXP(-$AI$13*$B$14))+$AI$39/(AM9-$AI$14)*(AM9*EXP(-AM9*$B$14)-$AI$14*EXP(-$AI$14*$B$14))</f>
        <v/>
      </c>
      <c r="AO9" s="9">
        <f>IF(AR8&gt;0,AQ8,AO8)</f>
        <v/>
      </c>
      <c r="AP9" s="9">
        <f>IF(AR8&gt;0,AP8,AQ8)</f>
        <v/>
      </c>
      <c r="AQ9" s="16">
        <f>(AO9+AP9)/2</f>
        <v/>
      </c>
      <c r="AR9" s="18">
        <f>$AI$33/($B$15-$AI$12)*($B$15*EXP(-$B$15*AQ9)-$AI$12*EXP(-$AI$12*AQ9))+$AI$36/($B$15-$AI$13)*($B$15*EXP(-$B$15*AQ9)-$AI$13*EXP(-$AI$13*AQ9))+$AI$39/($B$15-$AI$14)*($B$15*EXP(-$B$15*AQ9)-$AI$14*EXP(-$AI$14*AQ9))</f>
        <v/>
      </c>
    </row>
    <row r="10">
      <c r="A10" s="9" t="inlineStr">
        <is>
          <t>Max pump rate (1% propofol)</t>
        </is>
      </c>
      <c r="B10" s="11" t="n">
        <v>1200</v>
      </c>
      <c r="C10" s="9" t="inlineStr">
        <is>
          <t>mL/h</t>
        </is>
      </c>
      <c r="E10" s="12">
        <f>E9+$B$11</f>
        <v/>
      </c>
      <c r="F10" s="13">
        <f>E10/60</f>
        <v/>
      </c>
      <c r="G10" s="13">
        <f>IF(F10&gt;=$AI$66,$B$26,IF(F10&gt;=$AI$65,$B$25,IF(F10&gt;=$AI$64,$B$24,IF(F10&gt;=$AI$63,$B$23,IF(F10&gt;=$AI$62,$B$22,IF(F10&gt;=$AI$61,$B$21,$B$20))))))</f>
        <v/>
      </c>
      <c r="H10" s="14">
        <f>MAX(0,MIN($AI$59,IF($B$9="Plasma",(G10-(S10*$AI$18+T10*$AI$19+U10*$AI$20))/$AI$46,AF10)))</f>
        <v/>
      </c>
      <c r="I10" s="15">
        <f>H10/10*3600/$B$11</f>
        <v/>
      </c>
      <c r="J10" s="15">
        <f>J9+H10</f>
        <v/>
      </c>
      <c r="K10" s="14">
        <f>$AI$21*K9+$AI$22*L9+$AI$23*M9+$AI$30*H9</f>
        <v/>
      </c>
      <c r="L10" s="14">
        <f>$AI$24*K9+$AI$25*L9+$AI$26*M9+$AI$31*H9</f>
        <v/>
      </c>
      <c r="M10" s="14">
        <f>$AI$27*K9+$AI$28*L9+$AI$29*M9+$AI$32*H9</f>
        <v/>
      </c>
      <c r="N10" s="16">
        <f>R10*$B$48</f>
        <v/>
      </c>
      <c r="O10" s="14">
        <f>K10/$B$37</f>
        <v/>
      </c>
      <c r="P10" s="14">
        <f>L10/$B$38</f>
        <v/>
      </c>
      <c r="Q10" s="14">
        <f>M10/$B$39</f>
        <v/>
      </c>
      <c r="R10" s="14">
        <f>R9*$AI$42+S9*$AI$43+T9*$AI$44+U9*$AI$45+$AI$47*H9</f>
        <v/>
      </c>
      <c r="S10" s="17">
        <f>$AI$33*K10+$AI$34*L10+$AI$35*M10</f>
        <v/>
      </c>
      <c r="T10" s="17">
        <f>$AI$36*K10+$AI$37*L10+$AI$38*M10</f>
        <v/>
      </c>
      <c r="U10" s="17">
        <f>$AI$39*K10+$AI$40*L10+$AI$41*M10</f>
        <v/>
      </c>
      <c r="V10" s="17">
        <f>R10*EXP(-$B$15*(($B$16+$AI$4)*0.1))+S10*$B$15/($B$15-$AI$12)*(EXP(-$AI$12*(($B$16+$AI$4)*0.1))-EXP(-$B$15*(($B$16+$AI$4)*0.1)))+T10*$B$15/($B$15-$AI$13)*(EXP(-$AI$13*(($B$16+$AI$4)*0.1))-EXP(-$B$15*(($B$16+$AI$4)*0.1)))+U10*$B$15/($B$15-$AI$14)*(EXP(-$AI$14*(($B$16+$AI$4)*0.1))-EXP(-$B$15*(($B$16+$AI$4)*0.1)))</f>
        <v/>
      </c>
      <c r="W10" s="17">
        <f>R10*EXP(-$B$15*(($B$16+$AI$4)*0.2))+S10*$B$15/($B$15-$AI$12)*(EXP(-$AI$12*(($B$16+$AI$4)*0.2))-EXP(-$B$15*(($B$16+$AI$4)*0.2)))+T10*$B$15/($B$15-$AI$13)*(EXP(-$AI$13*(($B$16+$AI$4)*0.2))-EXP(-$B$15*(($B$16+$AI$4)*0.2)))+U10*$B$15/($B$15-$AI$14)*(EXP(-$AI$14*(($B$16+$AI$4)*0.2))-EXP(-$B$15*(($B$16+$AI$4)*0.2)))</f>
        <v/>
      </c>
      <c r="X10" s="17">
        <f>R10*EXP(-$B$15*(($B$16+$AI$4)*0.3))+S10*$B$15/($B$15-$AI$12)*(EXP(-$AI$12*(($B$16+$AI$4)*0.3))-EXP(-$B$15*(($B$16+$AI$4)*0.3)))+T10*$B$15/($B$15-$AI$13)*(EXP(-$AI$13*(($B$16+$AI$4)*0.3))-EXP(-$B$15*(($B$16+$AI$4)*0.3)))+U10*$B$15/($B$15-$AI$14)*(EXP(-$AI$14*(($B$16+$AI$4)*0.3))-EXP(-$B$15*(($B$16+$AI$4)*0.3)))</f>
        <v/>
      </c>
      <c r="Y10" s="17">
        <f>R10*EXP(-$B$15*(($B$16+$AI$4)*0.4))+S10*$B$15/($B$15-$AI$12)*(EXP(-$AI$12*(($B$16+$AI$4)*0.4))-EXP(-$B$15*(($B$16+$AI$4)*0.4)))+T10*$B$15/($B$15-$AI$13)*(EXP(-$AI$13*(($B$16+$AI$4)*0.4))-EXP(-$B$15*(($B$16+$AI$4)*0.4)))+U10*$B$15/($B$15-$AI$14)*(EXP(-$AI$14*(($B$16+$AI$4)*0.4))-EXP(-$B$15*(($B$16+$AI$4)*0.4)))</f>
        <v/>
      </c>
      <c r="Z10" s="17">
        <f>R10*EXP(-$B$15*(($B$16+$AI$4)*0.5))+S10*$B$15/($B$15-$AI$12)*(EXP(-$AI$12*(($B$16+$AI$4)*0.5))-EXP(-$B$15*(($B$16+$AI$4)*0.5)))+T10*$B$15/($B$15-$AI$13)*(EXP(-$AI$13*(($B$16+$AI$4)*0.5))-EXP(-$B$15*(($B$16+$AI$4)*0.5)))+U10*$B$15/($B$15-$AI$14)*(EXP(-$AI$14*(($B$16+$AI$4)*0.5))-EXP(-$B$15*(($B$16+$AI$4)*0.5)))</f>
        <v/>
      </c>
      <c r="AA10" s="17">
        <f>R10*EXP(-$B$15*(($B$16+$AI$4)*0.6))+S10*$B$15/($B$15-$AI$12)*(EXP(-$AI$12*(($B$16+$AI$4)*0.6))-EXP(-$B$15*(($B$16+$AI$4)*0.6)))+T10*$B$15/($B$15-$AI$13)*(EXP(-$AI$13*(($B$16+$AI$4)*0.6))-EXP(-$B$15*(($B$16+$AI$4)*0.6)))+U10*$B$15/($B$15-$AI$14)*(EXP(-$AI$14*(($B$16+$AI$4)*0.6))-EXP(-$B$15*(($B$16+$AI$4)*0.6)))</f>
        <v/>
      </c>
      <c r="AB10" s="17">
        <f>R10*EXP(-$B$15*(($B$16+$AI$4)*0.7))+S10*$B$15/($B$15-$AI$12)*(EXP(-$AI$12*(($B$16+$AI$4)*0.7))-EXP(-$B$15*(($B$16+$AI$4)*0.7)))+T10*$B$15/($B$15-$AI$13)*(EXP(-$AI$13*(($B$16+$AI$4)*0.7))-EXP(-$B$15*(($B$16+$AI$4)*0.7)))+U10*$B$15/($B$15-$AI$14)*(EXP(-$AI$14*(($B$16+$AI$4)*0.7))-EXP(-$B$15*(($B$16+$AI$4)*0.7)))</f>
        <v/>
      </c>
      <c r="AC10" s="17">
        <f>R10*EXP(-$B$15*(($B$16+$AI$4)*0.8))+S10*$B$15/($B$15-$AI$12)*(EXP(-$AI$12*(($B$16+$AI$4)*0.8))-EXP(-$B$15*(($B$16+$AI$4)*0.8)))+T10*$B$15/($B$15-$AI$13)*(EXP(-$AI$13*(($B$16+$AI$4)*0.8))-EXP(-$B$15*(($B$16+$AI$4)*0.8)))+U10*$B$15/($B$15-$AI$14)*(EXP(-$AI$14*(($B$16+$AI$4)*0.8))-EXP(-$B$15*(($B$16+$AI$4)*0.8)))</f>
        <v/>
      </c>
      <c r="AD10" s="17">
        <f>R10*EXP(-$B$15*(($B$16+$AI$4)*0.9))+S10*$B$15/($B$15-$AI$12)*(EXP(-$AI$12*(($B$16+$AI$4)*0.9))-EXP(-$B$15*(($B$16+$AI$4)*0.9)))+T10*$B$15/($B$15-$AI$13)*(EXP(-$AI$13*(($B$16+$AI$4)*0.9))-EXP(-$B$15*(($B$16+$AI$4)*0.9)))+U10*$B$15/($B$15-$AI$14)*(EXP(-$AI$14*(($B$16+$AI$4)*0.9))-EXP(-$B$15*(($B$16+$AI$4)*0.9)))</f>
        <v/>
      </c>
      <c r="AE10" s="17">
        <f>R10*EXP(-$B$15*(($B$16+$AI$4)*1.0))+S10*$B$15/($B$15-$AI$12)*(EXP(-$AI$12*(($B$16+$AI$4)*1.0))-EXP(-$B$15*(($B$16+$AI$4)*1.0)))+T10*$B$15/($B$15-$AI$13)*(EXP(-$AI$13*(($B$16+$AI$4)*1.0))-EXP(-$B$15*(($B$16+$AI$4)*1.0)))+U10*$B$15/($B$15-$AI$14)*(EXP(-$AI$14*(($B$16+$AI$4)*1.0))-EXP(-$B$15*(($B$16+$AI$4)*1.0)))</f>
        <v/>
      </c>
      <c r="AF10" s="17">
        <f>MIN((G10-V10)/$AI$48,(G10-W10)/$AI$49,(G10-X10)/$AI$50,(G10-Y10)/$AI$51,(G10-Z10)/$AI$52,(G10-AA10)/$AI$53,(G10-AB10)/$AI$54,(G10-AC10)/$AI$55,(G10-AD10)/$AI$56,(G10-AE10)/$AI$57)</f>
        <v/>
      </c>
      <c r="AH10" s="9" t="inlineStr">
        <is>
          <t>Depressed cubic q</t>
        </is>
      </c>
      <c r="AI10" s="10">
        <f>-2*$AI$6^3/27+$AI$7*$AI$6/3-$AI$8</f>
        <v/>
      </c>
      <c r="AK10" s="9">
        <f>IF(AN9&gt;0,AM9,AK9)</f>
        <v/>
      </c>
      <c r="AL10" s="9">
        <f>IF(AN9&gt;0,AL9,AM9)</f>
        <v/>
      </c>
      <c r="AM10" s="16">
        <f>SQRT(AK10*AL10)</f>
        <v/>
      </c>
      <c r="AN10" s="18">
        <f>$AI$33/(AM10-$AI$12)*(AM10*EXP(-AM10*$B$14)-$AI$12*EXP(-$AI$12*$B$14))+$AI$36/(AM10-$AI$13)*(AM10*EXP(-AM10*$B$14)-$AI$13*EXP(-$AI$13*$B$14))+$AI$39/(AM10-$AI$14)*(AM10*EXP(-AM10*$B$14)-$AI$14*EXP(-$AI$14*$B$14))</f>
        <v/>
      </c>
      <c r="AO10" s="9">
        <f>IF(AR9&gt;0,AQ9,AO9)</f>
        <v/>
      </c>
      <c r="AP10" s="9">
        <f>IF(AR9&gt;0,AP9,AQ9)</f>
        <v/>
      </c>
      <c r="AQ10" s="16">
        <f>(AO10+AP10)/2</f>
        <v/>
      </c>
      <c r="AR10" s="18">
        <f>$AI$33/($B$15-$AI$12)*($B$15*EXP(-$B$15*AQ10)-$AI$12*EXP(-$AI$12*AQ10))+$AI$36/($B$15-$AI$13)*($B$15*EXP(-$B$15*AQ10)-$AI$13*EXP(-$AI$13*AQ10))+$AI$39/($B$15-$AI$14)*($B$15*EXP(-$B$15*AQ10)-$AI$14*EXP(-$AI$14*AQ10))</f>
        <v/>
      </c>
    </row>
    <row r="11">
      <c r="A11" s="9" t="inlineStr">
        <is>
          <t>Time step (one table row)</t>
        </is>
      </c>
      <c r="B11" s="9" t="n">
        <v>10</v>
      </c>
      <c r="C11" s="9" t="inlineStr">
        <is>
          <t>s</t>
        </is>
      </c>
      <c r="E11" s="12">
        <f>E10+$B$11</f>
        <v/>
      </c>
      <c r="F11" s="13">
        <f>E11/60</f>
        <v/>
      </c>
      <c r="G11" s="13">
        <f>IF(F11&gt;=$AI$66,$B$26,IF(F11&gt;=$AI$65,$B$25,IF(F11&gt;=$AI$64,$B$24,IF(F11&gt;=$AI$63,$B$23,IF(F11&gt;=$AI$62,$B$22,IF(F11&gt;=$AI$61,$B$21,$B$20))))))</f>
        <v/>
      </c>
      <c r="H11" s="14">
        <f>MAX(0,MIN($AI$59,IF($B$9="Plasma",(G11-(S11*$AI$18+T11*$AI$19+U11*$AI$20))/$AI$46,AF11)))</f>
        <v/>
      </c>
      <c r="I11" s="15">
        <f>H11/10*3600/$B$11</f>
        <v/>
      </c>
      <c r="J11" s="15">
        <f>J10+H11</f>
        <v/>
      </c>
      <c r="K11" s="14">
        <f>$AI$21*K10+$AI$22*L10+$AI$23*M10+$AI$30*H10</f>
        <v/>
      </c>
      <c r="L11" s="14">
        <f>$AI$24*K10+$AI$25*L10+$AI$26*M10+$AI$31*H10</f>
        <v/>
      </c>
      <c r="M11" s="14">
        <f>$AI$27*K10+$AI$28*L10+$AI$29*M10+$AI$32*H10</f>
        <v/>
      </c>
      <c r="N11" s="16">
        <f>R11*$B$48</f>
        <v/>
      </c>
      <c r="O11" s="14">
        <f>K11/$B$37</f>
        <v/>
      </c>
      <c r="P11" s="14">
        <f>L11/$B$38</f>
        <v/>
      </c>
      <c r="Q11" s="14">
        <f>M11/$B$39</f>
        <v/>
      </c>
      <c r="R11" s="14">
        <f>R10*$AI$42+S10*$AI$43+T10*$AI$44+U10*$AI$45+$AI$47*H10</f>
        <v/>
      </c>
      <c r="S11" s="17">
        <f>$AI$33*K11+$AI$34*L11+$AI$35*M11</f>
        <v/>
      </c>
      <c r="T11" s="17">
        <f>$AI$36*K11+$AI$37*L11+$AI$38*M11</f>
        <v/>
      </c>
      <c r="U11" s="17">
        <f>$AI$39*K11+$AI$40*L11+$AI$41*M11</f>
        <v/>
      </c>
      <c r="V11" s="17">
        <f>R11*EXP(-$B$15*(($B$16+$AI$4)*0.1))+S11*$B$15/($B$15-$AI$12)*(EXP(-$AI$12*(($B$16+$AI$4)*0.1))-EXP(-$B$15*(($B$16+$AI$4)*0.1)))+T11*$B$15/($B$15-$AI$13)*(EXP(-$AI$13*(($B$16+$AI$4)*0.1))-EXP(-$B$15*(($B$16+$AI$4)*0.1)))+U11*$B$15/($B$15-$AI$14)*(EXP(-$AI$14*(($B$16+$AI$4)*0.1))-EXP(-$B$15*(($B$16+$AI$4)*0.1)))</f>
        <v/>
      </c>
      <c r="W11" s="17">
        <f>R11*EXP(-$B$15*(($B$16+$AI$4)*0.2))+S11*$B$15/($B$15-$AI$12)*(EXP(-$AI$12*(($B$16+$AI$4)*0.2))-EXP(-$B$15*(($B$16+$AI$4)*0.2)))+T11*$B$15/($B$15-$AI$13)*(EXP(-$AI$13*(($B$16+$AI$4)*0.2))-EXP(-$B$15*(($B$16+$AI$4)*0.2)))+U11*$B$15/($B$15-$AI$14)*(EXP(-$AI$14*(($B$16+$AI$4)*0.2))-EXP(-$B$15*(($B$16+$AI$4)*0.2)))</f>
        <v/>
      </c>
      <c r="X11" s="17">
        <f>R11*EXP(-$B$15*(($B$16+$AI$4)*0.3))+S11*$B$15/($B$15-$AI$12)*(EXP(-$AI$12*(($B$16+$AI$4)*0.3))-EXP(-$B$15*(($B$16+$AI$4)*0.3)))+T11*$B$15/($B$15-$AI$13)*(EXP(-$AI$13*(($B$16+$AI$4)*0.3))-EXP(-$B$15*(($B$16+$AI$4)*0.3)))+U11*$B$15/($B$15-$AI$14)*(EXP(-$AI$14*(($B$16+$AI$4)*0.3))-EXP(-$B$15*(($B$16+$AI$4)*0.3)))</f>
        <v/>
      </c>
      <c r="Y11" s="17">
        <f>R11*EXP(-$B$15*(($B$16+$AI$4)*0.4))+S11*$B$15/($B$15-$AI$12)*(EXP(-$AI$12*(($B$16+$AI$4)*0.4))-EXP(-$B$15*(($B$16+$AI$4)*0.4)))+T11*$B$15/($B$15-$AI$13)*(EXP(-$AI$13*(($B$16+$AI$4)*0.4))-EXP(-$B$15*(($B$16+$AI$4)*0.4)))+U11*$B$15/($B$15-$AI$14)*(EXP(-$AI$14*(($B$16+$AI$4)*0.4))-EXP(-$B$15*(($B$16+$AI$4)*0.4)))</f>
        <v/>
      </c>
      <c r="Z11" s="17">
        <f>R11*EXP(-$B$15*(($B$16+$AI$4)*0.5))+S11*$B$15/($B$15-$AI$12)*(EXP(-$AI$12*(($B$16+$AI$4)*0.5))-EXP(-$B$15*(($B$16+$AI$4)*0.5)))+T11*$B$15/($B$15-$AI$13)*(EXP(-$AI$13*(($B$16+$AI$4)*0.5))-EXP(-$B$15*(($B$16+$AI$4)*0.5)))+U11*$B$15/($B$15-$AI$14)*(EXP(-$AI$14*(($B$16+$AI$4)*0.5))-EXP(-$B$15*(($B$16+$AI$4)*0.5)))</f>
        <v/>
      </c>
      <c r="AA11" s="17">
        <f>R11*EXP(-$B$15*(($B$16+$AI$4)*0.6))+S11*$B$15/($B$15-$AI$12)*(EXP(-$AI$12*(($B$16+$AI$4)*0.6))-EXP(-$B$15*(($B$16+$AI$4)*0.6)))+T11*$B$15/($B$15-$AI$13)*(EXP(-$AI$13*(($B$16+$AI$4)*0.6))-EXP(-$B$15*(($B$16+$AI$4)*0.6)))+U11*$B$15/($B$15-$AI$14)*(EXP(-$AI$14*(($B$16+$AI$4)*0.6))-EXP(-$B$15*(($B$16+$AI$4)*0.6)))</f>
        <v/>
      </c>
      <c r="AB11" s="17">
        <f>R11*EXP(-$B$15*(($B$16+$AI$4)*0.7))+S11*$B$15/($B$15-$AI$12)*(EXP(-$AI$12*(($B$16+$AI$4)*0.7))-EXP(-$B$15*(($B$16+$AI$4)*0.7)))+T11*$B$15/($B$15-$AI$13)*(EXP(-$AI$13*(($B$16+$AI$4)*0.7))-EXP(-$B$15*(($B$16+$AI$4)*0.7)))+U11*$B$15/($B$15-$AI$14)*(EXP(-$AI$14*(($B$16+$AI$4)*0.7))-EXP(-$B$15*(($B$16+$AI$4)*0.7)))</f>
        <v/>
      </c>
      <c r="AC11" s="17">
        <f>R11*EXP(-$B$15*(($B$16+$AI$4)*0.8))+S11*$B$15/($B$15-$AI$12)*(EXP(-$AI$12*(($B$16+$AI$4)*0.8))-EXP(-$B$15*(($B$16+$AI$4)*0.8)))+T11*$B$15/($B$15-$AI$13)*(EXP(-$AI$13*(($B$16+$AI$4)*0.8))-EXP(-$B$15*(($B$16+$AI$4)*0.8)))+U11*$B$15/($B$15-$AI$14)*(EXP(-$AI$14*(($B$16+$AI$4)*0.8))-EXP(-$B$15*(($B$16+$AI$4)*0.8)))</f>
        <v/>
      </c>
      <c r="AD11" s="17">
        <f>R11*EXP(-$B$15*(($B$16+$AI$4)*0.9))+S11*$B$15/($B$15-$AI$12)*(EXP(-$AI$12*(($B$16+$AI$4)*0.9))-EXP(-$B$15*(($B$16+$AI$4)*0.9)))+T11*$B$15/($B$15-$AI$13)*(EXP(-$AI$13*(($B$16+$AI$4)*0.9))-EXP(-$B$15*(($B$16+$AI$4)*0.9)))+U11*$B$15/($B$15-$AI$14)*(EXP(-$AI$14*(($B$16+$AI$4)*0.9))-EXP(-$B$15*(($B$16+$AI$4)*0.9)))</f>
        <v/>
      </c>
      <c r="AE11" s="17">
        <f>R11*EXP(-$B$15*(($B$16+$AI$4)*1.0))+S11*$B$15/($B$15-$AI$12)*(EXP(-$AI$12*(($B$16+$AI$4)*1.0))-EXP(-$B$15*(($B$16+$AI$4)*1.0)))+T11*$B$15/($B$15-$AI$13)*(EXP(-$AI$13*(($B$16+$AI$4)*1.0))-EXP(-$B$15*(($B$16+$AI$4)*1.0)))+U11*$B$15/($B$15-$AI$14)*(EXP(-$AI$14*(($B$16+$AI$4)*1.0))-EXP(-$B$15*(($B$16+$AI$4)*1.0)))</f>
        <v/>
      </c>
      <c r="AF11" s="17">
        <f>MIN((G11-V11)/$AI$48,(G11-W11)/$AI$49,(G11-X11)/$AI$50,(G11-Y11)/$AI$51,(G11-Z11)/$AI$52,(G11-AA11)/$AI$53,(G11-AB11)/$AI$54,(G11-AC11)/$AI$55,(G11-AD11)/$AI$56,(G11-AE11)/$AI$57)</f>
        <v/>
      </c>
      <c r="AH11" s="9" t="inlineStr">
        <is>
          <t>Angle</t>
        </is>
      </c>
      <c r="AI11" s="10">
        <f>ACOS(MAX(-1,MIN(1,3*$AI$10/(2*$AI$9)*SQRT(-3/$AI$9))))/3</f>
        <v/>
      </c>
      <c r="AK11" s="9">
        <f>IF(AN10&gt;0,AM10,AK10)</f>
        <v/>
      </c>
      <c r="AL11" s="9">
        <f>IF(AN10&gt;0,AL10,AM10)</f>
        <v/>
      </c>
      <c r="AM11" s="16">
        <f>SQRT(AK11*AL11)</f>
        <v/>
      </c>
      <c r="AN11" s="18">
        <f>$AI$33/(AM11-$AI$12)*(AM11*EXP(-AM11*$B$14)-$AI$12*EXP(-$AI$12*$B$14))+$AI$36/(AM11-$AI$13)*(AM11*EXP(-AM11*$B$14)-$AI$13*EXP(-$AI$13*$B$14))+$AI$39/(AM11-$AI$14)*(AM11*EXP(-AM11*$B$14)-$AI$14*EXP(-$AI$14*$B$14))</f>
        <v/>
      </c>
      <c r="AO11" s="9">
        <f>IF(AR10&gt;0,AQ10,AO10)</f>
        <v/>
      </c>
      <c r="AP11" s="9">
        <f>IF(AR10&gt;0,AP10,AQ10)</f>
        <v/>
      </c>
      <c r="AQ11" s="16">
        <f>(AO11+AP11)/2</f>
        <v/>
      </c>
      <c r="AR11" s="18">
        <f>$AI$33/($B$15-$AI$12)*($B$15*EXP(-$B$15*AQ11)-$AI$12*EXP(-$AI$12*AQ11))+$AI$36/($B$15-$AI$13)*($B$15*EXP(-$B$15*AQ11)-$AI$13*EXP(-$AI$13*AQ11))+$AI$39/($B$15-$AI$14)*($B$15*EXP(-$B$15*AQ11)-$AI$14*EXP(-$AI$14*AQ11))</f>
        <v/>
      </c>
    </row>
    <row r="12">
      <c r="E12" s="12">
        <f>E11+$B$11</f>
        <v/>
      </c>
      <c r="F12" s="13">
        <f>E12/60</f>
        <v/>
      </c>
      <c r="G12" s="13">
        <f>IF(F12&gt;=$AI$66,$B$26,IF(F12&gt;=$AI$65,$B$25,IF(F12&gt;=$AI$64,$B$24,IF(F12&gt;=$AI$63,$B$23,IF(F12&gt;=$AI$62,$B$22,IF(F12&gt;=$AI$61,$B$21,$B$20))))))</f>
        <v/>
      </c>
      <c r="H12" s="14">
        <f>MAX(0,MIN($AI$59,IF($B$9="Plasma",(G12-(S12*$AI$18+T12*$AI$19+U12*$AI$20))/$AI$46,AF12)))</f>
        <v/>
      </c>
      <c r="I12" s="15">
        <f>H12/10*3600/$B$11</f>
        <v/>
      </c>
      <c r="J12" s="15">
        <f>J11+H12</f>
        <v/>
      </c>
      <c r="K12" s="14">
        <f>$AI$21*K11+$AI$22*L11+$AI$23*M11+$AI$30*H11</f>
        <v/>
      </c>
      <c r="L12" s="14">
        <f>$AI$24*K11+$AI$25*L11+$AI$26*M11+$AI$31*H11</f>
        <v/>
      </c>
      <c r="M12" s="14">
        <f>$AI$27*K11+$AI$28*L11+$AI$29*M11+$AI$32*H11</f>
        <v/>
      </c>
      <c r="N12" s="16">
        <f>R12*$B$48</f>
        <v/>
      </c>
      <c r="O12" s="14">
        <f>K12/$B$37</f>
        <v/>
      </c>
      <c r="P12" s="14">
        <f>L12/$B$38</f>
        <v/>
      </c>
      <c r="Q12" s="14">
        <f>M12/$B$39</f>
        <v/>
      </c>
      <c r="R12" s="14">
        <f>R11*$AI$42+S11*$AI$43+T11*$AI$44+U11*$AI$45+$AI$47*H11</f>
        <v/>
      </c>
      <c r="S12" s="17">
        <f>$AI$33*K12+$AI$34*L12+$AI$35*M12</f>
        <v/>
      </c>
      <c r="T12" s="17">
        <f>$AI$36*K12+$AI$37*L12+$AI$38*M12</f>
        <v/>
      </c>
      <c r="U12" s="17">
        <f>$AI$39*K12+$AI$40*L12+$AI$41*M12</f>
        <v/>
      </c>
      <c r="V12" s="17">
        <f>R12*EXP(-$B$15*(($B$16+$AI$4)*0.1))+S12*$B$15/($B$15-$AI$12)*(EXP(-$AI$12*(($B$16+$AI$4)*0.1))-EXP(-$B$15*(($B$16+$AI$4)*0.1)))+T12*$B$15/($B$15-$AI$13)*(EXP(-$AI$13*(($B$16+$AI$4)*0.1))-EXP(-$B$15*(($B$16+$AI$4)*0.1)))+U12*$B$15/($B$15-$AI$14)*(EXP(-$AI$14*(($B$16+$AI$4)*0.1))-EXP(-$B$15*(($B$16+$AI$4)*0.1)))</f>
        <v/>
      </c>
      <c r="W12" s="17">
        <f>R12*EXP(-$B$15*(($B$16+$AI$4)*0.2))+S12*$B$15/($B$15-$AI$12)*(EXP(-$AI$12*(($B$16+$AI$4)*0.2))-EXP(-$B$15*(($B$16+$AI$4)*0.2)))+T12*$B$15/($B$15-$AI$13)*(EXP(-$AI$13*(($B$16+$AI$4)*0.2))-EXP(-$B$15*(($B$16+$AI$4)*0.2)))+U12*$B$15/($B$15-$AI$14)*(EXP(-$AI$14*(($B$16+$AI$4)*0.2))-EXP(-$B$15*(($B$16+$AI$4)*0.2)))</f>
        <v/>
      </c>
      <c r="X12" s="17">
        <f>R12*EXP(-$B$15*(($B$16+$AI$4)*0.3))+S12*$B$15/($B$15-$AI$12)*(EXP(-$AI$12*(($B$16+$AI$4)*0.3))-EXP(-$B$15*(($B$16+$AI$4)*0.3)))+T12*$B$15/($B$15-$AI$13)*(EXP(-$AI$13*(($B$16+$AI$4)*0.3))-EXP(-$B$15*(($B$16+$AI$4)*0.3)))+U12*$B$15/($B$15-$AI$14)*(EXP(-$AI$14*(($B$16+$AI$4)*0.3))-EXP(-$B$15*(($B$16+$AI$4)*0.3)))</f>
        <v/>
      </c>
      <c r="Y12" s="17">
        <f>R12*EXP(-$B$15*(($B$16+$AI$4)*0.4))+S12*$B$15/($B$15-$AI$12)*(EXP(-$AI$12*(($B$16+$AI$4)*0.4))-EXP(-$B$15*(($B$16+$AI$4)*0.4)))+T12*$B$15/($B$15-$AI$13)*(EXP(-$AI$13*(($B$16+$AI$4)*0.4))-EXP(-$B$15*(($B$16+$AI$4)*0.4)))+U12*$B$15/($B$15-$AI$14)*(EXP(-$AI$14*(($B$16+$AI$4)*0.4))-EXP(-$B$15*(($B$16+$AI$4)*0.4)))</f>
        <v/>
      </c>
      <c r="Z12" s="17">
        <f>R12*EXP(-$B$15*(($B$16+$AI$4)*0.5))+S12*$B$15/($B$15-$AI$12)*(EXP(-$AI$12*(($B$16+$AI$4)*0.5))-EXP(-$B$15*(($B$16+$AI$4)*0.5)))+T12*$B$15/($B$15-$AI$13)*(EXP(-$AI$13*(($B$16+$AI$4)*0.5))-EXP(-$B$15*(($B$16+$AI$4)*0.5)))+U12*$B$15/($B$15-$AI$14)*(EXP(-$AI$14*(($B$16+$AI$4)*0.5))-EXP(-$B$15*(($B$16+$AI$4)*0.5)))</f>
        <v/>
      </c>
      <c r="AA12" s="17">
        <f>R12*EXP(-$B$15*(($B$16+$AI$4)*0.6))+S12*$B$15/($B$15-$AI$12)*(EXP(-$AI$12*(($B$16+$AI$4)*0.6))-EXP(-$B$15*(($B$16+$AI$4)*0.6)))+T12*$B$15/($B$15-$AI$13)*(EXP(-$AI$13*(($B$16+$AI$4)*0.6))-EXP(-$B$15*(($B$16+$AI$4)*0.6)))+U12*$B$15/($B$15-$AI$14)*(EXP(-$AI$14*(($B$16+$AI$4)*0.6))-EXP(-$B$15*(($B$16+$AI$4)*0.6)))</f>
        <v/>
      </c>
      <c r="AB12" s="17">
        <f>R12*EXP(-$B$15*(($B$16+$AI$4)*0.7))+S12*$B$15/($B$15-$AI$12)*(EXP(-$AI$12*(($B$16+$AI$4)*0.7))-EXP(-$B$15*(($B$16+$AI$4)*0.7)))+T12*$B$15/($B$15-$AI$13)*(EXP(-$AI$13*(($B$16+$AI$4)*0.7))-EXP(-$B$15*(($B$16+$AI$4)*0.7)))+U12*$B$15/($B$15-$AI$14)*(EXP(-$AI$14*(($B$16+$AI$4)*0.7))-EXP(-$B$15*(($B$16+$AI$4)*0.7)))</f>
        <v/>
      </c>
      <c r="AC12" s="17">
        <f>R12*EXP(-$B$15*(($B$16+$AI$4)*0.8))+S12*$B$15/($B$15-$AI$12)*(EXP(-$AI$12*(($B$16+$AI$4)*0.8))-EXP(-$B$15*(($B$16+$AI$4)*0.8)))+T12*$B$15/($B$15-$AI$13)*(EXP(-$AI$13*(($B$16+$AI$4)*0.8))-EXP(-$B$15*(($B$16+$AI$4)*0.8)))+U12*$B$15/($B$15-$AI$14)*(EXP(-$AI$14*(($B$16+$AI$4)*0.8))-EXP(-$B$15*(($B$16+$AI$4)*0.8)))</f>
        <v/>
      </c>
      <c r="AD12" s="17">
        <f>R12*EXP(-$B$15*(($B$16+$AI$4)*0.9))+S12*$B$15/($B$15-$AI$12)*(EXP(-$AI$12*(($B$16+$AI$4)*0.9))-EXP(-$B$15*(($B$16+$AI$4)*0.9)))+T12*$B$15/($B$15-$AI$13)*(EXP(-$AI$13*(($B$16+$AI$4)*0.9))-EXP(-$B$15*(($B$16+$AI$4)*0.9)))+U12*$B$15/($B$15-$AI$14)*(EXP(-$AI$14*(($B$16+$AI$4)*0.9))-EXP(-$B$15*(($B$16+$AI$4)*0.9)))</f>
        <v/>
      </c>
      <c r="AE12" s="17">
        <f>R12*EXP(-$B$15*(($B$16+$AI$4)*1.0))+S12*$B$15/($B$15-$AI$12)*(EXP(-$AI$12*(($B$16+$AI$4)*1.0))-EXP(-$B$15*(($B$16+$AI$4)*1.0)))+T12*$B$15/($B$15-$AI$13)*(EXP(-$AI$13*(($B$16+$AI$4)*1.0))-EXP(-$B$15*(($B$16+$AI$4)*1.0)))+U12*$B$15/($B$15-$AI$14)*(EXP(-$AI$14*(($B$16+$AI$4)*1.0))-EXP(-$B$15*(($B$16+$AI$4)*1.0)))</f>
        <v/>
      </c>
      <c r="AF12" s="17">
        <f>MIN((G12-V12)/$AI$48,(G12-W12)/$AI$49,(G12-X12)/$AI$50,(G12-Y12)/$AI$51,(G12-Z12)/$AI$52,(G12-AA12)/$AI$53,(G12-AB12)/$AI$54,(G12-AC12)/$AI$55,(G12-AD12)/$AI$56,(G12-AE12)/$AI$57)</f>
        <v/>
      </c>
      <c r="AH12" s="9" t="inlineStr">
        <is>
          <t>λ1 (/min)</t>
        </is>
      </c>
      <c r="AI12" s="10">
        <f>$AI$6/3+2*SQRT(-$AI$9/3)*COS($AI$11-2*PI()*0/3)</f>
        <v/>
      </c>
      <c r="AK12" s="9">
        <f>IF(AN11&gt;0,AM11,AK11)</f>
        <v/>
      </c>
      <c r="AL12" s="9">
        <f>IF(AN11&gt;0,AL11,AM11)</f>
        <v/>
      </c>
      <c r="AM12" s="16">
        <f>SQRT(AK12*AL12)</f>
        <v/>
      </c>
      <c r="AN12" s="18">
        <f>$AI$33/(AM12-$AI$12)*(AM12*EXP(-AM12*$B$14)-$AI$12*EXP(-$AI$12*$B$14))+$AI$36/(AM12-$AI$13)*(AM12*EXP(-AM12*$B$14)-$AI$13*EXP(-$AI$13*$B$14))+$AI$39/(AM12-$AI$14)*(AM12*EXP(-AM12*$B$14)-$AI$14*EXP(-$AI$14*$B$14))</f>
        <v/>
      </c>
      <c r="AO12" s="9">
        <f>IF(AR11&gt;0,AQ11,AO11)</f>
        <v/>
      </c>
      <c r="AP12" s="9">
        <f>IF(AR11&gt;0,AP11,AQ11)</f>
        <v/>
      </c>
      <c r="AQ12" s="16">
        <f>(AO12+AP12)/2</f>
        <v/>
      </c>
      <c r="AR12" s="18">
        <f>$AI$33/($B$15-$AI$12)*($B$15*EXP(-$B$15*AQ12)-$AI$12*EXP(-$AI$12*AQ12))+$AI$36/($B$15-$AI$13)*($B$15*EXP(-$B$15*AQ12)-$AI$13*EXP(-$AI$13*AQ12))+$AI$39/($B$15-$AI$14)*($B$15*EXP(-$B$15*AQ12)-$AI$14*EXP(-$AI$14*AQ12))</f>
        <v/>
      </c>
    </row>
    <row r="13">
      <c r="A13" s="5" t="inlineStr">
        <is>
          <t>ke0 and time to peak effect (TTPE)</t>
        </is>
      </c>
      <c r="B13" s="6" t="n"/>
      <c r="C13" s="6" t="n"/>
      <c r="E13" s="12">
        <f>E12+$B$11</f>
        <v/>
      </c>
      <c r="F13" s="13">
        <f>E13/60</f>
        <v/>
      </c>
      <c r="G13" s="13">
        <f>IF(F13&gt;=$AI$66,$B$26,IF(F13&gt;=$AI$65,$B$25,IF(F13&gt;=$AI$64,$B$24,IF(F13&gt;=$AI$63,$B$23,IF(F13&gt;=$AI$62,$B$22,IF(F13&gt;=$AI$61,$B$21,$B$20))))))</f>
        <v/>
      </c>
      <c r="H13" s="14">
        <f>MAX(0,MIN($AI$59,IF($B$9="Plasma",(G13-(S13*$AI$18+T13*$AI$19+U13*$AI$20))/$AI$46,AF13)))</f>
        <v/>
      </c>
      <c r="I13" s="15">
        <f>H13/10*3600/$B$11</f>
        <v/>
      </c>
      <c r="J13" s="15">
        <f>J12+H13</f>
        <v/>
      </c>
      <c r="K13" s="14">
        <f>$AI$21*K12+$AI$22*L12+$AI$23*M12+$AI$30*H12</f>
        <v/>
      </c>
      <c r="L13" s="14">
        <f>$AI$24*K12+$AI$25*L12+$AI$26*M12+$AI$31*H12</f>
        <v/>
      </c>
      <c r="M13" s="14">
        <f>$AI$27*K12+$AI$28*L12+$AI$29*M12+$AI$32*H12</f>
        <v/>
      </c>
      <c r="N13" s="16">
        <f>R13*$B$48</f>
        <v/>
      </c>
      <c r="O13" s="14">
        <f>K13/$B$37</f>
        <v/>
      </c>
      <c r="P13" s="14">
        <f>L13/$B$38</f>
        <v/>
      </c>
      <c r="Q13" s="14">
        <f>M13/$B$39</f>
        <v/>
      </c>
      <c r="R13" s="14">
        <f>R12*$AI$42+S12*$AI$43+T12*$AI$44+U12*$AI$45+$AI$47*H12</f>
        <v/>
      </c>
      <c r="S13" s="17">
        <f>$AI$33*K13+$AI$34*L13+$AI$35*M13</f>
        <v/>
      </c>
      <c r="T13" s="17">
        <f>$AI$36*K13+$AI$37*L13+$AI$38*M13</f>
        <v/>
      </c>
      <c r="U13" s="17">
        <f>$AI$39*K13+$AI$40*L13+$AI$41*M13</f>
        <v/>
      </c>
      <c r="V13" s="17">
        <f>R13*EXP(-$B$15*(($B$16+$AI$4)*0.1))+S13*$B$15/($B$15-$AI$12)*(EXP(-$AI$12*(($B$16+$AI$4)*0.1))-EXP(-$B$15*(($B$16+$AI$4)*0.1)))+T13*$B$15/($B$15-$AI$13)*(EXP(-$AI$13*(($B$16+$AI$4)*0.1))-EXP(-$B$15*(($B$16+$AI$4)*0.1)))+U13*$B$15/($B$15-$AI$14)*(EXP(-$AI$14*(($B$16+$AI$4)*0.1))-EXP(-$B$15*(($B$16+$AI$4)*0.1)))</f>
        <v/>
      </c>
      <c r="W13" s="17">
        <f>R13*EXP(-$B$15*(($B$16+$AI$4)*0.2))+S13*$B$15/($B$15-$AI$12)*(EXP(-$AI$12*(($B$16+$AI$4)*0.2))-EXP(-$B$15*(($B$16+$AI$4)*0.2)))+T13*$B$15/($B$15-$AI$13)*(EXP(-$AI$13*(($B$16+$AI$4)*0.2))-EXP(-$B$15*(($B$16+$AI$4)*0.2)))+U13*$B$15/($B$15-$AI$14)*(EXP(-$AI$14*(($B$16+$AI$4)*0.2))-EXP(-$B$15*(($B$16+$AI$4)*0.2)))</f>
        <v/>
      </c>
      <c r="X13" s="17">
        <f>R13*EXP(-$B$15*(($B$16+$AI$4)*0.3))+S13*$B$15/($B$15-$AI$12)*(EXP(-$AI$12*(($B$16+$AI$4)*0.3))-EXP(-$B$15*(($B$16+$AI$4)*0.3)))+T13*$B$15/($B$15-$AI$13)*(EXP(-$AI$13*(($B$16+$AI$4)*0.3))-EXP(-$B$15*(($B$16+$AI$4)*0.3)))+U13*$B$15/($B$15-$AI$14)*(EXP(-$AI$14*(($B$16+$AI$4)*0.3))-EXP(-$B$15*(($B$16+$AI$4)*0.3)))</f>
        <v/>
      </c>
      <c r="Y13" s="17">
        <f>R13*EXP(-$B$15*(($B$16+$AI$4)*0.4))+S13*$B$15/($B$15-$AI$12)*(EXP(-$AI$12*(($B$16+$AI$4)*0.4))-EXP(-$B$15*(($B$16+$AI$4)*0.4)))+T13*$B$15/($B$15-$AI$13)*(EXP(-$AI$13*(($B$16+$AI$4)*0.4))-EXP(-$B$15*(($B$16+$AI$4)*0.4)))+U13*$B$15/($B$15-$AI$14)*(EXP(-$AI$14*(($B$16+$AI$4)*0.4))-EXP(-$B$15*(($B$16+$AI$4)*0.4)))</f>
        <v/>
      </c>
      <c r="Z13" s="17">
        <f>R13*EXP(-$B$15*(($B$16+$AI$4)*0.5))+S13*$B$15/($B$15-$AI$12)*(EXP(-$AI$12*(($B$16+$AI$4)*0.5))-EXP(-$B$15*(($B$16+$AI$4)*0.5)))+T13*$B$15/($B$15-$AI$13)*(EXP(-$AI$13*(($B$16+$AI$4)*0.5))-EXP(-$B$15*(($B$16+$AI$4)*0.5)))+U13*$B$15/($B$15-$AI$14)*(EXP(-$AI$14*(($B$16+$AI$4)*0.5))-EXP(-$B$15*(($B$16+$AI$4)*0.5)))</f>
        <v/>
      </c>
      <c r="AA13" s="17">
        <f>R13*EXP(-$B$15*(($B$16+$AI$4)*0.6))+S13*$B$15/($B$15-$AI$12)*(EXP(-$AI$12*(($B$16+$AI$4)*0.6))-EXP(-$B$15*(($B$16+$AI$4)*0.6)))+T13*$B$15/($B$15-$AI$13)*(EXP(-$AI$13*(($B$16+$AI$4)*0.6))-EXP(-$B$15*(($B$16+$AI$4)*0.6)))+U13*$B$15/($B$15-$AI$14)*(EXP(-$AI$14*(($B$16+$AI$4)*0.6))-EXP(-$B$15*(($B$16+$AI$4)*0.6)))</f>
        <v/>
      </c>
      <c r="AB13" s="17">
        <f>R13*EXP(-$B$15*(($B$16+$AI$4)*0.7))+S13*$B$15/($B$15-$AI$12)*(EXP(-$AI$12*(($B$16+$AI$4)*0.7))-EXP(-$B$15*(($B$16+$AI$4)*0.7)))+T13*$B$15/($B$15-$AI$13)*(EXP(-$AI$13*(($B$16+$AI$4)*0.7))-EXP(-$B$15*(($B$16+$AI$4)*0.7)))+U13*$B$15/($B$15-$AI$14)*(EXP(-$AI$14*(($B$16+$AI$4)*0.7))-EXP(-$B$15*(($B$16+$AI$4)*0.7)))</f>
        <v/>
      </c>
      <c r="AC13" s="17">
        <f>R13*EXP(-$B$15*(($B$16+$AI$4)*0.8))+S13*$B$15/($B$15-$AI$12)*(EXP(-$AI$12*(($B$16+$AI$4)*0.8))-EXP(-$B$15*(($B$16+$AI$4)*0.8)))+T13*$B$15/($B$15-$AI$13)*(EXP(-$AI$13*(($B$16+$AI$4)*0.8))-EXP(-$B$15*(($B$16+$AI$4)*0.8)))+U13*$B$15/($B$15-$AI$14)*(EXP(-$AI$14*(($B$16+$AI$4)*0.8))-EXP(-$B$15*(($B$16+$AI$4)*0.8)))</f>
        <v/>
      </c>
      <c r="AD13" s="17">
        <f>R13*EXP(-$B$15*(($B$16+$AI$4)*0.9))+S13*$B$15/($B$15-$AI$12)*(EXP(-$AI$12*(($B$16+$AI$4)*0.9))-EXP(-$B$15*(($B$16+$AI$4)*0.9)))+T13*$B$15/($B$15-$AI$13)*(EXP(-$AI$13*(($B$16+$AI$4)*0.9))-EXP(-$B$15*(($B$16+$AI$4)*0.9)))+U13*$B$15/($B$15-$AI$14)*(EXP(-$AI$14*(($B$16+$AI$4)*0.9))-EXP(-$B$15*(($B$16+$AI$4)*0.9)))</f>
        <v/>
      </c>
      <c r="AE13" s="17">
        <f>R13*EXP(-$B$15*(($B$16+$AI$4)*1.0))+S13*$B$15/($B$15-$AI$12)*(EXP(-$AI$12*(($B$16+$AI$4)*1.0))-EXP(-$B$15*(($B$16+$AI$4)*1.0)))+T13*$B$15/($B$15-$AI$13)*(EXP(-$AI$13*(($B$16+$AI$4)*1.0))-EXP(-$B$15*(($B$16+$AI$4)*1.0)))+U13*$B$15/($B$15-$AI$14)*(EXP(-$AI$14*(($B$16+$AI$4)*1.0))-EXP(-$B$15*(($B$16+$AI$4)*1.0)))</f>
        <v/>
      </c>
      <c r="AF13" s="17">
        <f>MIN((G13-V13)/$AI$48,(G13-W13)/$AI$49,(G13-X13)/$AI$50,(G13-Y13)/$AI$51,(G13-Z13)/$AI$52,(G13-AA13)/$AI$53,(G13-AB13)/$AI$54,(G13-AC13)/$AI$55,(G13-AD13)/$AI$56,(G13-AE13)/$AI$57)</f>
        <v/>
      </c>
      <c r="AH13" s="9" t="inlineStr">
        <is>
          <t>λ2 (/min)</t>
        </is>
      </c>
      <c r="AI13" s="10">
        <f>$AI$6/3+2*SQRT(-$AI$9/3)*COS($AI$11-2*PI()*1/3)</f>
        <v/>
      </c>
      <c r="AK13" s="9">
        <f>IF(AN12&gt;0,AM12,AK12)</f>
        <v/>
      </c>
      <c r="AL13" s="9">
        <f>IF(AN12&gt;0,AL12,AM12)</f>
        <v/>
      </c>
      <c r="AM13" s="16">
        <f>SQRT(AK13*AL13)</f>
        <v/>
      </c>
      <c r="AN13" s="18">
        <f>$AI$33/(AM13-$AI$12)*(AM13*EXP(-AM13*$B$14)-$AI$12*EXP(-$AI$12*$B$14))+$AI$36/(AM13-$AI$13)*(AM13*EXP(-AM13*$B$14)-$AI$13*EXP(-$AI$13*$B$14))+$AI$39/(AM13-$AI$14)*(AM13*EXP(-AM13*$B$14)-$AI$14*EXP(-$AI$14*$B$14))</f>
        <v/>
      </c>
      <c r="AO13" s="9">
        <f>IF(AR12&gt;0,AQ12,AO12)</f>
        <v/>
      </c>
      <c r="AP13" s="9">
        <f>IF(AR12&gt;0,AP12,AQ12)</f>
        <v/>
      </c>
      <c r="AQ13" s="16">
        <f>(AO13+AP13)/2</f>
        <v/>
      </c>
      <c r="AR13" s="18">
        <f>$AI$33/($B$15-$AI$12)*($B$15*EXP(-$B$15*AQ13)-$AI$12*EXP(-$AI$12*AQ13))+$AI$36/($B$15-$AI$13)*($B$15*EXP(-$B$15*AQ13)-$AI$13*EXP(-$AI$13*AQ13))+$AI$39/($B$15-$AI$14)*($B$15*EXP(-$B$15*AQ13)-$AI$14*EXP(-$AI$14*AQ13))</f>
        <v/>
      </c>
    </row>
    <row r="14">
      <c r="A14" s="9" t="inlineStr">
        <is>
          <t>Enter</t>
        </is>
      </c>
      <c r="B14" s="21">
        <f>0.146*($B$6/70)^-0.25</f>
        <v/>
      </c>
      <c r="C14" s="20" t="inlineStr">
        <is>
          <t>ke0</t>
        </is>
      </c>
      <c r="E14" s="12">
        <f>E13+$B$11</f>
        <v/>
      </c>
      <c r="F14" s="13">
        <f>E14/60</f>
        <v/>
      </c>
      <c r="G14" s="13">
        <f>IF(F14&gt;=$AI$66,$B$26,IF(F14&gt;=$AI$65,$B$25,IF(F14&gt;=$AI$64,$B$24,IF(F14&gt;=$AI$63,$B$23,IF(F14&gt;=$AI$62,$B$22,IF(F14&gt;=$AI$61,$B$21,$B$20))))))</f>
        <v/>
      </c>
      <c r="H14" s="14">
        <f>MAX(0,MIN($AI$59,IF($B$9="Plasma",(G14-(S14*$AI$18+T14*$AI$19+U14*$AI$20))/$AI$46,AF14)))</f>
        <v/>
      </c>
      <c r="I14" s="15">
        <f>H14/10*3600/$B$11</f>
        <v/>
      </c>
      <c r="J14" s="15">
        <f>J13+H14</f>
        <v/>
      </c>
      <c r="K14" s="14">
        <f>$AI$21*K13+$AI$22*L13+$AI$23*M13+$AI$30*H13</f>
        <v/>
      </c>
      <c r="L14" s="14">
        <f>$AI$24*K13+$AI$25*L13+$AI$26*M13+$AI$31*H13</f>
        <v/>
      </c>
      <c r="M14" s="14">
        <f>$AI$27*K13+$AI$28*L13+$AI$29*M13+$AI$32*H13</f>
        <v/>
      </c>
      <c r="N14" s="16">
        <f>R14*$B$48</f>
        <v/>
      </c>
      <c r="O14" s="14">
        <f>K14/$B$37</f>
        <v/>
      </c>
      <c r="P14" s="14">
        <f>L14/$B$38</f>
        <v/>
      </c>
      <c r="Q14" s="14">
        <f>M14/$B$39</f>
        <v/>
      </c>
      <c r="R14" s="14">
        <f>R13*$AI$42+S13*$AI$43+T13*$AI$44+U13*$AI$45+$AI$47*H13</f>
        <v/>
      </c>
      <c r="S14" s="17">
        <f>$AI$33*K14+$AI$34*L14+$AI$35*M14</f>
        <v/>
      </c>
      <c r="T14" s="17">
        <f>$AI$36*K14+$AI$37*L14+$AI$38*M14</f>
        <v/>
      </c>
      <c r="U14" s="17">
        <f>$AI$39*K14+$AI$40*L14+$AI$41*M14</f>
        <v/>
      </c>
      <c r="V14" s="17">
        <f>R14*EXP(-$B$15*(($B$16+$AI$4)*0.1))+S14*$B$15/($B$15-$AI$12)*(EXP(-$AI$12*(($B$16+$AI$4)*0.1))-EXP(-$B$15*(($B$16+$AI$4)*0.1)))+T14*$B$15/($B$15-$AI$13)*(EXP(-$AI$13*(($B$16+$AI$4)*0.1))-EXP(-$B$15*(($B$16+$AI$4)*0.1)))+U14*$B$15/($B$15-$AI$14)*(EXP(-$AI$14*(($B$16+$AI$4)*0.1))-EXP(-$B$15*(($B$16+$AI$4)*0.1)))</f>
        <v/>
      </c>
      <c r="W14" s="17">
        <f>R14*EXP(-$B$15*(($B$16+$AI$4)*0.2))+S14*$B$15/($B$15-$AI$12)*(EXP(-$AI$12*(($B$16+$AI$4)*0.2))-EXP(-$B$15*(($B$16+$AI$4)*0.2)))+T14*$B$15/($B$15-$AI$13)*(EXP(-$AI$13*(($B$16+$AI$4)*0.2))-EXP(-$B$15*(($B$16+$AI$4)*0.2)))+U14*$B$15/($B$15-$AI$14)*(EXP(-$AI$14*(($B$16+$AI$4)*0.2))-EXP(-$B$15*(($B$16+$AI$4)*0.2)))</f>
        <v/>
      </c>
      <c r="X14" s="17">
        <f>R14*EXP(-$B$15*(($B$16+$AI$4)*0.3))+S14*$B$15/($B$15-$AI$12)*(EXP(-$AI$12*(($B$16+$AI$4)*0.3))-EXP(-$B$15*(($B$16+$AI$4)*0.3)))+T14*$B$15/($B$15-$AI$13)*(EXP(-$AI$13*(($B$16+$AI$4)*0.3))-EXP(-$B$15*(($B$16+$AI$4)*0.3)))+U14*$B$15/($B$15-$AI$14)*(EXP(-$AI$14*(($B$16+$AI$4)*0.3))-EXP(-$B$15*(($B$16+$AI$4)*0.3)))</f>
        <v/>
      </c>
      <c r="Y14" s="17">
        <f>R14*EXP(-$B$15*(($B$16+$AI$4)*0.4))+S14*$B$15/($B$15-$AI$12)*(EXP(-$AI$12*(($B$16+$AI$4)*0.4))-EXP(-$B$15*(($B$16+$AI$4)*0.4)))+T14*$B$15/($B$15-$AI$13)*(EXP(-$AI$13*(($B$16+$AI$4)*0.4))-EXP(-$B$15*(($B$16+$AI$4)*0.4)))+U14*$B$15/($B$15-$AI$14)*(EXP(-$AI$14*(($B$16+$AI$4)*0.4))-EXP(-$B$15*(($B$16+$AI$4)*0.4)))</f>
        <v/>
      </c>
      <c r="Z14" s="17">
        <f>R14*EXP(-$B$15*(($B$16+$AI$4)*0.5))+S14*$B$15/($B$15-$AI$12)*(EXP(-$AI$12*(($B$16+$AI$4)*0.5))-EXP(-$B$15*(($B$16+$AI$4)*0.5)))+T14*$B$15/($B$15-$AI$13)*(EXP(-$AI$13*(($B$16+$AI$4)*0.5))-EXP(-$B$15*(($B$16+$AI$4)*0.5)))+U14*$B$15/($B$15-$AI$14)*(EXP(-$AI$14*(($B$16+$AI$4)*0.5))-EXP(-$B$15*(($B$16+$AI$4)*0.5)))</f>
        <v/>
      </c>
      <c r="AA14" s="17">
        <f>R14*EXP(-$B$15*(($B$16+$AI$4)*0.6))+S14*$B$15/($B$15-$AI$12)*(EXP(-$AI$12*(($B$16+$AI$4)*0.6))-EXP(-$B$15*(($B$16+$AI$4)*0.6)))+T14*$B$15/($B$15-$AI$13)*(EXP(-$AI$13*(($B$16+$AI$4)*0.6))-EXP(-$B$15*(($B$16+$AI$4)*0.6)))+U14*$B$15/($B$15-$AI$14)*(EXP(-$AI$14*(($B$16+$AI$4)*0.6))-EXP(-$B$15*(($B$16+$AI$4)*0.6)))</f>
        <v/>
      </c>
      <c r="AB14" s="17">
        <f>R14*EXP(-$B$15*(($B$16+$AI$4)*0.7))+S14*$B$15/($B$15-$AI$12)*(EXP(-$AI$12*(($B$16+$AI$4)*0.7))-EXP(-$B$15*(($B$16+$AI$4)*0.7)))+T14*$B$15/($B$15-$AI$13)*(EXP(-$AI$13*(($B$16+$AI$4)*0.7))-EXP(-$B$15*(($B$16+$AI$4)*0.7)))+U14*$B$15/($B$15-$AI$14)*(EXP(-$AI$14*(($B$16+$AI$4)*0.7))-EXP(-$B$15*(($B$16+$AI$4)*0.7)))</f>
        <v/>
      </c>
      <c r="AC14" s="17">
        <f>R14*EXP(-$B$15*(($B$16+$AI$4)*0.8))+S14*$B$15/($B$15-$AI$12)*(EXP(-$AI$12*(($B$16+$AI$4)*0.8))-EXP(-$B$15*(($B$16+$AI$4)*0.8)))+T14*$B$15/($B$15-$AI$13)*(EXP(-$AI$13*(($B$16+$AI$4)*0.8))-EXP(-$B$15*(($B$16+$AI$4)*0.8)))+U14*$B$15/($B$15-$AI$14)*(EXP(-$AI$14*(($B$16+$AI$4)*0.8))-EXP(-$B$15*(($B$16+$AI$4)*0.8)))</f>
        <v/>
      </c>
      <c r="AD14" s="17">
        <f>R14*EXP(-$B$15*(($B$16+$AI$4)*0.9))+S14*$B$15/($B$15-$AI$12)*(EXP(-$AI$12*(($B$16+$AI$4)*0.9))-EXP(-$B$15*(($B$16+$AI$4)*0.9)))+T14*$B$15/($B$15-$AI$13)*(EXP(-$AI$13*(($B$16+$AI$4)*0.9))-EXP(-$B$15*(($B$16+$AI$4)*0.9)))+U14*$B$15/($B$15-$AI$14)*(EXP(-$AI$14*(($B$16+$AI$4)*0.9))-EXP(-$B$15*(($B$16+$AI$4)*0.9)))</f>
        <v/>
      </c>
      <c r="AE14" s="17">
        <f>R14*EXP(-$B$15*(($B$16+$AI$4)*1.0))+S14*$B$15/($B$15-$AI$12)*(EXP(-$AI$12*(($B$16+$AI$4)*1.0))-EXP(-$B$15*(($B$16+$AI$4)*1.0)))+T14*$B$15/($B$15-$AI$13)*(EXP(-$AI$13*(($B$16+$AI$4)*1.0))-EXP(-$B$15*(($B$16+$AI$4)*1.0)))+U14*$B$15/($B$15-$AI$14)*(EXP(-$AI$14*(($B$16+$AI$4)*1.0))-EXP(-$B$15*(($B$16+$AI$4)*1.0)))</f>
        <v/>
      </c>
      <c r="AF14" s="17">
        <f>MIN((G14-V14)/$AI$48,(G14-W14)/$AI$49,(G14-X14)/$AI$50,(G14-Y14)/$AI$51,(G14-Z14)/$AI$52,(G14-AA14)/$AI$53,(G14-AB14)/$AI$54,(G14-AC14)/$AI$55,(G14-AD14)/$AI$56,(G14-AE14)/$AI$57)</f>
        <v/>
      </c>
      <c r="AH14" s="9" t="inlineStr">
        <is>
          <t>λ3 (/min)</t>
        </is>
      </c>
      <c r="AI14" s="10">
        <f>$AI$6/3+2*SQRT(-$AI$9/3)*COS($AI$11-2*PI()*2/3)</f>
        <v/>
      </c>
      <c r="AK14" s="9">
        <f>IF(AN13&gt;0,AM13,AK13)</f>
        <v/>
      </c>
      <c r="AL14" s="9">
        <f>IF(AN13&gt;0,AL13,AM13)</f>
        <v/>
      </c>
      <c r="AM14" s="16">
        <f>SQRT(AK14*AL14)</f>
        <v/>
      </c>
      <c r="AN14" s="18">
        <f>$AI$33/(AM14-$AI$12)*(AM14*EXP(-AM14*$B$14)-$AI$12*EXP(-$AI$12*$B$14))+$AI$36/(AM14-$AI$13)*(AM14*EXP(-AM14*$B$14)-$AI$13*EXP(-$AI$13*$B$14))+$AI$39/(AM14-$AI$14)*(AM14*EXP(-AM14*$B$14)-$AI$14*EXP(-$AI$14*$B$14))</f>
        <v/>
      </c>
      <c r="AO14" s="9">
        <f>IF(AR13&gt;0,AQ13,AO13)</f>
        <v/>
      </c>
      <c r="AP14" s="9">
        <f>IF(AR13&gt;0,AP13,AQ13)</f>
        <v/>
      </c>
      <c r="AQ14" s="16">
        <f>(AO14+AP14)/2</f>
        <v/>
      </c>
      <c r="AR14" s="18">
        <f>$AI$33/($B$15-$AI$12)*($B$15*EXP(-$B$15*AQ14)-$AI$12*EXP(-$AI$12*AQ14))+$AI$36/($B$15-$AI$13)*($B$15*EXP(-$B$15*AQ14)-$AI$13*EXP(-$AI$13*AQ14))+$AI$39/($B$15-$AI$14)*($B$15*EXP(-$B$15*AQ14)-$AI$14*EXP(-$AI$14*AQ14))</f>
        <v/>
      </c>
    </row>
    <row r="15">
      <c r="A15" s="4" t="inlineStr">
        <is>
          <t>ke0</t>
        </is>
      </c>
      <c r="B15" s="22">
        <f>IF($C$14="TTPE",AM54,$B$14)</f>
        <v/>
      </c>
      <c r="C15" s="9" t="inlineStr">
        <is>
          <t>/min</t>
        </is>
      </c>
      <c r="E15" s="12">
        <f>E14+$B$11</f>
        <v/>
      </c>
      <c r="F15" s="13">
        <f>E15/60</f>
        <v/>
      </c>
      <c r="G15" s="13">
        <f>IF(F15&gt;=$AI$66,$B$26,IF(F15&gt;=$AI$65,$B$25,IF(F15&gt;=$AI$64,$B$24,IF(F15&gt;=$AI$63,$B$23,IF(F15&gt;=$AI$62,$B$22,IF(F15&gt;=$AI$61,$B$21,$B$20))))))</f>
        <v/>
      </c>
      <c r="H15" s="14">
        <f>MAX(0,MIN($AI$59,IF($B$9="Plasma",(G15-(S15*$AI$18+T15*$AI$19+U15*$AI$20))/$AI$46,AF15)))</f>
        <v/>
      </c>
      <c r="I15" s="15">
        <f>H15/10*3600/$B$11</f>
        <v/>
      </c>
      <c r="J15" s="15">
        <f>J14+H15</f>
        <v/>
      </c>
      <c r="K15" s="14">
        <f>$AI$21*K14+$AI$22*L14+$AI$23*M14+$AI$30*H14</f>
        <v/>
      </c>
      <c r="L15" s="14">
        <f>$AI$24*K14+$AI$25*L14+$AI$26*M14+$AI$31*H14</f>
        <v/>
      </c>
      <c r="M15" s="14">
        <f>$AI$27*K14+$AI$28*L14+$AI$29*M14+$AI$32*H14</f>
        <v/>
      </c>
      <c r="N15" s="16">
        <f>R15*$B$48</f>
        <v/>
      </c>
      <c r="O15" s="14">
        <f>K15/$B$37</f>
        <v/>
      </c>
      <c r="P15" s="14">
        <f>L15/$B$38</f>
        <v/>
      </c>
      <c r="Q15" s="14">
        <f>M15/$B$39</f>
        <v/>
      </c>
      <c r="R15" s="14">
        <f>R14*$AI$42+S14*$AI$43+T14*$AI$44+U14*$AI$45+$AI$47*H14</f>
        <v/>
      </c>
      <c r="S15" s="17">
        <f>$AI$33*K15+$AI$34*L15+$AI$35*M15</f>
        <v/>
      </c>
      <c r="T15" s="17">
        <f>$AI$36*K15+$AI$37*L15+$AI$38*M15</f>
        <v/>
      </c>
      <c r="U15" s="17">
        <f>$AI$39*K15+$AI$40*L15+$AI$41*M15</f>
        <v/>
      </c>
      <c r="V15" s="17">
        <f>R15*EXP(-$B$15*(($B$16+$AI$4)*0.1))+S15*$B$15/($B$15-$AI$12)*(EXP(-$AI$12*(($B$16+$AI$4)*0.1))-EXP(-$B$15*(($B$16+$AI$4)*0.1)))+T15*$B$15/($B$15-$AI$13)*(EXP(-$AI$13*(($B$16+$AI$4)*0.1))-EXP(-$B$15*(($B$16+$AI$4)*0.1)))+U15*$B$15/($B$15-$AI$14)*(EXP(-$AI$14*(($B$16+$AI$4)*0.1))-EXP(-$B$15*(($B$16+$AI$4)*0.1)))</f>
        <v/>
      </c>
      <c r="W15" s="17">
        <f>R15*EXP(-$B$15*(($B$16+$AI$4)*0.2))+S15*$B$15/($B$15-$AI$12)*(EXP(-$AI$12*(($B$16+$AI$4)*0.2))-EXP(-$B$15*(($B$16+$AI$4)*0.2)))+T15*$B$15/($B$15-$AI$13)*(EXP(-$AI$13*(($B$16+$AI$4)*0.2))-EXP(-$B$15*(($B$16+$AI$4)*0.2)))+U15*$B$15/($B$15-$AI$14)*(EXP(-$AI$14*(($B$16+$AI$4)*0.2))-EXP(-$B$15*(($B$16+$AI$4)*0.2)))</f>
        <v/>
      </c>
      <c r="X15" s="17">
        <f>R15*EXP(-$B$15*(($B$16+$AI$4)*0.3))+S15*$B$15/($B$15-$AI$12)*(EXP(-$AI$12*(($B$16+$AI$4)*0.3))-EXP(-$B$15*(($B$16+$AI$4)*0.3)))+T15*$B$15/($B$15-$AI$13)*(EXP(-$AI$13*(($B$16+$AI$4)*0.3))-EXP(-$B$15*(($B$16+$AI$4)*0.3)))+U15*$B$15/($B$15-$AI$14)*(EXP(-$AI$14*(($B$16+$AI$4)*0.3))-EXP(-$B$15*(($B$16+$AI$4)*0.3)))</f>
        <v/>
      </c>
      <c r="Y15" s="17">
        <f>R15*EXP(-$B$15*(($B$16+$AI$4)*0.4))+S15*$B$15/($B$15-$AI$12)*(EXP(-$AI$12*(($B$16+$AI$4)*0.4))-EXP(-$B$15*(($B$16+$AI$4)*0.4)))+T15*$B$15/($B$15-$AI$13)*(EXP(-$AI$13*(($B$16+$AI$4)*0.4))-EXP(-$B$15*(($B$16+$AI$4)*0.4)))+U15*$B$15/($B$15-$AI$14)*(EXP(-$AI$14*(($B$16+$AI$4)*0.4))-EXP(-$B$15*(($B$16+$AI$4)*0.4)))</f>
        <v/>
      </c>
      <c r="Z15" s="17">
        <f>R15*EXP(-$B$15*(($B$16+$AI$4)*0.5))+S15*$B$15/($B$15-$AI$12)*(EXP(-$AI$12*(($B$16+$AI$4)*0.5))-EXP(-$B$15*(($B$16+$AI$4)*0.5)))+T15*$B$15/($B$15-$AI$13)*(EXP(-$AI$13*(($B$16+$AI$4)*0.5))-EXP(-$B$15*(($B$16+$AI$4)*0.5)))+U15*$B$15/($B$15-$AI$14)*(EXP(-$AI$14*(($B$16+$AI$4)*0.5))-EXP(-$B$15*(($B$16+$AI$4)*0.5)))</f>
        <v/>
      </c>
      <c r="AA15" s="17">
        <f>R15*EXP(-$B$15*(($B$16+$AI$4)*0.6))+S15*$B$15/($B$15-$AI$12)*(EXP(-$AI$12*(($B$16+$AI$4)*0.6))-EXP(-$B$15*(($B$16+$AI$4)*0.6)))+T15*$B$15/($B$15-$AI$13)*(EXP(-$AI$13*(($B$16+$AI$4)*0.6))-EXP(-$B$15*(($B$16+$AI$4)*0.6)))+U15*$B$15/($B$15-$AI$14)*(EXP(-$AI$14*(($B$16+$AI$4)*0.6))-EXP(-$B$15*(($B$16+$AI$4)*0.6)))</f>
        <v/>
      </c>
      <c r="AB15" s="17">
        <f>R15*EXP(-$B$15*(($B$16+$AI$4)*0.7))+S15*$B$15/($B$15-$AI$12)*(EXP(-$AI$12*(($B$16+$AI$4)*0.7))-EXP(-$B$15*(($B$16+$AI$4)*0.7)))+T15*$B$15/($B$15-$AI$13)*(EXP(-$AI$13*(($B$16+$AI$4)*0.7))-EXP(-$B$15*(($B$16+$AI$4)*0.7)))+U15*$B$15/($B$15-$AI$14)*(EXP(-$AI$14*(($B$16+$AI$4)*0.7))-EXP(-$B$15*(($B$16+$AI$4)*0.7)))</f>
        <v/>
      </c>
      <c r="AC15" s="17">
        <f>R15*EXP(-$B$15*(($B$16+$AI$4)*0.8))+S15*$B$15/($B$15-$AI$12)*(EXP(-$AI$12*(($B$16+$AI$4)*0.8))-EXP(-$B$15*(($B$16+$AI$4)*0.8)))+T15*$B$15/($B$15-$AI$13)*(EXP(-$AI$13*(($B$16+$AI$4)*0.8))-EXP(-$B$15*(($B$16+$AI$4)*0.8)))+U15*$B$15/($B$15-$AI$14)*(EXP(-$AI$14*(($B$16+$AI$4)*0.8))-EXP(-$B$15*(($B$16+$AI$4)*0.8)))</f>
        <v/>
      </c>
      <c r="AD15" s="17">
        <f>R15*EXP(-$B$15*(($B$16+$AI$4)*0.9))+S15*$B$15/($B$15-$AI$12)*(EXP(-$AI$12*(($B$16+$AI$4)*0.9))-EXP(-$B$15*(($B$16+$AI$4)*0.9)))+T15*$B$15/($B$15-$AI$13)*(EXP(-$AI$13*(($B$16+$AI$4)*0.9))-EXP(-$B$15*(($B$16+$AI$4)*0.9)))+U15*$B$15/($B$15-$AI$14)*(EXP(-$AI$14*(($B$16+$AI$4)*0.9))-EXP(-$B$15*(($B$16+$AI$4)*0.9)))</f>
        <v/>
      </c>
      <c r="AE15" s="17">
        <f>R15*EXP(-$B$15*(($B$16+$AI$4)*1.0))+S15*$B$15/($B$15-$AI$12)*(EXP(-$AI$12*(($B$16+$AI$4)*1.0))-EXP(-$B$15*(($B$16+$AI$4)*1.0)))+T15*$B$15/($B$15-$AI$13)*(EXP(-$AI$13*(($B$16+$AI$4)*1.0))-EXP(-$B$15*(($B$16+$AI$4)*1.0)))+U15*$B$15/($B$15-$AI$14)*(EXP(-$AI$14*(($B$16+$AI$4)*1.0))-EXP(-$B$15*(($B$16+$AI$4)*1.0)))</f>
        <v/>
      </c>
      <c r="AF15" s="17">
        <f>MIN((G15-V15)/$AI$48,(G15-W15)/$AI$49,(G15-X15)/$AI$50,(G15-Y15)/$AI$51,(G15-Z15)/$AI$52,(G15-AA15)/$AI$53,(G15-AB15)/$AI$54,(G15-AC15)/$AI$55,(G15-AD15)/$AI$56,(G15-AE15)/$AI$57)</f>
        <v/>
      </c>
      <c r="AH15" s="9" t="inlineStr">
        <is>
          <t>D1</t>
        </is>
      </c>
      <c r="AI15" s="10">
        <f>($AI$13-$AI$12)*($AI$14-$AI$12)</f>
        <v/>
      </c>
      <c r="AK15" s="9">
        <f>IF(AN14&gt;0,AM14,AK14)</f>
        <v/>
      </c>
      <c r="AL15" s="9">
        <f>IF(AN14&gt;0,AL14,AM14)</f>
        <v/>
      </c>
      <c r="AM15" s="16">
        <f>SQRT(AK15*AL15)</f>
        <v/>
      </c>
      <c r="AN15" s="18">
        <f>$AI$33/(AM15-$AI$12)*(AM15*EXP(-AM15*$B$14)-$AI$12*EXP(-$AI$12*$B$14))+$AI$36/(AM15-$AI$13)*(AM15*EXP(-AM15*$B$14)-$AI$13*EXP(-$AI$13*$B$14))+$AI$39/(AM15-$AI$14)*(AM15*EXP(-AM15*$B$14)-$AI$14*EXP(-$AI$14*$B$14))</f>
        <v/>
      </c>
      <c r="AO15" s="9">
        <f>IF(AR14&gt;0,AQ14,AO14)</f>
        <v/>
      </c>
      <c r="AP15" s="9">
        <f>IF(AR14&gt;0,AP14,AQ14)</f>
        <v/>
      </c>
      <c r="AQ15" s="16">
        <f>(AO15+AP15)/2</f>
        <v/>
      </c>
      <c r="AR15" s="18">
        <f>$AI$33/($B$15-$AI$12)*($B$15*EXP(-$B$15*AQ15)-$AI$12*EXP(-$AI$12*AQ15))+$AI$36/($B$15-$AI$13)*($B$15*EXP(-$B$15*AQ15)-$AI$13*EXP(-$AI$13*AQ15))+$AI$39/($B$15-$AI$14)*($B$15*EXP(-$B$15*AQ15)-$AI$14*EXP(-$AI$14*AQ15))</f>
        <v/>
      </c>
    </row>
    <row r="16">
      <c r="A16" s="4" t="inlineStr">
        <is>
          <t>TTPE</t>
        </is>
      </c>
      <c r="B16" s="23">
        <f>IF($C$14="TTPE",$B$14,AQ54)</f>
        <v/>
      </c>
      <c r="C16" s="9" t="inlineStr">
        <is>
          <t>min</t>
        </is>
      </c>
      <c r="E16" s="12">
        <f>E15+$B$11</f>
        <v/>
      </c>
      <c r="F16" s="13">
        <f>E16/60</f>
        <v/>
      </c>
      <c r="G16" s="13">
        <f>IF(F16&gt;=$AI$66,$B$26,IF(F16&gt;=$AI$65,$B$25,IF(F16&gt;=$AI$64,$B$24,IF(F16&gt;=$AI$63,$B$23,IF(F16&gt;=$AI$62,$B$22,IF(F16&gt;=$AI$61,$B$21,$B$20))))))</f>
        <v/>
      </c>
      <c r="H16" s="14">
        <f>MAX(0,MIN($AI$59,IF($B$9="Plasma",(G16-(S16*$AI$18+T16*$AI$19+U16*$AI$20))/$AI$46,AF16)))</f>
        <v/>
      </c>
      <c r="I16" s="15">
        <f>H16/10*3600/$B$11</f>
        <v/>
      </c>
      <c r="J16" s="15">
        <f>J15+H16</f>
        <v/>
      </c>
      <c r="K16" s="14">
        <f>$AI$21*K15+$AI$22*L15+$AI$23*M15+$AI$30*H15</f>
        <v/>
      </c>
      <c r="L16" s="14">
        <f>$AI$24*K15+$AI$25*L15+$AI$26*M15+$AI$31*H15</f>
        <v/>
      </c>
      <c r="M16" s="14">
        <f>$AI$27*K15+$AI$28*L15+$AI$29*M15+$AI$32*H15</f>
        <v/>
      </c>
      <c r="N16" s="16">
        <f>R16*$B$48</f>
        <v/>
      </c>
      <c r="O16" s="14">
        <f>K16/$B$37</f>
        <v/>
      </c>
      <c r="P16" s="14">
        <f>L16/$B$38</f>
        <v/>
      </c>
      <c r="Q16" s="14">
        <f>M16/$B$39</f>
        <v/>
      </c>
      <c r="R16" s="14">
        <f>R15*$AI$42+S15*$AI$43+T15*$AI$44+U15*$AI$45+$AI$47*H15</f>
        <v/>
      </c>
      <c r="S16" s="17">
        <f>$AI$33*K16+$AI$34*L16+$AI$35*M16</f>
        <v/>
      </c>
      <c r="T16" s="17">
        <f>$AI$36*K16+$AI$37*L16+$AI$38*M16</f>
        <v/>
      </c>
      <c r="U16" s="17">
        <f>$AI$39*K16+$AI$40*L16+$AI$41*M16</f>
        <v/>
      </c>
      <c r="V16" s="17">
        <f>R16*EXP(-$B$15*(($B$16+$AI$4)*0.1))+S16*$B$15/($B$15-$AI$12)*(EXP(-$AI$12*(($B$16+$AI$4)*0.1))-EXP(-$B$15*(($B$16+$AI$4)*0.1)))+T16*$B$15/($B$15-$AI$13)*(EXP(-$AI$13*(($B$16+$AI$4)*0.1))-EXP(-$B$15*(($B$16+$AI$4)*0.1)))+U16*$B$15/($B$15-$AI$14)*(EXP(-$AI$14*(($B$16+$AI$4)*0.1))-EXP(-$B$15*(($B$16+$AI$4)*0.1)))</f>
        <v/>
      </c>
      <c r="W16" s="17">
        <f>R16*EXP(-$B$15*(($B$16+$AI$4)*0.2))+S16*$B$15/($B$15-$AI$12)*(EXP(-$AI$12*(($B$16+$AI$4)*0.2))-EXP(-$B$15*(($B$16+$AI$4)*0.2)))+T16*$B$15/($B$15-$AI$13)*(EXP(-$AI$13*(($B$16+$AI$4)*0.2))-EXP(-$B$15*(($B$16+$AI$4)*0.2)))+U16*$B$15/($B$15-$AI$14)*(EXP(-$AI$14*(($B$16+$AI$4)*0.2))-EXP(-$B$15*(($B$16+$AI$4)*0.2)))</f>
        <v/>
      </c>
      <c r="X16" s="17">
        <f>R16*EXP(-$B$15*(($B$16+$AI$4)*0.3))+S16*$B$15/($B$15-$AI$12)*(EXP(-$AI$12*(($B$16+$AI$4)*0.3))-EXP(-$B$15*(($B$16+$AI$4)*0.3)))+T16*$B$15/($B$15-$AI$13)*(EXP(-$AI$13*(($B$16+$AI$4)*0.3))-EXP(-$B$15*(($B$16+$AI$4)*0.3)))+U16*$B$15/($B$15-$AI$14)*(EXP(-$AI$14*(($B$16+$AI$4)*0.3))-EXP(-$B$15*(($B$16+$AI$4)*0.3)))</f>
        <v/>
      </c>
      <c r="Y16" s="17">
        <f>R16*EXP(-$B$15*(($B$16+$AI$4)*0.4))+S16*$B$15/($B$15-$AI$12)*(EXP(-$AI$12*(($B$16+$AI$4)*0.4))-EXP(-$B$15*(($B$16+$AI$4)*0.4)))+T16*$B$15/($B$15-$AI$13)*(EXP(-$AI$13*(($B$16+$AI$4)*0.4))-EXP(-$B$15*(($B$16+$AI$4)*0.4)))+U16*$B$15/($B$15-$AI$14)*(EXP(-$AI$14*(($B$16+$AI$4)*0.4))-EXP(-$B$15*(($B$16+$AI$4)*0.4)))</f>
        <v/>
      </c>
      <c r="Z16" s="17">
        <f>R16*EXP(-$B$15*(($B$16+$AI$4)*0.5))+S16*$B$15/($B$15-$AI$12)*(EXP(-$AI$12*(($B$16+$AI$4)*0.5))-EXP(-$B$15*(($B$16+$AI$4)*0.5)))+T16*$B$15/($B$15-$AI$13)*(EXP(-$AI$13*(($B$16+$AI$4)*0.5))-EXP(-$B$15*(($B$16+$AI$4)*0.5)))+U16*$B$15/($B$15-$AI$14)*(EXP(-$AI$14*(($B$16+$AI$4)*0.5))-EXP(-$B$15*(($B$16+$AI$4)*0.5)))</f>
        <v/>
      </c>
      <c r="AA16" s="17">
        <f>R16*EXP(-$B$15*(($B$16+$AI$4)*0.6))+S16*$B$15/($B$15-$AI$12)*(EXP(-$AI$12*(($B$16+$AI$4)*0.6))-EXP(-$B$15*(($B$16+$AI$4)*0.6)))+T16*$B$15/($B$15-$AI$13)*(EXP(-$AI$13*(($B$16+$AI$4)*0.6))-EXP(-$B$15*(($B$16+$AI$4)*0.6)))+U16*$B$15/($B$15-$AI$14)*(EXP(-$AI$14*(($B$16+$AI$4)*0.6))-EXP(-$B$15*(($B$16+$AI$4)*0.6)))</f>
        <v/>
      </c>
      <c r="AB16" s="17">
        <f>R16*EXP(-$B$15*(($B$16+$AI$4)*0.7))+S16*$B$15/($B$15-$AI$12)*(EXP(-$AI$12*(($B$16+$AI$4)*0.7))-EXP(-$B$15*(($B$16+$AI$4)*0.7)))+T16*$B$15/($B$15-$AI$13)*(EXP(-$AI$13*(($B$16+$AI$4)*0.7))-EXP(-$B$15*(($B$16+$AI$4)*0.7)))+U16*$B$15/($B$15-$AI$14)*(EXP(-$AI$14*(($B$16+$AI$4)*0.7))-EXP(-$B$15*(($B$16+$AI$4)*0.7)))</f>
        <v/>
      </c>
      <c r="AC16" s="17">
        <f>R16*EXP(-$B$15*(($B$16+$AI$4)*0.8))+S16*$B$15/($B$15-$AI$12)*(EXP(-$AI$12*(($B$16+$AI$4)*0.8))-EXP(-$B$15*(($B$16+$AI$4)*0.8)))+T16*$B$15/($B$15-$AI$13)*(EXP(-$AI$13*(($B$16+$AI$4)*0.8))-EXP(-$B$15*(($B$16+$AI$4)*0.8)))+U16*$B$15/($B$15-$AI$14)*(EXP(-$AI$14*(($B$16+$AI$4)*0.8))-EXP(-$B$15*(($B$16+$AI$4)*0.8)))</f>
        <v/>
      </c>
      <c r="AD16" s="17">
        <f>R16*EXP(-$B$15*(($B$16+$AI$4)*0.9))+S16*$B$15/($B$15-$AI$12)*(EXP(-$AI$12*(($B$16+$AI$4)*0.9))-EXP(-$B$15*(($B$16+$AI$4)*0.9)))+T16*$B$15/($B$15-$AI$13)*(EXP(-$AI$13*(($B$16+$AI$4)*0.9))-EXP(-$B$15*(($B$16+$AI$4)*0.9)))+U16*$B$15/($B$15-$AI$14)*(EXP(-$AI$14*(($B$16+$AI$4)*0.9))-EXP(-$B$15*(($B$16+$AI$4)*0.9)))</f>
        <v/>
      </c>
      <c r="AE16" s="17">
        <f>R16*EXP(-$B$15*(($B$16+$AI$4)*1.0))+S16*$B$15/($B$15-$AI$12)*(EXP(-$AI$12*(($B$16+$AI$4)*1.0))-EXP(-$B$15*(($B$16+$AI$4)*1.0)))+T16*$B$15/($B$15-$AI$13)*(EXP(-$AI$13*(($B$16+$AI$4)*1.0))-EXP(-$B$15*(($B$16+$AI$4)*1.0)))+U16*$B$15/($B$15-$AI$14)*(EXP(-$AI$14*(($B$16+$AI$4)*1.0))-EXP(-$B$15*(($B$16+$AI$4)*1.0)))</f>
        <v/>
      </c>
      <c r="AF16" s="17">
        <f>MIN((G16-V16)/$AI$48,(G16-W16)/$AI$49,(G16-X16)/$AI$50,(G16-Y16)/$AI$51,(G16-Z16)/$AI$52,(G16-AA16)/$AI$53,(G16-AB16)/$AI$54,(G16-AC16)/$AI$55,(G16-AD16)/$AI$56,(G16-AE16)/$AI$57)</f>
        <v/>
      </c>
      <c r="AH16" s="9" t="inlineStr">
        <is>
          <t>D2</t>
        </is>
      </c>
      <c r="AI16" s="10">
        <f>($AI$12-$AI$13)*($AI$14-$AI$13)</f>
        <v/>
      </c>
      <c r="AK16" s="9">
        <f>IF(AN15&gt;0,AM15,AK15)</f>
        <v/>
      </c>
      <c r="AL16" s="9">
        <f>IF(AN15&gt;0,AL15,AM15)</f>
        <v/>
      </c>
      <c r="AM16" s="16">
        <f>SQRT(AK16*AL16)</f>
        <v/>
      </c>
      <c r="AN16" s="18">
        <f>$AI$33/(AM16-$AI$12)*(AM16*EXP(-AM16*$B$14)-$AI$12*EXP(-$AI$12*$B$14))+$AI$36/(AM16-$AI$13)*(AM16*EXP(-AM16*$B$14)-$AI$13*EXP(-$AI$13*$B$14))+$AI$39/(AM16-$AI$14)*(AM16*EXP(-AM16*$B$14)-$AI$14*EXP(-$AI$14*$B$14))</f>
        <v/>
      </c>
      <c r="AO16" s="9">
        <f>IF(AR15&gt;0,AQ15,AO15)</f>
        <v/>
      </c>
      <c r="AP16" s="9">
        <f>IF(AR15&gt;0,AP15,AQ15)</f>
        <v/>
      </c>
      <c r="AQ16" s="16">
        <f>(AO16+AP16)/2</f>
        <v/>
      </c>
      <c r="AR16" s="18">
        <f>$AI$33/($B$15-$AI$12)*($B$15*EXP(-$B$15*AQ16)-$AI$12*EXP(-$AI$12*AQ16))+$AI$36/($B$15-$AI$13)*($B$15*EXP(-$B$15*AQ16)-$AI$13*EXP(-$AI$13*AQ16))+$AI$39/($B$15-$AI$14)*($B$15*EXP(-$B$15*AQ16)-$AI$14*EXP(-$AI$14*AQ16))</f>
        <v/>
      </c>
    </row>
    <row r="17">
      <c r="E17" s="12">
        <f>E16+$B$11</f>
        <v/>
      </c>
      <c r="F17" s="13">
        <f>E17/60</f>
        <v/>
      </c>
      <c r="G17" s="13">
        <f>IF(F17&gt;=$AI$66,$B$26,IF(F17&gt;=$AI$65,$B$25,IF(F17&gt;=$AI$64,$B$24,IF(F17&gt;=$AI$63,$B$23,IF(F17&gt;=$AI$62,$B$22,IF(F17&gt;=$AI$61,$B$21,$B$20))))))</f>
        <v/>
      </c>
      <c r="H17" s="14">
        <f>MAX(0,MIN($AI$59,IF($B$9="Plasma",(G17-(S17*$AI$18+T17*$AI$19+U17*$AI$20))/$AI$46,AF17)))</f>
        <v/>
      </c>
      <c r="I17" s="15">
        <f>H17/10*3600/$B$11</f>
        <v/>
      </c>
      <c r="J17" s="15">
        <f>J16+H17</f>
        <v/>
      </c>
      <c r="K17" s="14">
        <f>$AI$21*K16+$AI$22*L16+$AI$23*M16+$AI$30*H16</f>
        <v/>
      </c>
      <c r="L17" s="14">
        <f>$AI$24*K16+$AI$25*L16+$AI$26*M16+$AI$31*H16</f>
        <v/>
      </c>
      <c r="M17" s="14">
        <f>$AI$27*K16+$AI$28*L16+$AI$29*M16+$AI$32*H16</f>
        <v/>
      </c>
      <c r="N17" s="16">
        <f>R17*$B$48</f>
        <v/>
      </c>
      <c r="O17" s="14">
        <f>K17/$B$37</f>
        <v/>
      </c>
      <c r="P17" s="14">
        <f>L17/$B$38</f>
        <v/>
      </c>
      <c r="Q17" s="14">
        <f>M17/$B$39</f>
        <v/>
      </c>
      <c r="R17" s="14">
        <f>R16*$AI$42+S16*$AI$43+T16*$AI$44+U16*$AI$45+$AI$47*H16</f>
        <v/>
      </c>
      <c r="S17" s="17">
        <f>$AI$33*K17+$AI$34*L17+$AI$35*M17</f>
        <v/>
      </c>
      <c r="T17" s="17">
        <f>$AI$36*K17+$AI$37*L17+$AI$38*M17</f>
        <v/>
      </c>
      <c r="U17" s="17">
        <f>$AI$39*K17+$AI$40*L17+$AI$41*M17</f>
        <v/>
      </c>
      <c r="V17" s="17">
        <f>R17*EXP(-$B$15*(($B$16+$AI$4)*0.1))+S17*$B$15/($B$15-$AI$12)*(EXP(-$AI$12*(($B$16+$AI$4)*0.1))-EXP(-$B$15*(($B$16+$AI$4)*0.1)))+T17*$B$15/($B$15-$AI$13)*(EXP(-$AI$13*(($B$16+$AI$4)*0.1))-EXP(-$B$15*(($B$16+$AI$4)*0.1)))+U17*$B$15/($B$15-$AI$14)*(EXP(-$AI$14*(($B$16+$AI$4)*0.1))-EXP(-$B$15*(($B$16+$AI$4)*0.1)))</f>
        <v/>
      </c>
      <c r="W17" s="17">
        <f>R17*EXP(-$B$15*(($B$16+$AI$4)*0.2))+S17*$B$15/($B$15-$AI$12)*(EXP(-$AI$12*(($B$16+$AI$4)*0.2))-EXP(-$B$15*(($B$16+$AI$4)*0.2)))+T17*$B$15/($B$15-$AI$13)*(EXP(-$AI$13*(($B$16+$AI$4)*0.2))-EXP(-$B$15*(($B$16+$AI$4)*0.2)))+U17*$B$15/($B$15-$AI$14)*(EXP(-$AI$14*(($B$16+$AI$4)*0.2))-EXP(-$B$15*(($B$16+$AI$4)*0.2)))</f>
        <v/>
      </c>
      <c r="X17" s="17">
        <f>R17*EXP(-$B$15*(($B$16+$AI$4)*0.3))+S17*$B$15/($B$15-$AI$12)*(EXP(-$AI$12*(($B$16+$AI$4)*0.3))-EXP(-$B$15*(($B$16+$AI$4)*0.3)))+T17*$B$15/($B$15-$AI$13)*(EXP(-$AI$13*(($B$16+$AI$4)*0.3))-EXP(-$B$15*(($B$16+$AI$4)*0.3)))+U17*$B$15/($B$15-$AI$14)*(EXP(-$AI$14*(($B$16+$AI$4)*0.3))-EXP(-$B$15*(($B$16+$AI$4)*0.3)))</f>
        <v/>
      </c>
      <c r="Y17" s="17">
        <f>R17*EXP(-$B$15*(($B$16+$AI$4)*0.4))+S17*$B$15/($B$15-$AI$12)*(EXP(-$AI$12*(($B$16+$AI$4)*0.4))-EXP(-$B$15*(($B$16+$AI$4)*0.4)))+T17*$B$15/($B$15-$AI$13)*(EXP(-$AI$13*(($B$16+$AI$4)*0.4))-EXP(-$B$15*(($B$16+$AI$4)*0.4)))+U17*$B$15/($B$15-$AI$14)*(EXP(-$AI$14*(($B$16+$AI$4)*0.4))-EXP(-$B$15*(($B$16+$AI$4)*0.4)))</f>
        <v/>
      </c>
      <c r="Z17" s="17">
        <f>R17*EXP(-$B$15*(($B$16+$AI$4)*0.5))+S17*$B$15/($B$15-$AI$12)*(EXP(-$AI$12*(($B$16+$AI$4)*0.5))-EXP(-$B$15*(($B$16+$AI$4)*0.5)))+T17*$B$15/($B$15-$AI$13)*(EXP(-$AI$13*(($B$16+$AI$4)*0.5))-EXP(-$B$15*(($B$16+$AI$4)*0.5)))+U17*$B$15/($B$15-$AI$14)*(EXP(-$AI$14*(($B$16+$AI$4)*0.5))-EXP(-$B$15*(($B$16+$AI$4)*0.5)))</f>
        <v/>
      </c>
      <c r="AA17" s="17">
        <f>R17*EXP(-$B$15*(($B$16+$AI$4)*0.6))+S17*$B$15/($B$15-$AI$12)*(EXP(-$AI$12*(($B$16+$AI$4)*0.6))-EXP(-$B$15*(($B$16+$AI$4)*0.6)))+T17*$B$15/($B$15-$AI$13)*(EXP(-$AI$13*(($B$16+$AI$4)*0.6))-EXP(-$B$15*(($B$16+$AI$4)*0.6)))+U17*$B$15/($B$15-$AI$14)*(EXP(-$AI$14*(($B$16+$AI$4)*0.6))-EXP(-$B$15*(($B$16+$AI$4)*0.6)))</f>
        <v/>
      </c>
      <c r="AB17" s="17">
        <f>R17*EXP(-$B$15*(($B$16+$AI$4)*0.7))+S17*$B$15/($B$15-$AI$12)*(EXP(-$AI$12*(($B$16+$AI$4)*0.7))-EXP(-$B$15*(($B$16+$AI$4)*0.7)))+T17*$B$15/($B$15-$AI$13)*(EXP(-$AI$13*(($B$16+$AI$4)*0.7))-EXP(-$B$15*(($B$16+$AI$4)*0.7)))+U17*$B$15/($B$15-$AI$14)*(EXP(-$AI$14*(($B$16+$AI$4)*0.7))-EXP(-$B$15*(($B$16+$AI$4)*0.7)))</f>
        <v/>
      </c>
      <c r="AC17" s="17">
        <f>R17*EXP(-$B$15*(($B$16+$AI$4)*0.8))+S17*$B$15/($B$15-$AI$12)*(EXP(-$AI$12*(($B$16+$AI$4)*0.8))-EXP(-$B$15*(($B$16+$AI$4)*0.8)))+T17*$B$15/($B$15-$AI$13)*(EXP(-$AI$13*(($B$16+$AI$4)*0.8))-EXP(-$B$15*(($B$16+$AI$4)*0.8)))+U17*$B$15/($B$15-$AI$14)*(EXP(-$AI$14*(($B$16+$AI$4)*0.8))-EXP(-$B$15*(($B$16+$AI$4)*0.8)))</f>
        <v/>
      </c>
      <c r="AD17" s="17">
        <f>R17*EXP(-$B$15*(($B$16+$AI$4)*0.9))+S17*$B$15/($B$15-$AI$12)*(EXP(-$AI$12*(($B$16+$AI$4)*0.9))-EXP(-$B$15*(($B$16+$AI$4)*0.9)))+T17*$B$15/($B$15-$AI$13)*(EXP(-$AI$13*(($B$16+$AI$4)*0.9))-EXP(-$B$15*(($B$16+$AI$4)*0.9)))+U17*$B$15/($B$15-$AI$14)*(EXP(-$AI$14*(($B$16+$AI$4)*0.9))-EXP(-$B$15*(($B$16+$AI$4)*0.9)))</f>
        <v/>
      </c>
      <c r="AE17" s="17">
        <f>R17*EXP(-$B$15*(($B$16+$AI$4)*1.0))+S17*$B$15/($B$15-$AI$12)*(EXP(-$AI$12*(($B$16+$AI$4)*1.0))-EXP(-$B$15*(($B$16+$AI$4)*1.0)))+T17*$B$15/($B$15-$AI$13)*(EXP(-$AI$13*(($B$16+$AI$4)*1.0))-EXP(-$B$15*(($B$16+$AI$4)*1.0)))+U17*$B$15/($B$15-$AI$14)*(EXP(-$AI$14*(($B$16+$AI$4)*1.0))-EXP(-$B$15*(($B$16+$AI$4)*1.0)))</f>
        <v/>
      </c>
      <c r="AF17" s="17">
        <f>MIN((G17-V17)/$AI$48,(G17-W17)/$AI$49,(G17-X17)/$AI$50,(G17-Y17)/$AI$51,(G17-Z17)/$AI$52,(G17-AA17)/$AI$53,(G17-AB17)/$AI$54,(G17-AC17)/$AI$55,(G17-AD17)/$AI$56,(G17-AE17)/$AI$57)</f>
        <v/>
      </c>
      <c r="AH17" s="9" t="inlineStr">
        <is>
          <t>D3</t>
        </is>
      </c>
      <c r="AI17" s="10">
        <f>($AI$12-$AI$14)*($AI$13-$AI$14)</f>
        <v/>
      </c>
      <c r="AK17" s="9">
        <f>IF(AN16&gt;0,AM16,AK16)</f>
        <v/>
      </c>
      <c r="AL17" s="9">
        <f>IF(AN16&gt;0,AL16,AM16)</f>
        <v/>
      </c>
      <c r="AM17" s="16">
        <f>SQRT(AK17*AL17)</f>
        <v/>
      </c>
      <c r="AN17" s="18">
        <f>$AI$33/(AM17-$AI$12)*(AM17*EXP(-AM17*$B$14)-$AI$12*EXP(-$AI$12*$B$14))+$AI$36/(AM17-$AI$13)*(AM17*EXP(-AM17*$B$14)-$AI$13*EXP(-$AI$13*$B$14))+$AI$39/(AM17-$AI$14)*(AM17*EXP(-AM17*$B$14)-$AI$14*EXP(-$AI$14*$B$14))</f>
        <v/>
      </c>
      <c r="AO17" s="9">
        <f>IF(AR16&gt;0,AQ16,AO16)</f>
        <v/>
      </c>
      <c r="AP17" s="9">
        <f>IF(AR16&gt;0,AP16,AQ16)</f>
        <v/>
      </c>
      <c r="AQ17" s="16">
        <f>(AO17+AP17)/2</f>
        <v/>
      </c>
      <c r="AR17" s="18">
        <f>$AI$33/($B$15-$AI$12)*($B$15*EXP(-$B$15*AQ17)-$AI$12*EXP(-$AI$12*AQ17))+$AI$36/($B$15-$AI$13)*($B$15*EXP(-$B$15*AQ17)-$AI$13*EXP(-$AI$13*AQ17))+$AI$39/($B$15-$AI$14)*($B$15*EXP(-$B$15*AQ17)-$AI$14*EXP(-$AI$14*AQ17))</f>
        <v/>
      </c>
    </row>
    <row r="18">
      <c r="A18" s="5" t="inlineStr">
        <is>
          <t>Target schedule</t>
        </is>
      </c>
      <c r="B18" s="6" t="n"/>
      <c r="C18" s="6" t="n"/>
      <c r="E18" s="12">
        <f>E17+$B$11</f>
        <v/>
      </c>
      <c r="F18" s="13">
        <f>E18/60</f>
        <v/>
      </c>
      <c r="G18" s="13">
        <f>IF(F18&gt;=$AI$66,$B$26,IF(F18&gt;=$AI$65,$B$25,IF(F18&gt;=$AI$64,$B$24,IF(F18&gt;=$AI$63,$B$23,IF(F18&gt;=$AI$62,$B$22,IF(F18&gt;=$AI$61,$B$21,$B$20))))))</f>
        <v/>
      </c>
      <c r="H18" s="14">
        <f>MAX(0,MIN($AI$59,IF($B$9="Plasma",(G18-(S18*$AI$18+T18*$AI$19+U18*$AI$20))/$AI$46,AF18)))</f>
        <v/>
      </c>
      <c r="I18" s="15">
        <f>H18/10*3600/$B$11</f>
        <v/>
      </c>
      <c r="J18" s="15">
        <f>J17+H18</f>
        <v/>
      </c>
      <c r="K18" s="14">
        <f>$AI$21*K17+$AI$22*L17+$AI$23*M17+$AI$30*H17</f>
        <v/>
      </c>
      <c r="L18" s="14">
        <f>$AI$24*K17+$AI$25*L17+$AI$26*M17+$AI$31*H17</f>
        <v/>
      </c>
      <c r="M18" s="14">
        <f>$AI$27*K17+$AI$28*L17+$AI$29*M17+$AI$32*H17</f>
        <v/>
      </c>
      <c r="N18" s="16">
        <f>R18*$B$48</f>
        <v/>
      </c>
      <c r="O18" s="14">
        <f>K18/$B$37</f>
        <v/>
      </c>
      <c r="P18" s="14">
        <f>L18/$B$38</f>
        <v/>
      </c>
      <c r="Q18" s="14">
        <f>M18/$B$39</f>
        <v/>
      </c>
      <c r="R18" s="14">
        <f>R17*$AI$42+S17*$AI$43+T17*$AI$44+U17*$AI$45+$AI$47*H17</f>
        <v/>
      </c>
      <c r="S18" s="17">
        <f>$AI$33*K18+$AI$34*L18+$AI$35*M18</f>
        <v/>
      </c>
      <c r="T18" s="17">
        <f>$AI$36*K18+$AI$37*L18+$AI$38*M18</f>
        <v/>
      </c>
      <c r="U18" s="17">
        <f>$AI$39*K18+$AI$40*L18+$AI$41*M18</f>
        <v/>
      </c>
      <c r="V18" s="17">
        <f>R18*EXP(-$B$15*(($B$16+$AI$4)*0.1))+S18*$B$15/($B$15-$AI$12)*(EXP(-$AI$12*(($B$16+$AI$4)*0.1))-EXP(-$B$15*(($B$16+$AI$4)*0.1)))+T18*$B$15/($B$15-$AI$13)*(EXP(-$AI$13*(($B$16+$AI$4)*0.1))-EXP(-$B$15*(($B$16+$AI$4)*0.1)))+U18*$B$15/($B$15-$AI$14)*(EXP(-$AI$14*(($B$16+$AI$4)*0.1))-EXP(-$B$15*(($B$16+$AI$4)*0.1)))</f>
        <v/>
      </c>
      <c r="W18" s="17">
        <f>R18*EXP(-$B$15*(($B$16+$AI$4)*0.2))+S18*$B$15/($B$15-$AI$12)*(EXP(-$AI$12*(($B$16+$AI$4)*0.2))-EXP(-$B$15*(($B$16+$AI$4)*0.2)))+T18*$B$15/($B$15-$AI$13)*(EXP(-$AI$13*(($B$16+$AI$4)*0.2))-EXP(-$B$15*(($B$16+$AI$4)*0.2)))+U18*$B$15/($B$15-$AI$14)*(EXP(-$AI$14*(($B$16+$AI$4)*0.2))-EXP(-$B$15*(($B$16+$AI$4)*0.2)))</f>
        <v/>
      </c>
      <c r="X18" s="17">
        <f>R18*EXP(-$B$15*(($B$16+$AI$4)*0.3))+S18*$B$15/($B$15-$AI$12)*(EXP(-$AI$12*(($B$16+$AI$4)*0.3))-EXP(-$B$15*(($B$16+$AI$4)*0.3)))+T18*$B$15/($B$15-$AI$13)*(EXP(-$AI$13*(($B$16+$AI$4)*0.3))-EXP(-$B$15*(($B$16+$AI$4)*0.3)))+U18*$B$15/($B$15-$AI$14)*(EXP(-$AI$14*(($B$16+$AI$4)*0.3))-EXP(-$B$15*(($B$16+$AI$4)*0.3)))</f>
        <v/>
      </c>
      <c r="Y18" s="17">
        <f>R18*EXP(-$B$15*(($B$16+$AI$4)*0.4))+S18*$B$15/($B$15-$AI$12)*(EXP(-$AI$12*(($B$16+$AI$4)*0.4))-EXP(-$B$15*(($B$16+$AI$4)*0.4)))+T18*$B$15/($B$15-$AI$13)*(EXP(-$AI$13*(($B$16+$AI$4)*0.4))-EXP(-$B$15*(($B$16+$AI$4)*0.4)))+U18*$B$15/($B$15-$AI$14)*(EXP(-$AI$14*(($B$16+$AI$4)*0.4))-EXP(-$B$15*(($B$16+$AI$4)*0.4)))</f>
        <v/>
      </c>
      <c r="Z18" s="17">
        <f>R18*EXP(-$B$15*(($B$16+$AI$4)*0.5))+S18*$B$15/($B$15-$AI$12)*(EXP(-$AI$12*(($B$16+$AI$4)*0.5))-EXP(-$B$15*(($B$16+$AI$4)*0.5)))+T18*$B$15/($B$15-$AI$13)*(EXP(-$AI$13*(($B$16+$AI$4)*0.5))-EXP(-$B$15*(($B$16+$AI$4)*0.5)))+U18*$B$15/($B$15-$AI$14)*(EXP(-$AI$14*(($B$16+$AI$4)*0.5))-EXP(-$B$15*(($B$16+$AI$4)*0.5)))</f>
        <v/>
      </c>
      <c r="AA18" s="17">
        <f>R18*EXP(-$B$15*(($B$16+$AI$4)*0.6))+S18*$B$15/($B$15-$AI$12)*(EXP(-$AI$12*(($B$16+$AI$4)*0.6))-EXP(-$B$15*(($B$16+$AI$4)*0.6)))+T18*$B$15/($B$15-$AI$13)*(EXP(-$AI$13*(($B$16+$AI$4)*0.6))-EXP(-$B$15*(($B$16+$AI$4)*0.6)))+U18*$B$15/($B$15-$AI$14)*(EXP(-$AI$14*(($B$16+$AI$4)*0.6))-EXP(-$B$15*(($B$16+$AI$4)*0.6)))</f>
        <v/>
      </c>
      <c r="AB18" s="17">
        <f>R18*EXP(-$B$15*(($B$16+$AI$4)*0.7))+S18*$B$15/($B$15-$AI$12)*(EXP(-$AI$12*(($B$16+$AI$4)*0.7))-EXP(-$B$15*(($B$16+$AI$4)*0.7)))+T18*$B$15/($B$15-$AI$13)*(EXP(-$AI$13*(($B$16+$AI$4)*0.7))-EXP(-$B$15*(($B$16+$AI$4)*0.7)))+U18*$B$15/($B$15-$AI$14)*(EXP(-$AI$14*(($B$16+$AI$4)*0.7))-EXP(-$B$15*(($B$16+$AI$4)*0.7)))</f>
        <v/>
      </c>
      <c r="AC18" s="17">
        <f>R18*EXP(-$B$15*(($B$16+$AI$4)*0.8))+S18*$B$15/($B$15-$AI$12)*(EXP(-$AI$12*(($B$16+$AI$4)*0.8))-EXP(-$B$15*(($B$16+$AI$4)*0.8)))+T18*$B$15/($B$15-$AI$13)*(EXP(-$AI$13*(($B$16+$AI$4)*0.8))-EXP(-$B$15*(($B$16+$AI$4)*0.8)))+U18*$B$15/($B$15-$AI$14)*(EXP(-$AI$14*(($B$16+$AI$4)*0.8))-EXP(-$B$15*(($B$16+$AI$4)*0.8)))</f>
        <v/>
      </c>
      <c r="AD18" s="17">
        <f>R18*EXP(-$B$15*(($B$16+$AI$4)*0.9))+S18*$B$15/($B$15-$AI$12)*(EXP(-$AI$12*(($B$16+$AI$4)*0.9))-EXP(-$B$15*(($B$16+$AI$4)*0.9)))+T18*$B$15/($B$15-$AI$13)*(EXP(-$AI$13*(($B$16+$AI$4)*0.9))-EXP(-$B$15*(($B$16+$AI$4)*0.9)))+U18*$B$15/($B$15-$AI$14)*(EXP(-$AI$14*(($B$16+$AI$4)*0.9))-EXP(-$B$15*(($B$16+$AI$4)*0.9)))</f>
        <v/>
      </c>
      <c r="AE18" s="17">
        <f>R18*EXP(-$B$15*(($B$16+$AI$4)*1.0))+S18*$B$15/($B$15-$AI$12)*(EXP(-$AI$12*(($B$16+$AI$4)*1.0))-EXP(-$B$15*(($B$16+$AI$4)*1.0)))+T18*$B$15/($B$15-$AI$13)*(EXP(-$AI$13*(($B$16+$AI$4)*1.0))-EXP(-$B$15*(($B$16+$AI$4)*1.0)))+U18*$B$15/($B$15-$AI$14)*(EXP(-$AI$14*(($B$16+$AI$4)*1.0))-EXP(-$B$15*(($B$16+$AI$4)*1.0)))</f>
        <v/>
      </c>
      <c r="AF18" s="17">
        <f>MIN((G18-V18)/$AI$48,(G18-W18)/$AI$49,(G18-X18)/$AI$50,(G18-Y18)/$AI$51,(G18-Z18)/$AI$52,(G18-AA18)/$AI$53,(G18-AB18)/$AI$54,(G18-AC18)/$AI$55,(G18-AD18)/$AI$56,(G18-AE18)/$AI$57)</f>
        <v/>
      </c>
      <c r="AH18" s="9" t="inlineStr">
        <is>
          <t>exp(-λ1·dt)</t>
        </is>
      </c>
      <c r="AI18" s="10">
        <f>EXP(-$AI$12*$AI$4)</f>
        <v/>
      </c>
      <c r="AK18" s="9">
        <f>IF(AN17&gt;0,AM17,AK17)</f>
        <v/>
      </c>
      <c r="AL18" s="9">
        <f>IF(AN17&gt;0,AL17,AM17)</f>
        <v/>
      </c>
      <c r="AM18" s="16">
        <f>SQRT(AK18*AL18)</f>
        <v/>
      </c>
      <c r="AN18" s="18">
        <f>$AI$33/(AM18-$AI$12)*(AM18*EXP(-AM18*$B$14)-$AI$12*EXP(-$AI$12*$B$14))+$AI$36/(AM18-$AI$13)*(AM18*EXP(-AM18*$B$14)-$AI$13*EXP(-$AI$13*$B$14))+$AI$39/(AM18-$AI$14)*(AM18*EXP(-AM18*$B$14)-$AI$14*EXP(-$AI$14*$B$14))</f>
        <v/>
      </c>
      <c r="AO18" s="9">
        <f>IF(AR17&gt;0,AQ17,AO17)</f>
        <v/>
      </c>
      <c r="AP18" s="9">
        <f>IF(AR17&gt;0,AP17,AQ17)</f>
        <v/>
      </c>
      <c r="AQ18" s="16">
        <f>(AO18+AP18)/2</f>
        <v/>
      </c>
      <c r="AR18" s="18">
        <f>$AI$33/($B$15-$AI$12)*($B$15*EXP(-$B$15*AQ18)-$AI$12*EXP(-$AI$12*AQ18))+$AI$36/($B$15-$AI$13)*($B$15*EXP(-$B$15*AQ18)-$AI$13*EXP(-$AI$13*AQ18))+$AI$39/($B$15-$AI$14)*($B$15*EXP(-$B$15*AQ18)-$AI$14*EXP(-$AI$14*AQ18))</f>
        <v/>
      </c>
    </row>
    <row r="19">
      <c r="A19" s="4" t="inlineStr">
        <is>
          <t>From time (min)</t>
        </is>
      </c>
      <c r="B19" s="4" t="inlineStr">
        <is>
          <t>Target</t>
        </is>
      </c>
      <c r="C19" s="4" t="inlineStr">
        <is>
          <t>µg/mL</t>
        </is>
      </c>
      <c r="E19" s="12">
        <f>E18+$B$11</f>
        <v/>
      </c>
      <c r="F19" s="13">
        <f>E19/60</f>
        <v/>
      </c>
      <c r="G19" s="13">
        <f>IF(F19&gt;=$AI$66,$B$26,IF(F19&gt;=$AI$65,$B$25,IF(F19&gt;=$AI$64,$B$24,IF(F19&gt;=$AI$63,$B$23,IF(F19&gt;=$AI$62,$B$22,IF(F19&gt;=$AI$61,$B$21,$B$20))))))</f>
        <v/>
      </c>
      <c r="H19" s="14">
        <f>MAX(0,MIN($AI$59,IF($B$9="Plasma",(G19-(S19*$AI$18+T19*$AI$19+U19*$AI$20))/$AI$46,AF19)))</f>
        <v/>
      </c>
      <c r="I19" s="15">
        <f>H19/10*3600/$B$11</f>
        <v/>
      </c>
      <c r="J19" s="15">
        <f>J18+H19</f>
        <v/>
      </c>
      <c r="K19" s="14">
        <f>$AI$21*K18+$AI$22*L18+$AI$23*M18+$AI$30*H18</f>
        <v/>
      </c>
      <c r="L19" s="14">
        <f>$AI$24*K18+$AI$25*L18+$AI$26*M18+$AI$31*H18</f>
        <v/>
      </c>
      <c r="M19" s="14">
        <f>$AI$27*K18+$AI$28*L18+$AI$29*M18+$AI$32*H18</f>
        <v/>
      </c>
      <c r="N19" s="16">
        <f>R19*$B$48</f>
        <v/>
      </c>
      <c r="O19" s="14">
        <f>K19/$B$37</f>
        <v/>
      </c>
      <c r="P19" s="14">
        <f>L19/$B$38</f>
        <v/>
      </c>
      <c r="Q19" s="14">
        <f>M19/$B$39</f>
        <v/>
      </c>
      <c r="R19" s="14">
        <f>R18*$AI$42+S18*$AI$43+T18*$AI$44+U18*$AI$45+$AI$47*H18</f>
        <v/>
      </c>
      <c r="S19" s="17">
        <f>$AI$33*K19+$AI$34*L19+$AI$35*M19</f>
        <v/>
      </c>
      <c r="T19" s="17">
        <f>$AI$36*K19+$AI$37*L19+$AI$38*M19</f>
        <v/>
      </c>
      <c r="U19" s="17">
        <f>$AI$39*K19+$AI$40*L19+$AI$41*M19</f>
        <v/>
      </c>
      <c r="V19" s="17">
        <f>R19*EXP(-$B$15*(($B$16+$AI$4)*0.1))+S19*$B$15/($B$15-$AI$12)*(EXP(-$AI$12*(($B$16+$AI$4)*0.1))-EXP(-$B$15*(($B$16+$AI$4)*0.1)))+T19*$B$15/($B$15-$AI$13)*(EXP(-$AI$13*(($B$16+$AI$4)*0.1))-EXP(-$B$15*(($B$16+$AI$4)*0.1)))+U19*$B$15/($B$15-$AI$14)*(EXP(-$AI$14*(($B$16+$AI$4)*0.1))-EXP(-$B$15*(($B$16+$AI$4)*0.1)))</f>
        <v/>
      </c>
      <c r="W19" s="17">
        <f>R19*EXP(-$B$15*(($B$16+$AI$4)*0.2))+S19*$B$15/($B$15-$AI$12)*(EXP(-$AI$12*(($B$16+$AI$4)*0.2))-EXP(-$B$15*(($B$16+$AI$4)*0.2)))+T19*$B$15/($B$15-$AI$13)*(EXP(-$AI$13*(($B$16+$AI$4)*0.2))-EXP(-$B$15*(($B$16+$AI$4)*0.2)))+U19*$B$15/($B$15-$AI$14)*(EXP(-$AI$14*(($B$16+$AI$4)*0.2))-EXP(-$B$15*(($B$16+$AI$4)*0.2)))</f>
        <v/>
      </c>
      <c r="X19" s="17">
        <f>R19*EXP(-$B$15*(($B$16+$AI$4)*0.3))+S19*$B$15/($B$15-$AI$12)*(EXP(-$AI$12*(($B$16+$AI$4)*0.3))-EXP(-$B$15*(($B$16+$AI$4)*0.3)))+T19*$B$15/($B$15-$AI$13)*(EXP(-$AI$13*(($B$16+$AI$4)*0.3))-EXP(-$B$15*(($B$16+$AI$4)*0.3)))+U19*$B$15/($B$15-$AI$14)*(EXP(-$AI$14*(($B$16+$AI$4)*0.3))-EXP(-$B$15*(($B$16+$AI$4)*0.3)))</f>
        <v/>
      </c>
      <c r="Y19" s="17">
        <f>R19*EXP(-$B$15*(($B$16+$AI$4)*0.4))+S19*$B$15/($B$15-$AI$12)*(EXP(-$AI$12*(($B$16+$AI$4)*0.4))-EXP(-$B$15*(($B$16+$AI$4)*0.4)))+T19*$B$15/($B$15-$AI$13)*(EXP(-$AI$13*(($B$16+$AI$4)*0.4))-EXP(-$B$15*(($B$16+$AI$4)*0.4)))+U19*$B$15/($B$15-$AI$14)*(EXP(-$AI$14*(($B$16+$AI$4)*0.4))-EXP(-$B$15*(($B$16+$AI$4)*0.4)))</f>
        <v/>
      </c>
      <c r="Z19" s="17">
        <f>R19*EXP(-$B$15*(($B$16+$AI$4)*0.5))+S19*$B$15/($B$15-$AI$12)*(EXP(-$AI$12*(($B$16+$AI$4)*0.5))-EXP(-$B$15*(($B$16+$AI$4)*0.5)))+T19*$B$15/($B$15-$AI$13)*(EXP(-$AI$13*(($B$16+$AI$4)*0.5))-EXP(-$B$15*(($B$16+$AI$4)*0.5)))+U19*$B$15/($B$15-$AI$14)*(EXP(-$AI$14*(($B$16+$AI$4)*0.5))-EXP(-$B$15*(($B$16+$AI$4)*0.5)))</f>
        <v/>
      </c>
      <c r="AA19" s="17">
        <f>R19*EXP(-$B$15*(($B$16+$AI$4)*0.6))+S19*$B$15/($B$15-$AI$12)*(EXP(-$AI$12*(($B$16+$AI$4)*0.6))-EXP(-$B$15*(($B$16+$AI$4)*0.6)))+T19*$B$15/($B$15-$AI$13)*(EXP(-$AI$13*(($B$16+$AI$4)*0.6))-EXP(-$B$15*(($B$16+$AI$4)*0.6)))+U19*$B$15/($B$15-$AI$14)*(EXP(-$AI$14*(($B$16+$AI$4)*0.6))-EXP(-$B$15*(($B$16+$AI$4)*0.6)))</f>
        <v/>
      </c>
      <c r="AB19" s="17">
        <f>R19*EXP(-$B$15*(($B$16+$AI$4)*0.7))+S19*$B$15/($B$15-$AI$12)*(EXP(-$AI$12*(($B$16+$AI$4)*0.7))-EXP(-$B$15*(($B$16+$AI$4)*0.7)))+T19*$B$15/($B$15-$AI$13)*(EXP(-$AI$13*(($B$16+$AI$4)*0.7))-EXP(-$B$15*(($B$16+$AI$4)*0.7)))+U19*$B$15/($B$15-$AI$14)*(EXP(-$AI$14*(($B$16+$AI$4)*0.7))-EXP(-$B$15*(($B$16+$AI$4)*0.7)))</f>
        <v/>
      </c>
      <c r="AC19" s="17">
        <f>R19*EXP(-$B$15*(($B$16+$AI$4)*0.8))+S19*$B$15/($B$15-$AI$12)*(EXP(-$AI$12*(($B$16+$AI$4)*0.8))-EXP(-$B$15*(($B$16+$AI$4)*0.8)))+T19*$B$15/($B$15-$AI$13)*(EXP(-$AI$13*(($B$16+$AI$4)*0.8))-EXP(-$B$15*(($B$16+$AI$4)*0.8)))+U19*$B$15/($B$15-$AI$14)*(EXP(-$AI$14*(($B$16+$AI$4)*0.8))-EXP(-$B$15*(($B$16+$AI$4)*0.8)))</f>
        <v/>
      </c>
      <c r="AD19" s="17">
        <f>R19*EXP(-$B$15*(($B$16+$AI$4)*0.9))+S19*$B$15/($B$15-$AI$12)*(EXP(-$AI$12*(($B$16+$AI$4)*0.9))-EXP(-$B$15*(($B$16+$AI$4)*0.9)))+T19*$B$15/($B$15-$AI$13)*(EXP(-$AI$13*(($B$16+$AI$4)*0.9))-EXP(-$B$15*(($B$16+$AI$4)*0.9)))+U19*$B$15/($B$15-$AI$14)*(EXP(-$AI$14*(($B$16+$AI$4)*0.9))-EXP(-$B$15*(($B$16+$AI$4)*0.9)))</f>
        <v/>
      </c>
      <c r="AE19" s="17">
        <f>R19*EXP(-$B$15*(($B$16+$AI$4)*1.0))+S19*$B$15/($B$15-$AI$12)*(EXP(-$AI$12*(($B$16+$AI$4)*1.0))-EXP(-$B$15*(($B$16+$AI$4)*1.0)))+T19*$B$15/($B$15-$AI$13)*(EXP(-$AI$13*(($B$16+$AI$4)*1.0))-EXP(-$B$15*(($B$16+$AI$4)*1.0)))+U19*$B$15/($B$15-$AI$14)*(EXP(-$AI$14*(($B$16+$AI$4)*1.0))-EXP(-$B$15*(($B$16+$AI$4)*1.0)))</f>
        <v/>
      </c>
      <c r="AF19" s="17">
        <f>MIN((G19-V19)/$AI$48,(G19-W19)/$AI$49,(G19-X19)/$AI$50,(G19-Y19)/$AI$51,(G19-Z19)/$AI$52,(G19-AA19)/$AI$53,(G19-AB19)/$AI$54,(G19-AC19)/$AI$55,(G19-AD19)/$AI$56,(G19-AE19)/$AI$57)</f>
        <v/>
      </c>
      <c r="AH19" s="9" t="inlineStr">
        <is>
          <t>exp(-λ2·dt)</t>
        </is>
      </c>
      <c r="AI19" s="10">
        <f>EXP(-$AI$13*$AI$4)</f>
        <v/>
      </c>
      <c r="AK19" s="9">
        <f>IF(AN18&gt;0,AM18,AK18)</f>
        <v/>
      </c>
      <c r="AL19" s="9">
        <f>IF(AN18&gt;0,AL18,AM18)</f>
        <v/>
      </c>
      <c r="AM19" s="16">
        <f>SQRT(AK19*AL19)</f>
        <v/>
      </c>
      <c r="AN19" s="18">
        <f>$AI$33/(AM19-$AI$12)*(AM19*EXP(-AM19*$B$14)-$AI$12*EXP(-$AI$12*$B$14))+$AI$36/(AM19-$AI$13)*(AM19*EXP(-AM19*$B$14)-$AI$13*EXP(-$AI$13*$B$14))+$AI$39/(AM19-$AI$14)*(AM19*EXP(-AM19*$B$14)-$AI$14*EXP(-$AI$14*$B$14))</f>
        <v/>
      </c>
      <c r="AO19" s="9">
        <f>IF(AR18&gt;0,AQ18,AO18)</f>
        <v/>
      </c>
      <c r="AP19" s="9">
        <f>IF(AR18&gt;0,AP18,AQ18)</f>
        <v/>
      </c>
      <c r="AQ19" s="16">
        <f>(AO19+AP19)/2</f>
        <v/>
      </c>
      <c r="AR19" s="18">
        <f>$AI$33/($B$15-$AI$12)*($B$15*EXP(-$B$15*AQ19)-$AI$12*EXP(-$AI$12*AQ19))+$AI$36/($B$15-$AI$13)*($B$15*EXP(-$B$15*AQ19)-$AI$13*EXP(-$AI$13*AQ19))+$AI$39/($B$15-$AI$14)*($B$15*EXP(-$B$15*AQ19)-$AI$14*EXP(-$AI$14*AQ19))</f>
        <v/>
      </c>
    </row>
    <row r="20">
      <c r="A20" s="13" t="n">
        <v>0</v>
      </c>
      <c r="B20" s="24" t="n">
        <v>4</v>
      </c>
      <c r="E20" s="12">
        <f>E19+$B$11</f>
        <v/>
      </c>
      <c r="F20" s="13">
        <f>E20/60</f>
        <v/>
      </c>
      <c r="G20" s="13">
        <f>IF(F20&gt;=$AI$66,$B$26,IF(F20&gt;=$AI$65,$B$25,IF(F20&gt;=$AI$64,$B$24,IF(F20&gt;=$AI$63,$B$23,IF(F20&gt;=$AI$62,$B$22,IF(F20&gt;=$AI$61,$B$21,$B$20))))))</f>
        <v/>
      </c>
      <c r="H20" s="14">
        <f>MAX(0,MIN($AI$59,IF($B$9="Plasma",(G20-(S20*$AI$18+T20*$AI$19+U20*$AI$20))/$AI$46,AF20)))</f>
        <v/>
      </c>
      <c r="I20" s="15">
        <f>H20/10*3600/$B$11</f>
        <v/>
      </c>
      <c r="J20" s="15">
        <f>J19+H20</f>
        <v/>
      </c>
      <c r="K20" s="14">
        <f>$AI$21*K19+$AI$22*L19+$AI$23*M19+$AI$30*H19</f>
        <v/>
      </c>
      <c r="L20" s="14">
        <f>$AI$24*K19+$AI$25*L19+$AI$26*M19+$AI$31*H19</f>
        <v/>
      </c>
      <c r="M20" s="14">
        <f>$AI$27*K19+$AI$28*L19+$AI$29*M19+$AI$32*H19</f>
        <v/>
      </c>
      <c r="N20" s="16">
        <f>R20*$B$48</f>
        <v/>
      </c>
      <c r="O20" s="14">
        <f>K20/$B$37</f>
        <v/>
      </c>
      <c r="P20" s="14">
        <f>L20/$B$38</f>
        <v/>
      </c>
      <c r="Q20" s="14">
        <f>M20/$B$39</f>
        <v/>
      </c>
      <c r="R20" s="14">
        <f>R19*$AI$42+S19*$AI$43+T19*$AI$44+U19*$AI$45+$AI$47*H19</f>
        <v/>
      </c>
      <c r="S20" s="17">
        <f>$AI$33*K20+$AI$34*L20+$AI$35*M20</f>
        <v/>
      </c>
      <c r="T20" s="17">
        <f>$AI$36*K20+$AI$37*L20+$AI$38*M20</f>
        <v/>
      </c>
      <c r="U20" s="17">
        <f>$AI$39*K20+$AI$40*L20+$AI$41*M20</f>
        <v/>
      </c>
      <c r="V20" s="17">
        <f>R20*EXP(-$B$15*(($B$16+$AI$4)*0.1))+S20*$B$15/($B$15-$AI$12)*(EXP(-$AI$12*(($B$16+$AI$4)*0.1))-EXP(-$B$15*(($B$16+$AI$4)*0.1)))+T20*$B$15/($B$15-$AI$13)*(EXP(-$AI$13*(($B$16+$AI$4)*0.1))-EXP(-$B$15*(($B$16+$AI$4)*0.1)))+U20*$B$15/($B$15-$AI$14)*(EXP(-$AI$14*(($B$16+$AI$4)*0.1))-EXP(-$B$15*(($B$16+$AI$4)*0.1)))</f>
        <v/>
      </c>
      <c r="W20" s="17">
        <f>R20*EXP(-$B$15*(($B$16+$AI$4)*0.2))+S20*$B$15/($B$15-$AI$12)*(EXP(-$AI$12*(($B$16+$AI$4)*0.2))-EXP(-$B$15*(($B$16+$AI$4)*0.2)))+T20*$B$15/($B$15-$AI$13)*(EXP(-$AI$13*(($B$16+$AI$4)*0.2))-EXP(-$B$15*(($B$16+$AI$4)*0.2)))+U20*$B$15/($B$15-$AI$14)*(EXP(-$AI$14*(($B$16+$AI$4)*0.2))-EXP(-$B$15*(($B$16+$AI$4)*0.2)))</f>
        <v/>
      </c>
      <c r="X20" s="17">
        <f>R20*EXP(-$B$15*(($B$16+$AI$4)*0.3))+S20*$B$15/($B$15-$AI$12)*(EXP(-$AI$12*(($B$16+$AI$4)*0.3))-EXP(-$B$15*(($B$16+$AI$4)*0.3)))+T20*$B$15/($B$15-$AI$13)*(EXP(-$AI$13*(($B$16+$AI$4)*0.3))-EXP(-$B$15*(($B$16+$AI$4)*0.3)))+U20*$B$15/($B$15-$AI$14)*(EXP(-$AI$14*(($B$16+$AI$4)*0.3))-EXP(-$B$15*(($B$16+$AI$4)*0.3)))</f>
        <v/>
      </c>
      <c r="Y20" s="17">
        <f>R20*EXP(-$B$15*(($B$16+$AI$4)*0.4))+S20*$B$15/($B$15-$AI$12)*(EXP(-$AI$12*(($B$16+$AI$4)*0.4))-EXP(-$B$15*(($B$16+$AI$4)*0.4)))+T20*$B$15/($B$15-$AI$13)*(EXP(-$AI$13*(($B$16+$AI$4)*0.4))-EXP(-$B$15*(($B$16+$AI$4)*0.4)))+U20*$B$15/($B$15-$AI$14)*(EXP(-$AI$14*(($B$16+$AI$4)*0.4))-EXP(-$B$15*(($B$16+$AI$4)*0.4)))</f>
        <v/>
      </c>
      <c r="Z20" s="17">
        <f>R20*EXP(-$B$15*(($B$16+$AI$4)*0.5))+S20*$B$15/($B$15-$AI$12)*(EXP(-$AI$12*(($B$16+$AI$4)*0.5))-EXP(-$B$15*(($B$16+$AI$4)*0.5)))+T20*$B$15/($B$15-$AI$13)*(EXP(-$AI$13*(($B$16+$AI$4)*0.5))-EXP(-$B$15*(($B$16+$AI$4)*0.5)))+U20*$B$15/($B$15-$AI$14)*(EXP(-$AI$14*(($B$16+$AI$4)*0.5))-EXP(-$B$15*(($B$16+$AI$4)*0.5)))</f>
        <v/>
      </c>
      <c r="AA20" s="17">
        <f>R20*EXP(-$B$15*(($B$16+$AI$4)*0.6))+S20*$B$15/($B$15-$AI$12)*(EXP(-$AI$12*(($B$16+$AI$4)*0.6))-EXP(-$B$15*(($B$16+$AI$4)*0.6)))+T20*$B$15/($B$15-$AI$13)*(EXP(-$AI$13*(($B$16+$AI$4)*0.6))-EXP(-$B$15*(($B$16+$AI$4)*0.6)))+U20*$B$15/($B$15-$AI$14)*(EXP(-$AI$14*(($B$16+$AI$4)*0.6))-EXP(-$B$15*(($B$16+$AI$4)*0.6)))</f>
        <v/>
      </c>
      <c r="AB20" s="17">
        <f>R20*EXP(-$B$15*(($B$16+$AI$4)*0.7))+S20*$B$15/($B$15-$AI$12)*(EXP(-$AI$12*(($B$16+$AI$4)*0.7))-EXP(-$B$15*(($B$16+$AI$4)*0.7)))+T20*$B$15/($B$15-$AI$13)*(EXP(-$AI$13*(($B$16+$AI$4)*0.7))-EXP(-$B$15*(($B$16+$AI$4)*0.7)))+U20*$B$15/($B$15-$AI$14)*(EXP(-$AI$14*(($B$16+$AI$4)*0.7))-EXP(-$B$15*(($B$16+$AI$4)*0.7)))</f>
        <v/>
      </c>
      <c r="AC20" s="17">
        <f>R20*EXP(-$B$15*(($B$16+$AI$4)*0.8))+S20*$B$15/($B$15-$AI$12)*(EXP(-$AI$12*(($B$16+$AI$4)*0.8))-EXP(-$B$15*(($B$16+$AI$4)*0.8)))+T20*$B$15/($B$15-$AI$13)*(EXP(-$AI$13*(($B$16+$AI$4)*0.8))-EXP(-$B$15*(($B$16+$AI$4)*0.8)))+U20*$B$15/($B$15-$AI$14)*(EXP(-$AI$14*(($B$16+$AI$4)*0.8))-EXP(-$B$15*(($B$16+$AI$4)*0.8)))</f>
        <v/>
      </c>
      <c r="AD20" s="17">
        <f>R20*EXP(-$B$15*(($B$16+$AI$4)*0.9))+S20*$B$15/($B$15-$AI$12)*(EXP(-$AI$12*(($B$16+$AI$4)*0.9))-EXP(-$B$15*(($B$16+$AI$4)*0.9)))+T20*$B$15/($B$15-$AI$13)*(EXP(-$AI$13*(($B$16+$AI$4)*0.9))-EXP(-$B$15*(($B$16+$AI$4)*0.9)))+U20*$B$15/($B$15-$AI$14)*(EXP(-$AI$14*(($B$16+$AI$4)*0.9))-EXP(-$B$15*(($B$16+$AI$4)*0.9)))</f>
        <v/>
      </c>
      <c r="AE20" s="17">
        <f>R20*EXP(-$B$15*(($B$16+$AI$4)*1.0))+S20*$B$15/($B$15-$AI$12)*(EXP(-$AI$12*(($B$16+$AI$4)*1.0))-EXP(-$B$15*(($B$16+$AI$4)*1.0)))+T20*$B$15/($B$15-$AI$13)*(EXP(-$AI$13*(($B$16+$AI$4)*1.0))-EXP(-$B$15*(($B$16+$AI$4)*1.0)))+U20*$B$15/($B$15-$AI$14)*(EXP(-$AI$14*(($B$16+$AI$4)*1.0))-EXP(-$B$15*(($B$16+$AI$4)*1.0)))</f>
        <v/>
      </c>
      <c r="AF20" s="17">
        <f>MIN((G20-V20)/$AI$48,(G20-W20)/$AI$49,(G20-X20)/$AI$50,(G20-Y20)/$AI$51,(G20-Z20)/$AI$52,(G20-AA20)/$AI$53,(G20-AB20)/$AI$54,(G20-AC20)/$AI$55,(G20-AD20)/$AI$56,(G20-AE20)/$AI$57)</f>
        <v/>
      </c>
      <c r="AH20" s="9" t="inlineStr">
        <is>
          <t>exp(-λ3·dt)</t>
        </is>
      </c>
      <c r="AI20" s="10">
        <f>EXP(-$AI$14*$AI$4)</f>
        <v/>
      </c>
      <c r="AK20" s="9">
        <f>IF(AN19&gt;0,AM19,AK19)</f>
        <v/>
      </c>
      <c r="AL20" s="9">
        <f>IF(AN19&gt;0,AL19,AM19)</f>
        <v/>
      </c>
      <c r="AM20" s="16">
        <f>SQRT(AK20*AL20)</f>
        <v/>
      </c>
      <c r="AN20" s="18">
        <f>$AI$33/(AM20-$AI$12)*(AM20*EXP(-AM20*$B$14)-$AI$12*EXP(-$AI$12*$B$14))+$AI$36/(AM20-$AI$13)*(AM20*EXP(-AM20*$B$14)-$AI$13*EXP(-$AI$13*$B$14))+$AI$39/(AM20-$AI$14)*(AM20*EXP(-AM20*$B$14)-$AI$14*EXP(-$AI$14*$B$14))</f>
        <v/>
      </c>
      <c r="AO20" s="9">
        <f>IF(AR19&gt;0,AQ19,AO19)</f>
        <v/>
      </c>
      <c r="AP20" s="9">
        <f>IF(AR19&gt;0,AP19,AQ19)</f>
        <v/>
      </c>
      <c r="AQ20" s="16">
        <f>(AO20+AP20)/2</f>
        <v/>
      </c>
      <c r="AR20" s="18">
        <f>$AI$33/($B$15-$AI$12)*($B$15*EXP(-$B$15*AQ20)-$AI$12*EXP(-$AI$12*AQ20))+$AI$36/($B$15-$AI$13)*($B$15*EXP(-$B$15*AQ20)-$AI$13*EXP(-$AI$13*AQ20))+$AI$39/($B$15-$AI$14)*($B$15*EXP(-$B$15*AQ20)-$AI$14*EXP(-$AI$14*AQ20))</f>
        <v/>
      </c>
    </row>
    <row r="21">
      <c r="A21" s="24" t="n">
        <v>10</v>
      </c>
      <c r="B21" s="24" t="n">
        <v>3</v>
      </c>
      <c r="C21" s="25">
        <f>IF(ISNUMBER($A$21),IF($AI$61=1E9,"ignored",IF($A$21&lt;=$A$20,"order!","")),"")</f>
        <v/>
      </c>
      <c r="E21" s="12">
        <f>E20+$B$11</f>
        <v/>
      </c>
      <c r="F21" s="13">
        <f>E21/60</f>
        <v/>
      </c>
      <c r="G21" s="13">
        <f>IF(F21&gt;=$AI$66,$B$26,IF(F21&gt;=$AI$65,$B$25,IF(F21&gt;=$AI$64,$B$24,IF(F21&gt;=$AI$63,$B$23,IF(F21&gt;=$AI$62,$B$22,IF(F21&gt;=$AI$61,$B$21,$B$20))))))</f>
        <v/>
      </c>
      <c r="H21" s="14">
        <f>MAX(0,MIN($AI$59,IF($B$9="Plasma",(G21-(S21*$AI$18+T21*$AI$19+U21*$AI$20))/$AI$46,AF21)))</f>
        <v/>
      </c>
      <c r="I21" s="15">
        <f>H21/10*3600/$B$11</f>
        <v/>
      </c>
      <c r="J21" s="15">
        <f>J20+H21</f>
        <v/>
      </c>
      <c r="K21" s="14">
        <f>$AI$21*K20+$AI$22*L20+$AI$23*M20+$AI$30*H20</f>
        <v/>
      </c>
      <c r="L21" s="14">
        <f>$AI$24*K20+$AI$25*L20+$AI$26*M20+$AI$31*H20</f>
        <v/>
      </c>
      <c r="M21" s="14">
        <f>$AI$27*K20+$AI$28*L20+$AI$29*M20+$AI$32*H20</f>
        <v/>
      </c>
      <c r="N21" s="16">
        <f>R21*$B$48</f>
        <v/>
      </c>
      <c r="O21" s="14">
        <f>K21/$B$37</f>
        <v/>
      </c>
      <c r="P21" s="14">
        <f>L21/$B$38</f>
        <v/>
      </c>
      <c r="Q21" s="14">
        <f>M21/$B$39</f>
        <v/>
      </c>
      <c r="R21" s="14">
        <f>R20*$AI$42+S20*$AI$43+T20*$AI$44+U20*$AI$45+$AI$47*H20</f>
        <v/>
      </c>
      <c r="S21" s="17">
        <f>$AI$33*K21+$AI$34*L21+$AI$35*M21</f>
        <v/>
      </c>
      <c r="T21" s="17">
        <f>$AI$36*K21+$AI$37*L21+$AI$38*M21</f>
        <v/>
      </c>
      <c r="U21" s="17">
        <f>$AI$39*K21+$AI$40*L21+$AI$41*M21</f>
        <v/>
      </c>
      <c r="V21" s="17">
        <f>R21*EXP(-$B$15*(($B$16+$AI$4)*0.1))+S21*$B$15/($B$15-$AI$12)*(EXP(-$AI$12*(($B$16+$AI$4)*0.1))-EXP(-$B$15*(($B$16+$AI$4)*0.1)))+T21*$B$15/($B$15-$AI$13)*(EXP(-$AI$13*(($B$16+$AI$4)*0.1))-EXP(-$B$15*(($B$16+$AI$4)*0.1)))+U21*$B$15/($B$15-$AI$14)*(EXP(-$AI$14*(($B$16+$AI$4)*0.1))-EXP(-$B$15*(($B$16+$AI$4)*0.1)))</f>
        <v/>
      </c>
      <c r="W21" s="17">
        <f>R21*EXP(-$B$15*(($B$16+$AI$4)*0.2))+S21*$B$15/($B$15-$AI$12)*(EXP(-$AI$12*(($B$16+$AI$4)*0.2))-EXP(-$B$15*(($B$16+$AI$4)*0.2)))+T21*$B$15/($B$15-$AI$13)*(EXP(-$AI$13*(($B$16+$AI$4)*0.2))-EXP(-$B$15*(($B$16+$AI$4)*0.2)))+U21*$B$15/($B$15-$AI$14)*(EXP(-$AI$14*(($B$16+$AI$4)*0.2))-EXP(-$B$15*(($B$16+$AI$4)*0.2)))</f>
        <v/>
      </c>
      <c r="X21" s="17">
        <f>R21*EXP(-$B$15*(($B$16+$AI$4)*0.3))+S21*$B$15/($B$15-$AI$12)*(EXP(-$AI$12*(($B$16+$AI$4)*0.3))-EXP(-$B$15*(($B$16+$AI$4)*0.3)))+T21*$B$15/($B$15-$AI$13)*(EXP(-$AI$13*(($B$16+$AI$4)*0.3))-EXP(-$B$15*(($B$16+$AI$4)*0.3)))+U21*$B$15/($B$15-$AI$14)*(EXP(-$AI$14*(($B$16+$AI$4)*0.3))-EXP(-$B$15*(($B$16+$AI$4)*0.3)))</f>
        <v/>
      </c>
      <c r="Y21" s="17">
        <f>R21*EXP(-$B$15*(($B$16+$AI$4)*0.4))+S21*$B$15/($B$15-$AI$12)*(EXP(-$AI$12*(($B$16+$AI$4)*0.4))-EXP(-$B$15*(($B$16+$AI$4)*0.4)))+T21*$B$15/($B$15-$AI$13)*(EXP(-$AI$13*(($B$16+$AI$4)*0.4))-EXP(-$B$15*(($B$16+$AI$4)*0.4)))+U21*$B$15/($B$15-$AI$14)*(EXP(-$AI$14*(($B$16+$AI$4)*0.4))-EXP(-$B$15*(($B$16+$AI$4)*0.4)))</f>
        <v/>
      </c>
      <c r="Z21" s="17">
        <f>R21*EXP(-$B$15*(($B$16+$AI$4)*0.5))+S21*$B$15/($B$15-$AI$12)*(EXP(-$AI$12*(($B$16+$AI$4)*0.5))-EXP(-$B$15*(($B$16+$AI$4)*0.5)))+T21*$B$15/($B$15-$AI$13)*(EXP(-$AI$13*(($B$16+$AI$4)*0.5))-EXP(-$B$15*(($B$16+$AI$4)*0.5)))+U21*$B$15/($B$15-$AI$14)*(EXP(-$AI$14*(($B$16+$AI$4)*0.5))-EXP(-$B$15*(($B$16+$AI$4)*0.5)))</f>
        <v/>
      </c>
      <c r="AA21" s="17">
        <f>R21*EXP(-$B$15*(($B$16+$AI$4)*0.6))+S21*$B$15/($B$15-$AI$12)*(EXP(-$AI$12*(($B$16+$AI$4)*0.6))-EXP(-$B$15*(($B$16+$AI$4)*0.6)))+T21*$B$15/($B$15-$AI$13)*(EXP(-$AI$13*(($B$16+$AI$4)*0.6))-EXP(-$B$15*(($B$16+$AI$4)*0.6)))+U21*$B$15/($B$15-$AI$14)*(EXP(-$AI$14*(($B$16+$AI$4)*0.6))-EXP(-$B$15*(($B$16+$AI$4)*0.6)))</f>
        <v/>
      </c>
      <c r="AB21" s="17">
        <f>R21*EXP(-$B$15*(($B$16+$AI$4)*0.7))+S21*$B$15/($B$15-$AI$12)*(EXP(-$AI$12*(($B$16+$AI$4)*0.7))-EXP(-$B$15*(($B$16+$AI$4)*0.7)))+T21*$B$15/($B$15-$AI$13)*(EXP(-$AI$13*(($B$16+$AI$4)*0.7))-EXP(-$B$15*(($B$16+$AI$4)*0.7)))+U21*$B$15/($B$15-$AI$14)*(EXP(-$AI$14*(($B$16+$AI$4)*0.7))-EXP(-$B$15*(($B$16+$AI$4)*0.7)))</f>
        <v/>
      </c>
      <c r="AC21" s="17">
        <f>R21*EXP(-$B$15*(($B$16+$AI$4)*0.8))+S21*$B$15/($B$15-$AI$12)*(EXP(-$AI$12*(($B$16+$AI$4)*0.8))-EXP(-$B$15*(($B$16+$AI$4)*0.8)))+T21*$B$15/($B$15-$AI$13)*(EXP(-$AI$13*(($B$16+$AI$4)*0.8))-EXP(-$B$15*(($B$16+$AI$4)*0.8)))+U21*$B$15/($B$15-$AI$14)*(EXP(-$AI$14*(($B$16+$AI$4)*0.8))-EXP(-$B$15*(($B$16+$AI$4)*0.8)))</f>
        <v/>
      </c>
      <c r="AD21" s="17">
        <f>R21*EXP(-$B$15*(($B$16+$AI$4)*0.9))+S21*$B$15/($B$15-$AI$12)*(EXP(-$AI$12*(($B$16+$AI$4)*0.9))-EXP(-$B$15*(($B$16+$AI$4)*0.9)))+T21*$B$15/($B$15-$AI$13)*(EXP(-$AI$13*(($B$16+$AI$4)*0.9))-EXP(-$B$15*(($B$16+$AI$4)*0.9)))+U21*$B$15/($B$15-$AI$14)*(EXP(-$AI$14*(($B$16+$AI$4)*0.9))-EXP(-$B$15*(($B$16+$AI$4)*0.9)))</f>
        <v/>
      </c>
      <c r="AE21" s="17">
        <f>R21*EXP(-$B$15*(($B$16+$AI$4)*1.0))+S21*$B$15/($B$15-$AI$12)*(EXP(-$AI$12*(($B$16+$AI$4)*1.0))-EXP(-$B$15*(($B$16+$AI$4)*1.0)))+T21*$B$15/($B$15-$AI$13)*(EXP(-$AI$13*(($B$16+$AI$4)*1.0))-EXP(-$B$15*(($B$16+$AI$4)*1.0)))+U21*$B$15/($B$15-$AI$14)*(EXP(-$AI$14*(($B$16+$AI$4)*1.0))-EXP(-$B$15*(($B$16+$AI$4)*1.0)))</f>
        <v/>
      </c>
      <c r="AF21" s="17">
        <f>MIN((G21-V21)/$AI$48,(G21-W21)/$AI$49,(G21-X21)/$AI$50,(G21-Y21)/$AI$51,(G21-Z21)/$AI$52,(G21-AA21)/$AI$53,(G21-AB21)/$AI$54,(G21-AC21)/$AI$55,(G21-AD21)/$AI$56,(G21-AE21)/$AI$57)</f>
        <v/>
      </c>
      <c r="AH21" s="9" t="inlineStr">
        <is>
          <t>M11 (one-step transition)</t>
        </is>
      </c>
      <c r="AI21" s="10">
        <f>(($B$45-$AI$12)*($B$47-$AI$12))*$AI$18/$AI$15+(($B$45-$AI$13)*($B$47-$AI$13))*$AI$19/$AI$16+(($B$45-$AI$14)*($B$47-$AI$14))*$AI$20/$AI$17</f>
        <v/>
      </c>
      <c r="AK21" s="9">
        <f>IF(AN20&gt;0,AM20,AK20)</f>
        <v/>
      </c>
      <c r="AL21" s="9">
        <f>IF(AN20&gt;0,AL20,AM20)</f>
        <v/>
      </c>
      <c r="AM21" s="16">
        <f>SQRT(AK21*AL21)</f>
        <v/>
      </c>
      <c r="AN21" s="18">
        <f>$AI$33/(AM21-$AI$12)*(AM21*EXP(-AM21*$B$14)-$AI$12*EXP(-$AI$12*$B$14))+$AI$36/(AM21-$AI$13)*(AM21*EXP(-AM21*$B$14)-$AI$13*EXP(-$AI$13*$B$14))+$AI$39/(AM21-$AI$14)*(AM21*EXP(-AM21*$B$14)-$AI$14*EXP(-$AI$14*$B$14))</f>
        <v/>
      </c>
      <c r="AO21" s="9">
        <f>IF(AR20&gt;0,AQ20,AO20)</f>
        <v/>
      </c>
      <c r="AP21" s="9">
        <f>IF(AR20&gt;0,AP20,AQ20)</f>
        <v/>
      </c>
      <c r="AQ21" s="16">
        <f>(AO21+AP21)/2</f>
        <v/>
      </c>
      <c r="AR21" s="18">
        <f>$AI$33/($B$15-$AI$12)*($B$15*EXP(-$B$15*AQ21)-$AI$12*EXP(-$AI$12*AQ21))+$AI$36/($B$15-$AI$13)*($B$15*EXP(-$B$15*AQ21)-$AI$13*EXP(-$AI$13*AQ21))+$AI$39/($B$15-$AI$14)*($B$15*EXP(-$B$15*AQ21)-$AI$14*EXP(-$AI$14*AQ21))</f>
        <v/>
      </c>
    </row>
    <row r="22">
      <c r="A22" s="24" t="n"/>
      <c r="B22" s="24" t="n"/>
      <c r="C22" s="25">
        <f>IF(ISNUMBER($A$22),IF($AI$62=1E9,"ignored",IF($A$22&lt;=$A$21,"order!","")),"")</f>
        <v/>
      </c>
      <c r="E22" s="12">
        <f>E21+$B$11</f>
        <v/>
      </c>
      <c r="F22" s="13">
        <f>E22/60</f>
        <v/>
      </c>
      <c r="G22" s="13">
        <f>IF(F22&gt;=$AI$66,$B$26,IF(F22&gt;=$AI$65,$B$25,IF(F22&gt;=$AI$64,$B$24,IF(F22&gt;=$AI$63,$B$23,IF(F22&gt;=$AI$62,$B$22,IF(F22&gt;=$AI$61,$B$21,$B$20))))))</f>
        <v/>
      </c>
      <c r="H22" s="14">
        <f>MAX(0,MIN($AI$59,IF($B$9="Plasma",(G22-(S22*$AI$18+T22*$AI$19+U22*$AI$20))/$AI$46,AF22)))</f>
        <v/>
      </c>
      <c r="I22" s="15">
        <f>H22/10*3600/$B$11</f>
        <v/>
      </c>
      <c r="J22" s="15">
        <f>J21+H22</f>
        <v/>
      </c>
      <c r="K22" s="14">
        <f>$AI$21*K21+$AI$22*L21+$AI$23*M21+$AI$30*H21</f>
        <v/>
      </c>
      <c r="L22" s="14">
        <f>$AI$24*K21+$AI$25*L21+$AI$26*M21+$AI$31*H21</f>
        <v/>
      </c>
      <c r="M22" s="14">
        <f>$AI$27*K21+$AI$28*L21+$AI$29*M21+$AI$32*H21</f>
        <v/>
      </c>
      <c r="N22" s="16">
        <f>R22*$B$48</f>
        <v/>
      </c>
      <c r="O22" s="14">
        <f>K22/$B$37</f>
        <v/>
      </c>
      <c r="P22" s="14">
        <f>L22/$B$38</f>
        <v/>
      </c>
      <c r="Q22" s="14">
        <f>M22/$B$39</f>
        <v/>
      </c>
      <c r="R22" s="14">
        <f>R21*$AI$42+S21*$AI$43+T21*$AI$44+U21*$AI$45+$AI$47*H21</f>
        <v/>
      </c>
      <c r="S22" s="17">
        <f>$AI$33*K22+$AI$34*L22+$AI$35*M22</f>
        <v/>
      </c>
      <c r="T22" s="17">
        <f>$AI$36*K22+$AI$37*L22+$AI$38*M22</f>
        <v/>
      </c>
      <c r="U22" s="17">
        <f>$AI$39*K22+$AI$40*L22+$AI$41*M22</f>
        <v/>
      </c>
      <c r="V22" s="17">
        <f>R22*EXP(-$B$15*(($B$16+$AI$4)*0.1))+S22*$B$15/($B$15-$AI$12)*(EXP(-$AI$12*(($B$16+$AI$4)*0.1))-EXP(-$B$15*(($B$16+$AI$4)*0.1)))+T22*$B$15/($B$15-$AI$13)*(EXP(-$AI$13*(($B$16+$AI$4)*0.1))-EXP(-$B$15*(($B$16+$AI$4)*0.1)))+U22*$B$15/($B$15-$AI$14)*(EXP(-$AI$14*(($B$16+$AI$4)*0.1))-EXP(-$B$15*(($B$16+$AI$4)*0.1)))</f>
        <v/>
      </c>
      <c r="W22" s="17">
        <f>R22*EXP(-$B$15*(($B$16+$AI$4)*0.2))+S22*$B$15/($B$15-$AI$12)*(EXP(-$AI$12*(($B$16+$AI$4)*0.2))-EXP(-$B$15*(($B$16+$AI$4)*0.2)))+T22*$B$15/($B$15-$AI$13)*(EXP(-$AI$13*(($B$16+$AI$4)*0.2))-EXP(-$B$15*(($B$16+$AI$4)*0.2)))+U22*$B$15/($B$15-$AI$14)*(EXP(-$AI$14*(($B$16+$AI$4)*0.2))-EXP(-$B$15*(($B$16+$AI$4)*0.2)))</f>
        <v/>
      </c>
      <c r="X22" s="17">
        <f>R22*EXP(-$B$15*(($B$16+$AI$4)*0.3))+S22*$B$15/($B$15-$AI$12)*(EXP(-$AI$12*(($B$16+$AI$4)*0.3))-EXP(-$B$15*(($B$16+$AI$4)*0.3)))+T22*$B$15/($B$15-$AI$13)*(EXP(-$AI$13*(($B$16+$AI$4)*0.3))-EXP(-$B$15*(($B$16+$AI$4)*0.3)))+U22*$B$15/($B$15-$AI$14)*(EXP(-$AI$14*(($B$16+$AI$4)*0.3))-EXP(-$B$15*(($B$16+$AI$4)*0.3)))</f>
        <v/>
      </c>
      <c r="Y22" s="17">
        <f>R22*EXP(-$B$15*(($B$16+$AI$4)*0.4))+S22*$B$15/($B$15-$AI$12)*(EXP(-$AI$12*(($B$16+$AI$4)*0.4))-EXP(-$B$15*(($B$16+$AI$4)*0.4)))+T22*$B$15/($B$15-$AI$13)*(EXP(-$AI$13*(($B$16+$AI$4)*0.4))-EXP(-$B$15*(($B$16+$AI$4)*0.4)))+U22*$B$15/($B$15-$AI$14)*(EXP(-$AI$14*(($B$16+$AI$4)*0.4))-EXP(-$B$15*(($B$16+$AI$4)*0.4)))</f>
        <v/>
      </c>
      <c r="Z22" s="17">
        <f>R22*EXP(-$B$15*(($B$16+$AI$4)*0.5))+S22*$B$15/($B$15-$AI$12)*(EXP(-$AI$12*(($B$16+$AI$4)*0.5))-EXP(-$B$15*(($B$16+$AI$4)*0.5)))+T22*$B$15/($B$15-$AI$13)*(EXP(-$AI$13*(($B$16+$AI$4)*0.5))-EXP(-$B$15*(($B$16+$AI$4)*0.5)))+U22*$B$15/($B$15-$AI$14)*(EXP(-$AI$14*(($B$16+$AI$4)*0.5))-EXP(-$B$15*(($B$16+$AI$4)*0.5)))</f>
        <v/>
      </c>
      <c r="AA22" s="17">
        <f>R22*EXP(-$B$15*(($B$16+$AI$4)*0.6))+S22*$B$15/($B$15-$AI$12)*(EXP(-$AI$12*(($B$16+$AI$4)*0.6))-EXP(-$B$15*(($B$16+$AI$4)*0.6)))+T22*$B$15/($B$15-$AI$13)*(EXP(-$AI$13*(($B$16+$AI$4)*0.6))-EXP(-$B$15*(($B$16+$AI$4)*0.6)))+U22*$B$15/($B$15-$AI$14)*(EXP(-$AI$14*(($B$16+$AI$4)*0.6))-EXP(-$B$15*(($B$16+$AI$4)*0.6)))</f>
        <v/>
      </c>
      <c r="AB22" s="17">
        <f>R22*EXP(-$B$15*(($B$16+$AI$4)*0.7))+S22*$B$15/($B$15-$AI$12)*(EXP(-$AI$12*(($B$16+$AI$4)*0.7))-EXP(-$B$15*(($B$16+$AI$4)*0.7)))+T22*$B$15/($B$15-$AI$13)*(EXP(-$AI$13*(($B$16+$AI$4)*0.7))-EXP(-$B$15*(($B$16+$AI$4)*0.7)))+U22*$B$15/($B$15-$AI$14)*(EXP(-$AI$14*(($B$16+$AI$4)*0.7))-EXP(-$B$15*(($B$16+$AI$4)*0.7)))</f>
        <v/>
      </c>
      <c r="AC22" s="17">
        <f>R22*EXP(-$B$15*(($B$16+$AI$4)*0.8))+S22*$B$15/($B$15-$AI$12)*(EXP(-$AI$12*(($B$16+$AI$4)*0.8))-EXP(-$B$15*(($B$16+$AI$4)*0.8)))+T22*$B$15/($B$15-$AI$13)*(EXP(-$AI$13*(($B$16+$AI$4)*0.8))-EXP(-$B$15*(($B$16+$AI$4)*0.8)))+U22*$B$15/($B$15-$AI$14)*(EXP(-$AI$14*(($B$16+$AI$4)*0.8))-EXP(-$B$15*(($B$16+$AI$4)*0.8)))</f>
        <v/>
      </c>
      <c r="AD22" s="17">
        <f>R22*EXP(-$B$15*(($B$16+$AI$4)*0.9))+S22*$B$15/($B$15-$AI$12)*(EXP(-$AI$12*(($B$16+$AI$4)*0.9))-EXP(-$B$15*(($B$16+$AI$4)*0.9)))+T22*$B$15/($B$15-$AI$13)*(EXP(-$AI$13*(($B$16+$AI$4)*0.9))-EXP(-$B$15*(($B$16+$AI$4)*0.9)))+U22*$B$15/($B$15-$AI$14)*(EXP(-$AI$14*(($B$16+$AI$4)*0.9))-EXP(-$B$15*(($B$16+$AI$4)*0.9)))</f>
        <v/>
      </c>
      <c r="AE22" s="17">
        <f>R22*EXP(-$B$15*(($B$16+$AI$4)*1.0))+S22*$B$15/($B$15-$AI$12)*(EXP(-$AI$12*(($B$16+$AI$4)*1.0))-EXP(-$B$15*(($B$16+$AI$4)*1.0)))+T22*$B$15/($B$15-$AI$13)*(EXP(-$AI$13*(($B$16+$AI$4)*1.0))-EXP(-$B$15*(($B$16+$AI$4)*1.0)))+U22*$B$15/($B$15-$AI$14)*(EXP(-$AI$14*(($B$16+$AI$4)*1.0))-EXP(-$B$15*(($B$16+$AI$4)*1.0)))</f>
        <v/>
      </c>
      <c r="AF22" s="17">
        <f>MIN((G22-V22)/$AI$48,(G22-W22)/$AI$49,(G22-X22)/$AI$50,(G22-Y22)/$AI$51,(G22-Z22)/$AI$52,(G22-AA22)/$AI$53,(G22-AB22)/$AI$54,(G22-AC22)/$AI$55,(G22-AD22)/$AI$56,(G22-AE22)/$AI$57)</f>
        <v/>
      </c>
      <c r="AH22" s="9" t="inlineStr">
        <is>
          <t>M12 (one-step transition)</t>
        </is>
      </c>
      <c r="AI22" s="10">
        <f>($B$45*($B$47-$AI$12))*$AI$18/$AI$15+($B$45*($B$47-$AI$13))*$AI$19/$AI$16+($B$45*($B$47-$AI$14))*$AI$20/$AI$17</f>
        <v/>
      </c>
      <c r="AK22" s="9">
        <f>IF(AN21&gt;0,AM21,AK21)</f>
        <v/>
      </c>
      <c r="AL22" s="9">
        <f>IF(AN21&gt;0,AL21,AM21)</f>
        <v/>
      </c>
      <c r="AM22" s="16">
        <f>SQRT(AK22*AL22)</f>
        <v/>
      </c>
      <c r="AN22" s="18">
        <f>$AI$33/(AM22-$AI$12)*(AM22*EXP(-AM22*$B$14)-$AI$12*EXP(-$AI$12*$B$14))+$AI$36/(AM22-$AI$13)*(AM22*EXP(-AM22*$B$14)-$AI$13*EXP(-$AI$13*$B$14))+$AI$39/(AM22-$AI$14)*(AM22*EXP(-AM22*$B$14)-$AI$14*EXP(-$AI$14*$B$14))</f>
        <v/>
      </c>
      <c r="AO22" s="9">
        <f>IF(AR21&gt;0,AQ21,AO21)</f>
        <v/>
      </c>
      <c r="AP22" s="9">
        <f>IF(AR21&gt;0,AP21,AQ21)</f>
        <v/>
      </c>
      <c r="AQ22" s="16">
        <f>(AO22+AP22)/2</f>
        <v/>
      </c>
      <c r="AR22" s="18">
        <f>$AI$33/($B$15-$AI$12)*($B$15*EXP(-$B$15*AQ22)-$AI$12*EXP(-$AI$12*AQ22))+$AI$36/($B$15-$AI$13)*($B$15*EXP(-$B$15*AQ22)-$AI$13*EXP(-$AI$13*AQ22))+$AI$39/($B$15-$AI$14)*($B$15*EXP(-$B$15*AQ22)-$AI$14*EXP(-$AI$14*AQ22))</f>
        <v/>
      </c>
    </row>
    <row r="23">
      <c r="A23" s="24" t="n"/>
      <c r="B23" s="24" t="n"/>
      <c r="C23" s="25">
        <f>IF(ISNUMBER($A$23),IF($AI$63=1E9,"ignored",IF($A$23&lt;=$A$22,"order!","")),"")</f>
        <v/>
      </c>
      <c r="E23" s="12">
        <f>E22+$B$11</f>
        <v/>
      </c>
      <c r="F23" s="13">
        <f>E23/60</f>
        <v/>
      </c>
      <c r="G23" s="13">
        <f>IF(F23&gt;=$AI$66,$B$26,IF(F23&gt;=$AI$65,$B$25,IF(F23&gt;=$AI$64,$B$24,IF(F23&gt;=$AI$63,$B$23,IF(F23&gt;=$AI$62,$B$22,IF(F23&gt;=$AI$61,$B$21,$B$20))))))</f>
        <v/>
      </c>
      <c r="H23" s="14">
        <f>MAX(0,MIN($AI$59,IF($B$9="Plasma",(G23-(S23*$AI$18+T23*$AI$19+U23*$AI$20))/$AI$46,AF23)))</f>
        <v/>
      </c>
      <c r="I23" s="15">
        <f>H23/10*3600/$B$11</f>
        <v/>
      </c>
      <c r="J23" s="15">
        <f>J22+H23</f>
        <v/>
      </c>
      <c r="K23" s="14">
        <f>$AI$21*K22+$AI$22*L22+$AI$23*M22+$AI$30*H22</f>
        <v/>
      </c>
      <c r="L23" s="14">
        <f>$AI$24*K22+$AI$25*L22+$AI$26*M22+$AI$31*H22</f>
        <v/>
      </c>
      <c r="M23" s="14">
        <f>$AI$27*K22+$AI$28*L22+$AI$29*M22+$AI$32*H22</f>
        <v/>
      </c>
      <c r="N23" s="16">
        <f>R23*$B$48</f>
        <v/>
      </c>
      <c r="O23" s="14">
        <f>K23/$B$37</f>
        <v/>
      </c>
      <c r="P23" s="14">
        <f>L23/$B$38</f>
        <v/>
      </c>
      <c r="Q23" s="14">
        <f>M23/$B$39</f>
        <v/>
      </c>
      <c r="R23" s="14">
        <f>R22*$AI$42+S22*$AI$43+T22*$AI$44+U22*$AI$45+$AI$47*H22</f>
        <v/>
      </c>
      <c r="S23" s="17">
        <f>$AI$33*K23+$AI$34*L23+$AI$35*M23</f>
        <v/>
      </c>
      <c r="T23" s="17">
        <f>$AI$36*K23+$AI$37*L23+$AI$38*M23</f>
        <v/>
      </c>
      <c r="U23" s="17">
        <f>$AI$39*K23+$AI$40*L23+$AI$41*M23</f>
        <v/>
      </c>
      <c r="V23" s="17">
        <f>R23*EXP(-$B$15*(($B$16+$AI$4)*0.1))+S23*$B$15/($B$15-$AI$12)*(EXP(-$AI$12*(($B$16+$AI$4)*0.1))-EXP(-$B$15*(($B$16+$AI$4)*0.1)))+T23*$B$15/($B$15-$AI$13)*(EXP(-$AI$13*(($B$16+$AI$4)*0.1))-EXP(-$B$15*(($B$16+$AI$4)*0.1)))+U23*$B$15/($B$15-$AI$14)*(EXP(-$AI$14*(($B$16+$AI$4)*0.1))-EXP(-$B$15*(($B$16+$AI$4)*0.1)))</f>
        <v/>
      </c>
      <c r="W23" s="17">
        <f>R23*EXP(-$B$15*(($B$16+$AI$4)*0.2))+S23*$B$15/($B$15-$AI$12)*(EXP(-$AI$12*(($B$16+$AI$4)*0.2))-EXP(-$B$15*(($B$16+$AI$4)*0.2)))+T23*$B$15/($B$15-$AI$13)*(EXP(-$AI$13*(($B$16+$AI$4)*0.2))-EXP(-$B$15*(($B$16+$AI$4)*0.2)))+U23*$B$15/($B$15-$AI$14)*(EXP(-$AI$14*(($B$16+$AI$4)*0.2))-EXP(-$B$15*(($B$16+$AI$4)*0.2)))</f>
        <v/>
      </c>
      <c r="X23" s="17">
        <f>R23*EXP(-$B$15*(($B$16+$AI$4)*0.3))+S23*$B$15/($B$15-$AI$12)*(EXP(-$AI$12*(($B$16+$AI$4)*0.3))-EXP(-$B$15*(($B$16+$AI$4)*0.3)))+T23*$B$15/($B$15-$AI$13)*(EXP(-$AI$13*(($B$16+$AI$4)*0.3))-EXP(-$B$15*(($B$16+$AI$4)*0.3)))+U23*$B$15/($B$15-$AI$14)*(EXP(-$AI$14*(($B$16+$AI$4)*0.3))-EXP(-$B$15*(($B$16+$AI$4)*0.3)))</f>
        <v/>
      </c>
      <c r="Y23" s="17">
        <f>R23*EXP(-$B$15*(($B$16+$AI$4)*0.4))+S23*$B$15/($B$15-$AI$12)*(EXP(-$AI$12*(($B$16+$AI$4)*0.4))-EXP(-$B$15*(($B$16+$AI$4)*0.4)))+T23*$B$15/($B$15-$AI$13)*(EXP(-$AI$13*(($B$16+$AI$4)*0.4))-EXP(-$B$15*(($B$16+$AI$4)*0.4)))+U23*$B$15/($B$15-$AI$14)*(EXP(-$AI$14*(($B$16+$AI$4)*0.4))-EXP(-$B$15*(($B$16+$AI$4)*0.4)))</f>
        <v/>
      </c>
      <c r="Z23" s="17">
        <f>R23*EXP(-$B$15*(($B$16+$AI$4)*0.5))+S23*$B$15/($B$15-$AI$12)*(EXP(-$AI$12*(($B$16+$AI$4)*0.5))-EXP(-$B$15*(($B$16+$AI$4)*0.5)))+T23*$B$15/($B$15-$AI$13)*(EXP(-$AI$13*(($B$16+$AI$4)*0.5))-EXP(-$B$15*(($B$16+$AI$4)*0.5)))+U23*$B$15/($B$15-$AI$14)*(EXP(-$AI$14*(($B$16+$AI$4)*0.5))-EXP(-$B$15*(($B$16+$AI$4)*0.5)))</f>
        <v/>
      </c>
      <c r="AA23" s="17">
        <f>R23*EXP(-$B$15*(($B$16+$AI$4)*0.6))+S23*$B$15/($B$15-$AI$12)*(EXP(-$AI$12*(($B$16+$AI$4)*0.6))-EXP(-$B$15*(($B$16+$AI$4)*0.6)))+T23*$B$15/($B$15-$AI$13)*(EXP(-$AI$13*(($B$16+$AI$4)*0.6))-EXP(-$B$15*(($B$16+$AI$4)*0.6)))+U23*$B$15/($B$15-$AI$14)*(EXP(-$AI$14*(($B$16+$AI$4)*0.6))-EXP(-$B$15*(($B$16+$AI$4)*0.6)))</f>
        <v/>
      </c>
      <c r="AB23" s="17">
        <f>R23*EXP(-$B$15*(($B$16+$AI$4)*0.7))+S23*$B$15/($B$15-$AI$12)*(EXP(-$AI$12*(($B$16+$AI$4)*0.7))-EXP(-$B$15*(($B$16+$AI$4)*0.7)))+T23*$B$15/($B$15-$AI$13)*(EXP(-$AI$13*(($B$16+$AI$4)*0.7))-EXP(-$B$15*(($B$16+$AI$4)*0.7)))+U23*$B$15/($B$15-$AI$14)*(EXP(-$AI$14*(($B$16+$AI$4)*0.7))-EXP(-$B$15*(($B$16+$AI$4)*0.7)))</f>
        <v/>
      </c>
      <c r="AC23" s="17">
        <f>R23*EXP(-$B$15*(($B$16+$AI$4)*0.8))+S23*$B$15/($B$15-$AI$12)*(EXP(-$AI$12*(($B$16+$AI$4)*0.8))-EXP(-$B$15*(($B$16+$AI$4)*0.8)))+T23*$B$15/($B$15-$AI$13)*(EXP(-$AI$13*(($B$16+$AI$4)*0.8))-EXP(-$B$15*(($B$16+$AI$4)*0.8)))+U23*$B$15/($B$15-$AI$14)*(EXP(-$AI$14*(($B$16+$AI$4)*0.8))-EXP(-$B$15*(($B$16+$AI$4)*0.8)))</f>
        <v/>
      </c>
      <c r="AD23" s="17">
        <f>R23*EXP(-$B$15*(($B$16+$AI$4)*0.9))+S23*$B$15/($B$15-$AI$12)*(EXP(-$AI$12*(($B$16+$AI$4)*0.9))-EXP(-$B$15*(($B$16+$AI$4)*0.9)))+T23*$B$15/($B$15-$AI$13)*(EXP(-$AI$13*(($B$16+$AI$4)*0.9))-EXP(-$B$15*(($B$16+$AI$4)*0.9)))+U23*$B$15/($B$15-$AI$14)*(EXP(-$AI$14*(($B$16+$AI$4)*0.9))-EXP(-$B$15*(($B$16+$AI$4)*0.9)))</f>
        <v/>
      </c>
      <c r="AE23" s="17">
        <f>R23*EXP(-$B$15*(($B$16+$AI$4)*1.0))+S23*$B$15/($B$15-$AI$12)*(EXP(-$AI$12*(($B$16+$AI$4)*1.0))-EXP(-$B$15*(($B$16+$AI$4)*1.0)))+T23*$B$15/($B$15-$AI$13)*(EXP(-$AI$13*(($B$16+$AI$4)*1.0))-EXP(-$B$15*(($B$16+$AI$4)*1.0)))+U23*$B$15/($B$15-$AI$14)*(EXP(-$AI$14*(($B$16+$AI$4)*1.0))-EXP(-$B$15*(($B$16+$AI$4)*1.0)))</f>
        <v/>
      </c>
      <c r="AF23" s="17">
        <f>MIN((G23-V23)/$AI$48,(G23-W23)/$AI$49,(G23-X23)/$AI$50,(G23-Y23)/$AI$51,(G23-Z23)/$AI$52,(G23-AA23)/$AI$53,(G23-AB23)/$AI$54,(G23-AC23)/$AI$55,(G23-AD23)/$AI$56,(G23-AE23)/$AI$57)</f>
        <v/>
      </c>
      <c r="AH23" s="9" t="inlineStr">
        <is>
          <t>M13 (one-step transition)</t>
        </is>
      </c>
      <c r="AI23" s="10">
        <f>($B$47*($B$45-$AI$12))*$AI$18/$AI$15+($B$47*($B$45-$AI$13))*$AI$19/$AI$16+($B$47*($B$45-$AI$14))*$AI$20/$AI$17</f>
        <v/>
      </c>
      <c r="AK23" s="9">
        <f>IF(AN22&gt;0,AM22,AK22)</f>
        <v/>
      </c>
      <c r="AL23" s="9">
        <f>IF(AN22&gt;0,AL22,AM22)</f>
        <v/>
      </c>
      <c r="AM23" s="16">
        <f>SQRT(AK23*AL23)</f>
        <v/>
      </c>
      <c r="AN23" s="18">
        <f>$AI$33/(AM23-$AI$12)*(AM23*EXP(-AM23*$B$14)-$AI$12*EXP(-$AI$12*$B$14))+$AI$36/(AM23-$AI$13)*(AM23*EXP(-AM23*$B$14)-$AI$13*EXP(-$AI$13*$B$14))+$AI$39/(AM23-$AI$14)*(AM23*EXP(-AM23*$B$14)-$AI$14*EXP(-$AI$14*$B$14))</f>
        <v/>
      </c>
      <c r="AO23" s="9">
        <f>IF(AR22&gt;0,AQ22,AO22)</f>
        <v/>
      </c>
      <c r="AP23" s="9">
        <f>IF(AR22&gt;0,AP22,AQ22)</f>
        <v/>
      </c>
      <c r="AQ23" s="16">
        <f>(AO23+AP23)/2</f>
        <v/>
      </c>
      <c r="AR23" s="18">
        <f>$AI$33/($B$15-$AI$12)*($B$15*EXP(-$B$15*AQ23)-$AI$12*EXP(-$AI$12*AQ23))+$AI$36/($B$15-$AI$13)*($B$15*EXP(-$B$15*AQ23)-$AI$13*EXP(-$AI$13*AQ23))+$AI$39/($B$15-$AI$14)*($B$15*EXP(-$B$15*AQ23)-$AI$14*EXP(-$AI$14*AQ23))</f>
        <v/>
      </c>
    </row>
    <row r="24">
      <c r="A24" s="24" t="n"/>
      <c r="B24" s="24" t="n"/>
      <c r="C24" s="25">
        <f>IF(ISNUMBER($A$24),IF($AI$64=1E9,"ignored",IF($A$24&lt;=$A$23,"order!","")),"")</f>
        <v/>
      </c>
      <c r="E24" s="12">
        <f>E23+$B$11</f>
        <v/>
      </c>
      <c r="F24" s="13">
        <f>E24/60</f>
        <v/>
      </c>
      <c r="G24" s="13">
        <f>IF(F24&gt;=$AI$66,$B$26,IF(F24&gt;=$AI$65,$B$25,IF(F24&gt;=$AI$64,$B$24,IF(F24&gt;=$AI$63,$B$23,IF(F24&gt;=$AI$62,$B$22,IF(F24&gt;=$AI$61,$B$21,$B$20))))))</f>
        <v/>
      </c>
      <c r="H24" s="14">
        <f>MAX(0,MIN($AI$59,IF($B$9="Plasma",(G24-(S24*$AI$18+T24*$AI$19+U24*$AI$20))/$AI$46,AF24)))</f>
        <v/>
      </c>
      <c r="I24" s="15">
        <f>H24/10*3600/$B$11</f>
        <v/>
      </c>
      <c r="J24" s="15">
        <f>J23+H24</f>
        <v/>
      </c>
      <c r="K24" s="14">
        <f>$AI$21*K23+$AI$22*L23+$AI$23*M23+$AI$30*H23</f>
        <v/>
      </c>
      <c r="L24" s="14">
        <f>$AI$24*K23+$AI$25*L23+$AI$26*M23+$AI$31*H23</f>
        <v/>
      </c>
      <c r="M24" s="14">
        <f>$AI$27*K23+$AI$28*L23+$AI$29*M23+$AI$32*H23</f>
        <v/>
      </c>
      <c r="N24" s="16">
        <f>R24*$B$48</f>
        <v/>
      </c>
      <c r="O24" s="14">
        <f>K24/$B$37</f>
        <v/>
      </c>
      <c r="P24" s="14">
        <f>L24/$B$38</f>
        <v/>
      </c>
      <c r="Q24" s="14">
        <f>M24/$B$39</f>
        <v/>
      </c>
      <c r="R24" s="14">
        <f>R23*$AI$42+S23*$AI$43+T23*$AI$44+U23*$AI$45+$AI$47*H23</f>
        <v/>
      </c>
      <c r="S24" s="17">
        <f>$AI$33*K24+$AI$34*L24+$AI$35*M24</f>
        <v/>
      </c>
      <c r="T24" s="17">
        <f>$AI$36*K24+$AI$37*L24+$AI$38*M24</f>
        <v/>
      </c>
      <c r="U24" s="17">
        <f>$AI$39*K24+$AI$40*L24+$AI$41*M24</f>
        <v/>
      </c>
      <c r="V24" s="17">
        <f>R24*EXP(-$B$15*(($B$16+$AI$4)*0.1))+S24*$B$15/($B$15-$AI$12)*(EXP(-$AI$12*(($B$16+$AI$4)*0.1))-EXP(-$B$15*(($B$16+$AI$4)*0.1)))+T24*$B$15/($B$15-$AI$13)*(EXP(-$AI$13*(($B$16+$AI$4)*0.1))-EXP(-$B$15*(($B$16+$AI$4)*0.1)))+U24*$B$15/($B$15-$AI$14)*(EXP(-$AI$14*(($B$16+$AI$4)*0.1))-EXP(-$B$15*(($B$16+$AI$4)*0.1)))</f>
        <v/>
      </c>
      <c r="W24" s="17">
        <f>R24*EXP(-$B$15*(($B$16+$AI$4)*0.2))+S24*$B$15/($B$15-$AI$12)*(EXP(-$AI$12*(($B$16+$AI$4)*0.2))-EXP(-$B$15*(($B$16+$AI$4)*0.2)))+T24*$B$15/($B$15-$AI$13)*(EXP(-$AI$13*(($B$16+$AI$4)*0.2))-EXP(-$B$15*(($B$16+$AI$4)*0.2)))+U24*$B$15/($B$15-$AI$14)*(EXP(-$AI$14*(($B$16+$AI$4)*0.2))-EXP(-$B$15*(($B$16+$AI$4)*0.2)))</f>
        <v/>
      </c>
      <c r="X24" s="17">
        <f>R24*EXP(-$B$15*(($B$16+$AI$4)*0.3))+S24*$B$15/($B$15-$AI$12)*(EXP(-$AI$12*(($B$16+$AI$4)*0.3))-EXP(-$B$15*(($B$16+$AI$4)*0.3)))+T24*$B$15/($B$15-$AI$13)*(EXP(-$AI$13*(($B$16+$AI$4)*0.3))-EXP(-$B$15*(($B$16+$AI$4)*0.3)))+U24*$B$15/($B$15-$AI$14)*(EXP(-$AI$14*(($B$16+$AI$4)*0.3))-EXP(-$B$15*(($B$16+$AI$4)*0.3)))</f>
        <v/>
      </c>
      <c r="Y24" s="17">
        <f>R24*EXP(-$B$15*(($B$16+$AI$4)*0.4))+S24*$B$15/($B$15-$AI$12)*(EXP(-$AI$12*(($B$16+$AI$4)*0.4))-EXP(-$B$15*(($B$16+$AI$4)*0.4)))+T24*$B$15/($B$15-$AI$13)*(EXP(-$AI$13*(($B$16+$AI$4)*0.4))-EXP(-$B$15*(($B$16+$AI$4)*0.4)))+U24*$B$15/($B$15-$AI$14)*(EXP(-$AI$14*(($B$16+$AI$4)*0.4))-EXP(-$B$15*(($B$16+$AI$4)*0.4)))</f>
        <v/>
      </c>
      <c r="Z24" s="17">
        <f>R24*EXP(-$B$15*(($B$16+$AI$4)*0.5))+S24*$B$15/($B$15-$AI$12)*(EXP(-$AI$12*(($B$16+$AI$4)*0.5))-EXP(-$B$15*(($B$16+$AI$4)*0.5)))+T24*$B$15/($B$15-$AI$13)*(EXP(-$AI$13*(($B$16+$AI$4)*0.5))-EXP(-$B$15*(($B$16+$AI$4)*0.5)))+U24*$B$15/($B$15-$AI$14)*(EXP(-$AI$14*(($B$16+$AI$4)*0.5))-EXP(-$B$15*(($B$16+$AI$4)*0.5)))</f>
        <v/>
      </c>
      <c r="AA24" s="17">
        <f>R24*EXP(-$B$15*(($B$16+$AI$4)*0.6))+S24*$B$15/($B$15-$AI$12)*(EXP(-$AI$12*(($B$16+$AI$4)*0.6))-EXP(-$B$15*(($B$16+$AI$4)*0.6)))+T24*$B$15/($B$15-$AI$13)*(EXP(-$AI$13*(($B$16+$AI$4)*0.6))-EXP(-$B$15*(($B$16+$AI$4)*0.6)))+U24*$B$15/($B$15-$AI$14)*(EXP(-$AI$14*(($B$16+$AI$4)*0.6))-EXP(-$B$15*(($B$16+$AI$4)*0.6)))</f>
        <v/>
      </c>
      <c r="AB24" s="17">
        <f>R24*EXP(-$B$15*(($B$16+$AI$4)*0.7))+S24*$B$15/($B$15-$AI$12)*(EXP(-$AI$12*(($B$16+$AI$4)*0.7))-EXP(-$B$15*(($B$16+$AI$4)*0.7)))+T24*$B$15/($B$15-$AI$13)*(EXP(-$AI$13*(($B$16+$AI$4)*0.7))-EXP(-$B$15*(($B$16+$AI$4)*0.7)))+U24*$B$15/($B$15-$AI$14)*(EXP(-$AI$14*(($B$16+$AI$4)*0.7))-EXP(-$B$15*(($B$16+$AI$4)*0.7)))</f>
        <v/>
      </c>
      <c r="AC24" s="17">
        <f>R24*EXP(-$B$15*(($B$16+$AI$4)*0.8))+S24*$B$15/($B$15-$AI$12)*(EXP(-$AI$12*(($B$16+$AI$4)*0.8))-EXP(-$B$15*(($B$16+$AI$4)*0.8)))+T24*$B$15/($B$15-$AI$13)*(EXP(-$AI$13*(($B$16+$AI$4)*0.8))-EXP(-$B$15*(($B$16+$AI$4)*0.8)))+U24*$B$15/($B$15-$AI$14)*(EXP(-$AI$14*(($B$16+$AI$4)*0.8))-EXP(-$B$15*(($B$16+$AI$4)*0.8)))</f>
        <v/>
      </c>
      <c r="AD24" s="17">
        <f>R24*EXP(-$B$15*(($B$16+$AI$4)*0.9))+S24*$B$15/($B$15-$AI$12)*(EXP(-$AI$12*(($B$16+$AI$4)*0.9))-EXP(-$B$15*(($B$16+$AI$4)*0.9)))+T24*$B$15/($B$15-$AI$13)*(EXP(-$AI$13*(($B$16+$AI$4)*0.9))-EXP(-$B$15*(($B$16+$AI$4)*0.9)))+U24*$B$15/($B$15-$AI$14)*(EXP(-$AI$14*(($B$16+$AI$4)*0.9))-EXP(-$B$15*(($B$16+$AI$4)*0.9)))</f>
        <v/>
      </c>
      <c r="AE24" s="17">
        <f>R24*EXP(-$B$15*(($B$16+$AI$4)*1.0))+S24*$B$15/($B$15-$AI$12)*(EXP(-$AI$12*(($B$16+$AI$4)*1.0))-EXP(-$B$15*(($B$16+$AI$4)*1.0)))+T24*$B$15/($B$15-$AI$13)*(EXP(-$AI$13*(($B$16+$AI$4)*1.0))-EXP(-$B$15*(($B$16+$AI$4)*1.0)))+U24*$B$15/($B$15-$AI$14)*(EXP(-$AI$14*(($B$16+$AI$4)*1.0))-EXP(-$B$15*(($B$16+$AI$4)*1.0)))</f>
        <v/>
      </c>
      <c r="AF24" s="17">
        <f>MIN((G24-V24)/$AI$48,(G24-W24)/$AI$49,(G24-X24)/$AI$50,(G24-Y24)/$AI$51,(G24-Z24)/$AI$52,(G24-AA24)/$AI$53,(G24-AB24)/$AI$54,(G24-AC24)/$AI$55,(G24-AD24)/$AI$56,(G24-AE24)/$AI$57)</f>
        <v/>
      </c>
      <c r="AH24" s="9" t="inlineStr">
        <is>
          <t>M21 (one-step transition)</t>
        </is>
      </c>
      <c r="AI24" s="10">
        <f>($B$44*($B$47-$AI$12))*$AI$18/$AI$15+($B$44*($B$47-$AI$13))*$AI$19/$AI$16+($B$44*($B$47-$AI$14))*$AI$20/$AI$17</f>
        <v/>
      </c>
      <c r="AK24" s="9">
        <f>IF(AN23&gt;0,AM23,AK23)</f>
        <v/>
      </c>
      <c r="AL24" s="9">
        <f>IF(AN23&gt;0,AL23,AM23)</f>
        <v/>
      </c>
      <c r="AM24" s="16">
        <f>SQRT(AK24*AL24)</f>
        <v/>
      </c>
      <c r="AN24" s="18">
        <f>$AI$33/(AM24-$AI$12)*(AM24*EXP(-AM24*$B$14)-$AI$12*EXP(-$AI$12*$B$14))+$AI$36/(AM24-$AI$13)*(AM24*EXP(-AM24*$B$14)-$AI$13*EXP(-$AI$13*$B$14))+$AI$39/(AM24-$AI$14)*(AM24*EXP(-AM24*$B$14)-$AI$14*EXP(-$AI$14*$B$14))</f>
        <v/>
      </c>
      <c r="AO24" s="9">
        <f>IF(AR23&gt;0,AQ23,AO23)</f>
        <v/>
      </c>
      <c r="AP24" s="9">
        <f>IF(AR23&gt;0,AP23,AQ23)</f>
        <v/>
      </c>
      <c r="AQ24" s="16">
        <f>(AO24+AP24)/2</f>
        <v/>
      </c>
      <c r="AR24" s="18">
        <f>$AI$33/($B$15-$AI$12)*($B$15*EXP(-$B$15*AQ24)-$AI$12*EXP(-$AI$12*AQ24))+$AI$36/($B$15-$AI$13)*($B$15*EXP(-$B$15*AQ24)-$AI$13*EXP(-$AI$13*AQ24))+$AI$39/($B$15-$AI$14)*($B$15*EXP(-$B$15*AQ24)-$AI$14*EXP(-$AI$14*AQ24))</f>
        <v/>
      </c>
    </row>
    <row r="25">
      <c r="A25" s="24" t="n"/>
      <c r="B25" s="24" t="n"/>
      <c r="C25" s="25">
        <f>IF(ISNUMBER($A$25),IF($AI$65=1E9,"ignored",IF($A$25&lt;=$A$24,"order!","")),"")</f>
        <v/>
      </c>
      <c r="E25" s="12">
        <f>E24+$B$11</f>
        <v/>
      </c>
      <c r="F25" s="13">
        <f>E25/60</f>
        <v/>
      </c>
      <c r="G25" s="13">
        <f>IF(F25&gt;=$AI$66,$B$26,IF(F25&gt;=$AI$65,$B$25,IF(F25&gt;=$AI$64,$B$24,IF(F25&gt;=$AI$63,$B$23,IF(F25&gt;=$AI$62,$B$22,IF(F25&gt;=$AI$61,$B$21,$B$20))))))</f>
        <v/>
      </c>
      <c r="H25" s="14">
        <f>MAX(0,MIN($AI$59,IF($B$9="Plasma",(G25-(S25*$AI$18+T25*$AI$19+U25*$AI$20))/$AI$46,AF25)))</f>
        <v/>
      </c>
      <c r="I25" s="15">
        <f>H25/10*3600/$B$11</f>
        <v/>
      </c>
      <c r="J25" s="15">
        <f>J24+H25</f>
        <v/>
      </c>
      <c r="K25" s="14">
        <f>$AI$21*K24+$AI$22*L24+$AI$23*M24+$AI$30*H24</f>
        <v/>
      </c>
      <c r="L25" s="14">
        <f>$AI$24*K24+$AI$25*L24+$AI$26*M24+$AI$31*H24</f>
        <v/>
      </c>
      <c r="M25" s="14">
        <f>$AI$27*K24+$AI$28*L24+$AI$29*M24+$AI$32*H24</f>
        <v/>
      </c>
      <c r="N25" s="16">
        <f>R25*$B$48</f>
        <v/>
      </c>
      <c r="O25" s="14">
        <f>K25/$B$37</f>
        <v/>
      </c>
      <c r="P25" s="14">
        <f>L25/$B$38</f>
        <v/>
      </c>
      <c r="Q25" s="14">
        <f>M25/$B$39</f>
        <v/>
      </c>
      <c r="R25" s="14">
        <f>R24*$AI$42+S24*$AI$43+T24*$AI$44+U24*$AI$45+$AI$47*H24</f>
        <v/>
      </c>
      <c r="S25" s="17">
        <f>$AI$33*K25+$AI$34*L25+$AI$35*M25</f>
        <v/>
      </c>
      <c r="T25" s="17">
        <f>$AI$36*K25+$AI$37*L25+$AI$38*M25</f>
        <v/>
      </c>
      <c r="U25" s="17">
        <f>$AI$39*K25+$AI$40*L25+$AI$41*M25</f>
        <v/>
      </c>
      <c r="V25" s="17">
        <f>R25*EXP(-$B$15*(($B$16+$AI$4)*0.1))+S25*$B$15/($B$15-$AI$12)*(EXP(-$AI$12*(($B$16+$AI$4)*0.1))-EXP(-$B$15*(($B$16+$AI$4)*0.1)))+T25*$B$15/($B$15-$AI$13)*(EXP(-$AI$13*(($B$16+$AI$4)*0.1))-EXP(-$B$15*(($B$16+$AI$4)*0.1)))+U25*$B$15/($B$15-$AI$14)*(EXP(-$AI$14*(($B$16+$AI$4)*0.1))-EXP(-$B$15*(($B$16+$AI$4)*0.1)))</f>
        <v/>
      </c>
      <c r="W25" s="17">
        <f>R25*EXP(-$B$15*(($B$16+$AI$4)*0.2))+S25*$B$15/($B$15-$AI$12)*(EXP(-$AI$12*(($B$16+$AI$4)*0.2))-EXP(-$B$15*(($B$16+$AI$4)*0.2)))+T25*$B$15/($B$15-$AI$13)*(EXP(-$AI$13*(($B$16+$AI$4)*0.2))-EXP(-$B$15*(($B$16+$AI$4)*0.2)))+U25*$B$15/($B$15-$AI$14)*(EXP(-$AI$14*(($B$16+$AI$4)*0.2))-EXP(-$B$15*(($B$16+$AI$4)*0.2)))</f>
        <v/>
      </c>
      <c r="X25" s="17">
        <f>R25*EXP(-$B$15*(($B$16+$AI$4)*0.3))+S25*$B$15/($B$15-$AI$12)*(EXP(-$AI$12*(($B$16+$AI$4)*0.3))-EXP(-$B$15*(($B$16+$AI$4)*0.3)))+T25*$B$15/($B$15-$AI$13)*(EXP(-$AI$13*(($B$16+$AI$4)*0.3))-EXP(-$B$15*(($B$16+$AI$4)*0.3)))+U25*$B$15/($B$15-$AI$14)*(EXP(-$AI$14*(($B$16+$AI$4)*0.3))-EXP(-$B$15*(($B$16+$AI$4)*0.3)))</f>
        <v/>
      </c>
      <c r="Y25" s="17">
        <f>R25*EXP(-$B$15*(($B$16+$AI$4)*0.4))+S25*$B$15/($B$15-$AI$12)*(EXP(-$AI$12*(($B$16+$AI$4)*0.4))-EXP(-$B$15*(($B$16+$AI$4)*0.4)))+T25*$B$15/($B$15-$AI$13)*(EXP(-$AI$13*(($B$16+$AI$4)*0.4))-EXP(-$B$15*(($B$16+$AI$4)*0.4)))+U25*$B$15/($B$15-$AI$14)*(EXP(-$AI$14*(($B$16+$AI$4)*0.4))-EXP(-$B$15*(($B$16+$AI$4)*0.4)))</f>
        <v/>
      </c>
      <c r="Z25" s="17">
        <f>R25*EXP(-$B$15*(($B$16+$AI$4)*0.5))+S25*$B$15/($B$15-$AI$12)*(EXP(-$AI$12*(($B$16+$AI$4)*0.5))-EXP(-$B$15*(($B$16+$AI$4)*0.5)))+T25*$B$15/($B$15-$AI$13)*(EXP(-$AI$13*(($B$16+$AI$4)*0.5))-EXP(-$B$15*(($B$16+$AI$4)*0.5)))+U25*$B$15/($B$15-$AI$14)*(EXP(-$AI$14*(($B$16+$AI$4)*0.5))-EXP(-$B$15*(($B$16+$AI$4)*0.5)))</f>
        <v/>
      </c>
      <c r="AA25" s="17">
        <f>R25*EXP(-$B$15*(($B$16+$AI$4)*0.6))+S25*$B$15/($B$15-$AI$12)*(EXP(-$AI$12*(($B$16+$AI$4)*0.6))-EXP(-$B$15*(($B$16+$AI$4)*0.6)))+T25*$B$15/($B$15-$AI$13)*(EXP(-$AI$13*(($B$16+$AI$4)*0.6))-EXP(-$B$15*(($B$16+$AI$4)*0.6)))+U25*$B$15/($B$15-$AI$14)*(EXP(-$AI$14*(($B$16+$AI$4)*0.6))-EXP(-$B$15*(($B$16+$AI$4)*0.6)))</f>
        <v/>
      </c>
      <c r="AB25" s="17">
        <f>R25*EXP(-$B$15*(($B$16+$AI$4)*0.7))+S25*$B$15/($B$15-$AI$12)*(EXP(-$AI$12*(($B$16+$AI$4)*0.7))-EXP(-$B$15*(($B$16+$AI$4)*0.7)))+T25*$B$15/($B$15-$AI$13)*(EXP(-$AI$13*(($B$16+$AI$4)*0.7))-EXP(-$B$15*(($B$16+$AI$4)*0.7)))+U25*$B$15/($B$15-$AI$14)*(EXP(-$AI$14*(($B$16+$AI$4)*0.7))-EXP(-$B$15*(($B$16+$AI$4)*0.7)))</f>
        <v/>
      </c>
      <c r="AC25" s="17">
        <f>R25*EXP(-$B$15*(($B$16+$AI$4)*0.8))+S25*$B$15/($B$15-$AI$12)*(EXP(-$AI$12*(($B$16+$AI$4)*0.8))-EXP(-$B$15*(($B$16+$AI$4)*0.8)))+T25*$B$15/($B$15-$AI$13)*(EXP(-$AI$13*(($B$16+$AI$4)*0.8))-EXP(-$B$15*(($B$16+$AI$4)*0.8)))+U25*$B$15/($B$15-$AI$14)*(EXP(-$AI$14*(($B$16+$AI$4)*0.8))-EXP(-$B$15*(($B$16+$AI$4)*0.8)))</f>
        <v/>
      </c>
      <c r="AD25" s="17">
        <f>R25*EXP(-$B$15*(($B$16+$AI$4)*0.9))+S25*$B$15/($B$15-$AI$12)*(EXP(-$AI$12*(($B$16+$AI$4)*0.9))-EXP(-$B$15*(($B$16+$AI$4)*0.9)))+T25*$B$15/($B$15-$AI$13)*(EXP(-$AI$13*(($B$16+$AI$4)*0.9))-EXP(-$B$15*(($B$16+$AI$4)*0.9)))+U25*$B$15/($B$15-$AI$14)*(EXP(-$AI$14*(($B$16+$AI$4)*0.9))-EXP(-$B$15*(($B$16+$AI$4)*0.9)))</f>
        <v/>
      </c>
      <c r="AE25" s="17">
        <f>R25*EXP(-$B$15*(($B$16+$AI$4)*1.0))+S25*$B$15/($B$15-$AI$12)*(EXP(-$AI$12*(($B$16+$AI$4)*1.0))-EXP(-$B$15*(($B$16+$AI$4)*1.0)))+T25*$B$15/($B$15-$AI$13)*(EXP(-$AI$13*(($B$16+$AI$4)*1.0))-EXP(-$B$15*(($B$16+$AI$4)*1.0)))+U25*$B$15/($B$15-$AI$14)*(EXP(-$AI$14*(($B$16+$AI$4)*1.0))-EXP(-$B$15*(($B$16+$AI$4)*1.0)))</f>
        <v/>
      </c>
      <c r="AF25" s="17">
        <f>MIN((G25-V25)/$AI$48,(G25-W25)/$AI$49,(G25-X25)/$AI$50,(G25-Y25)/$AI$51,(G25-Z25)/$AI$52,(G25-AA25)/$AI$53,(G25-AB25)/$AI$54,(G25-AC25)/$AI$55,(G25-AD25)/$AI$56,(G25-AE25)/$AI$57)</f>
        <v/>
      </c>
      <c r="AH25" s="9" t="inlineStr">
        <is>
          <t>M22 (one-step transition)</t>
        </is>
      </c>
      <c r="AI25" s="10">
        <f>(($AI$5-$AI$12)*($B$47-$AI$12)-$B$46*$B$47)*$AI$18/$AI$15+(($AI$5-$AI$13)*($B$47-$AI$13)-$B$46*$B$47)*$AI$19/$AI$16+(($AI$5-$AI$14)*($B$47-$AI$14)-$B$46*$B$47)*$AI$20/$AI$17</f>
        <v/>
      </c>
      <c r="AK25" s="9">
        <f>IF(AN24&gt;0,AM24,AK24)</f>
        <v/>
      </c>
      <c r="AL25" s="9">
        <f>IF(AN24&gt;0,AL24,AM24)</f>
        <v/>
      </c>
      <c r="AM25" s="16">
        <f>SQRT(AK25*AL25)</f>
        <v/>
      </c>
      <c r="AN25" s="18">
        <f>$AI$33/(AM25-$AI$12)*(AM25*EXP(-AM25*$B$14)-$AI$12*EXP(-$AI$12*$B$14))+$AI$36/(AM25-$AI$13)*(AM25*EXP(-AM25*$B$14)-$AI$13*EXP(-$AI$13*$B$14))+$AI$39/(AM25-$AI$14)*(AM25*EXP(-AM25*$B$14)-$AI$14*EXP(-$AI$14*$B$14))</f>
        <v/>
      </c>
      <c r="AO25" s="9">
        <f>IF(AR24&gt;0,AQ24,AO24)</f>
        <v/>
      </c>
      <c r="AP25" s="9">
        <f>IF(AR24&gt;0,AP24,AQ24)</f>
        <v/>
      </c>
      <c r="AQ25" s="16">
        <f>(AO25+AP25)/2</f>
        <v/>
      </c>
      <c r="AR25" s="18">
        <f>$AI$33/($B$15-$AI$12)*($B$15*EXP(-$B$15*AQ25)-$AI$12*EXP(-$AI$12*AQ25))+$AI$36/($B$15-$AI$13)*($B$15*EXP(-$B$15*AQ25)-$AI$13*EXP(-$AI$13*AQ25))+$AI$39/($B$15-$AI$14)*($B$15*EXP(-$B$15*AQ25)-$AI$14*EXP(-$AI$14*AQ25))</f>
        <v/>
      </c>
    </row>
    <row r="26">
      <c r="A26" s="24" t="n"/>
      <c r="B26" s="24" t="n"/>
      <c r="C26" s="25">
        <f>IF(ISNUMBER($A$26),IF($AI$66=1E9,"ignored",IF($A$26&lt;=$A$25,"order!","")),"")</f>
        <v/>
      </c>
      <c r="E26" s="12">
        <f>E25+$B$11</f>
        <v/>
      </c>
      <c r="F26" s="13">
        <f>E26/60</f>
        <v/>
      </c>
      <c r="G26" s="13">
        <f>IF(F26&gt;=$AI$66,$B$26,IF(F26&gt;=$AI$65,$B$25,IF(F26&gt;=$AI$64,$B$24,IF(F26&gt;=$AI$63,$B$23,IF(F26&gt;=$AI$62,$B$22,IF(F26&gt;=$AI$61,$B$21,$B$20))))))</f>
        <v/>
      </c>
      <c r="H26" s="14">
        <f>MAX(0,MIN($AI$59,IF($B$9="Plasma",(G26-(S26*$AI$18+T26*$AI$19+U26*$AI$20))/$AI$46,AF26)))</f>
        <v/>
      </c>
      <c r="I26" s="15">
        <f>H26/10*3600/$B$11</f>
        <v/>
      </c>
      <c r="J26" s="15">
        <f>J25+H26</f>
        <v/>
      </c>
      <c r="K26" s="14">
        <f>$AI$21*K25+$AI$22*L25+$AI$23*M25+$AI$30*H25</f>
        <v/>
      </c>
      <c r="L26" s="14">
        <f>$AI$24*K25+$AI$25*L25+$AI$26*M25+$AI$31*H25</f>
        <v/>
      </c>
      <c r="M26" s="14">
        <f>$AI$27*K25+$AI$28*L25+$AI$29*M25+$AI$32*H25</f>
        <v/>
      </c>
      <c r="N26" s="16">
        <f>R26*$B$48</f>
        <v/>
      </c>
      <c r="O26" s="14">
        <f>K26/$B$37</f>
        <v/>
      </c>
      <c r="P26" s="14">
        <f>L26/$B$38</f>
        <v/>
      </c>
      <c r="Q26" s="14">
        <f>M26/$B$39</f>
        <v/>
      </c>
      <c r="R26" s="14">
        <f>R25*$AI$42+S25*$AI$43+T25*$AI$44+U25*$AI$45+$AI$47*H25</f>
        <v/>
      </c>
      <c r="S26" s="17">
        <f>$AI$33*K26+$AI$34*L26+$AI$35*M26</f>
        <v/>
      </c>
      <c r="T26" s="17">
        <f>$AI$36*K26+$AI$37*L26+$AI$38*M26</f>
        <v/>
      </c>
      <c r="U26" s="17">
        <f>$AI$39*K26+$AI$40*L26+$AI$41*M26</f>
        <v/>
      </c>
      <c r="V26" s="17">
        <f>R26*EXP(-$B$15*(($B$16+$AI$4)*0.1))+S26*$B$15/($B$15-$AI$12)*(EXP(-$AI$12*(($B$16+$AI$4)*0.1))-EXP(-$B$15*(($B$16+$AI$4)*0.1)))+T26*$B$15/($B$15-$AI$13)*(EXP(-$AI$13*(($B$16+$AI$4)*0.1))-EXP(-$B$15*(($B$16+$AI$4)*0.1)))+U26*$B$15/($B$15-$AI$14)*(EXP(-$AI$14*(($B$16+$AI$4)*0.1))-EXP(-$B$15*(($B$16+$AI$4)*0.1)))</f>
        <v/>
      </c>
      <c r="W26" s="17">
        <f>R26*EXP(-$B$15*(($B$16+$AI$4)*0.2))+S26*$B$15/($B$15-$AI$12)*(EXP(-$AI$12*(($B$16+$AI$4)*0.2))-EXP(-$B$15*(($B$16+$AI$4)*0.2)))+T26*$B$15/($B$15-$AI$13)*(EXP(-$AI$13*(($B$16+$AI$4)*0.2))-EXP(-$B$15*(($B$16+$AI$4)*0.2)))+U26*$B$15/($B$15-$AI$14)*(EXP(-$AI$14*(($B$16+$AI$4)*0.2))-EXP(-$B$15*(($B$16+$AI$4)*0.2)))</f>
        <v/>
      </c>
      <c r="X26" s="17">
        <f>R26*EXP(-$B$15*(($B$16+$AI$4)*0.3))+S26*$B$15/($B$15-$AI$12)*(EXP(-$AI$12*(($B$16+$AI$4)*0.3))-EXP(-$B$15*(($B$16+$AI$4)*0.3)))+T26*$B$15/($B$15-$AI$13)*(EXP(-$AI$13*(($B$16+$AI$4)*0.3))-EXP(-$B$15*(($B$16+$AI$4)*0.3)))+U26*$B$15/($B$15-$AI$14)*(EXP(-$AI$14*(($B$16+$AI$4)*0.3))-EXP(-$B$15*(($B$16+$AI$4)*0.3)))</f>
        <v/>
      </c>
      <c r="Y26" s="17">
        <f>R26*EXP(-$B$15*(($B$16+$AI$4)*0.4))+S26*$B$15/($B$15-$AI$12)*(EXP(-$AI$12*(($B$16+$AI$4)*0.4))-EXP(-$B$15*(($B$16+$AI$4)*0.4)))+T26*$B$15/($B$15-$AI$13)*(EXP(-$AI$13*(($B$16+$AI$4)*0.4))-EXP(-$B$15*(($B$16+$AI$4)*0.4)))+U26*$B$15/($B$15-$AI$14)*(EXP(-$AI$14*(($B$16+$AI$4)*0.4))-EXP(-$B$15*(($B$16+$AI$4)*0.4)))</f>
        <v/>
      </c>
      <c r="Z26" s="17">
        <f>R26*EXP(-$B$15*(($B$16+$AI$4)*0.5))+S26*$B$15/($B$15-$AI$12)*(EXP(-$AI$12*(($B$16+$AI$4)*0.5))-EXP(-$B$15*(($B$16+$AI$4)*0.5)))+T26*$B$15/($B$15-$AI$13)*(EXP(-$AI$13*(($B$16+$AI$4)*0.5))-EXP(-$B$15*(($B$16+$AI$4)*0.5)))+U26*$B$15/($B$15-$AI$14)*(EXP(-$AI$14*(($B$16+$AI$4)*0.5))-EXP(-$B$15*(($B$16+$AI$4)*0.5)))</f>
        <v/>
      </c>
      <c r="AA26" s="17">
        <f>R26*EXP(-$B$15*(($B$16+$AI$4)*0.6))+S26*$B$15/($B$15-$AI$12)*(EXP(-$AI$12*(($B$16+$AI$4)*0.6))-EXP(-$B$15*(($B$16+$AI$4)*0.6)))+T26*$B$15/($B$15-$AI$13)*(EXP(-$AI$13*(($B$16+$AI$4)*0.6))-EXP(-$B$15*(($B$16+$AI$4)*0.6)))+U26*$B$15/($B$15-$AI$14)*(EXP(-$AI$14*(($B$16+$AI$4)*0.6))-EXP(-$B$15*(($B$16+$AI$4)*0.6)))</f>
        <v/>
      </c>
      <c r="AB26" s="17">
        <f>R26*EXP(-$B$15*(($B$16+$AI$4)*0.7))+S26*$B$15/($B$15-$AI$12)*(EXP(-$AI$12*(($B$16+$AI$4)*0.7))-EXP(-$B$15*(($B$16+$AI$4)*0.7)))+T26*$B$15/($B$15-$AI$13)*(EXP(-$AI$13*(($B$16+$AI$4)*0.7))-EXP(-$B$15*(($B$16+$AI$4)*0.7)))+U26*$B$15/($B$15-$AI$14)*(EXP(-$AI$14*(($B$16+$AI$4)*0.7))-EXP(-$B$15*(($B$16+$AI$4)*0.7)))</f>
        <v/>
      </c>
      <c r="AC26" s="17">
        <f>R26*EXP(-$B$15*(($B$16+$AI$4)*0.8))+S26*$B$15/($B$15-$AI$12)*(EXP(-$AI$12*(($B$16+$AI$4)*0.8))-EXP(-$B$15*(($B$16+$AI$4)*0.8)))+T26*$B$15/($B$15-$AI$13)*(EXP(-$AI$13*(($B$16+$AI$4)*0.8))-EXP(-$B$15*(($B$16+$AI$4)*0.8)))+U26*$B$15/($B$15-$AI$14)*(EXP(-$AI$14*(($B$16+$AI$4)*0.8))-EXP(-$B$15*(($B$16+$AI$4)*0.8)))</f>
        <v/>
      </c>
      <c r="AD26" s="17">
        <f>R26*EXP(-$B$15*(($B$16+$AI$4)*0.9))+S26*$B$15/($B$15-$AI$12)*(EXP(-$AI$12*(($B$16+$AI$4)*0.9))-EXP(-$B$15*(($B$16+$AI$4)*0.9)))+T26*$B$15/($B$15-$AI$13)*(EXP(-$AI$13*(($B$16+$AI$4)*0.9))-EXP(-$B$15*(($B$16+$AI$4)*0.9)))+U26*$B$15/($B$15-$AI$14)*(EXP(-$AI$14*(($B$16+$AI$4)*0.9))-EXP(-$B$15*(($B$16+$AI$4)*0.9)))</f>
        <v/>
      </c>
      <c r="AE26" s="17">
        <f>R26*EXP(-$B$15*(($B$16+$AI$4)*1.0))+S26*$B$15/($B$15-$AI$12)*(EXP(-$AI$12*(($B$16+$AI$4)*1.0))-EXP(-$B$15*(($B$16+$AI$4)*1.0)))+T26*$B$15/($B$15-$AI$13)*(EXP(-$AI$13*(($B$16+$AI$4)*1.0))-EXP(-$B$15*(($B$16+$AI$4)*1.0)))+U26*$B$15/($B$15-$AI$14)*(EXP(-$AI$14*(($B$16+$AI$4)*1.0))-EXP(-$B$15*(($B$16+$AI$4)*1.0)))</f>
        <v/>
      </c>
      <c r="AF26" s="17">
        <f>MIN((G26-V26)/$AI$48,(G26-W26)/$AI$49,(G26-X26)/$AI$50,(G26-Y26)/$AI$51,(G26-Z26)/$AI$52,(G26-AA26)/$AI$53,(G26-AB26)/$AI$54,(G26-AC26)/$AI$55,(G26-AD26)/$AI$56,(G26-AE26)/$AI$57)</f>
        <v/>
      </c>
      <c r="AH26" s="9" t="inlineStr">
        <is>
          <t>M23 (one-step transition)</t>
        </is>
      </c>
      <c r="AI26" s="10">
        <f>($B$44*$B$47)*$AI$18/$AI$15+($B$44*$B$47)*$AI$19/$AI$16+($B$44*$B$47)*$AI$20/$AI$17</f>
        <v/>
      </c>
      <c r="AK26" s="9">
        <f>IF(AN25&gt;0,AM25,AK25)</f>
        <v/>
      </c>
      <c r="AL26" s="9">
        <f>IF(AN25&gt;0,AL25,AM25)</f>
        <v/>
      </c>
      <c r="AM26" s="16">
        <f>SQRT(AK26*AL26)</f>
        <v/>
      </c>
      <c r="AN26" s="18">
        <f>$AI$33/(AM26-$AI$12)*(AM26*EXP(-AM26*$B$14)-$AI$12*EXP(-$AI$12*$B$14))+$AI$36/(AM26-$AI$13)*(AM26*EXP(-AM26*$B$14)-$AI$13*EXP(-$AI$13*$B$14))+$AI$39/(AM26-$AI$14)*(AM26*EXP(-AM26*$B$14)-$AI$14*EXP(-$AI$14*$B$14))</f>
        <v/>
      </c>
      <c r="AO26" s="9">
        <f>IF(AR25&gt;0,AQ25,AO25)</f>
        <v/>
      </c>
      <c r="AP26" s="9">
        <f>IF(AR25&gt;0,AP25,AQ25)</f>
        <v/>
      </c>
      <c r="AQ26" s="16">
        <f>(AO26+AP26)/2</f>
        <v/>
      </c>
      <c r="AR26" s="18">
        <f>$AI$33/($B$15-$AI$12)*($B$15*EXP(-$B$15*AQ26)-$AI$12*EXP(-$AI$12*AQ26))+$AI$36/($B$15-$AI$13)*($B$15*EXP(-$B$15*AQ26)-$AI$13*EXP(-$AI$13*AQ26))+$AI$39/($B$15-$AI$14)*($B$15*EXP(-$B$15*AQ26)-$AI$14*EXP(-$AI$14*AQ26))</f>
        <v/>
      </c>
    </row>
    <row r="27">
      <c r="E27" s="12">
        <f>E26+$B$11</f>
        <v/>
      </c>
      <c r="F27" s="13">
        <f>E27/60</f>
        <v/>
      </c>
      <c r="G27" s="13">
        <f>IF(F27&gt;=$AI$66,$B$26,IF(F27&gt;=$AI$65,$B$25,IF(F27&gt;=$AI$64,$B$24,IF(F27&gt;=$AI$63,$B$23,IF(F27&gt;=$AI$62,$B$22,IF(F27&gt;=$AI$61,$B$21,$B$20))))))</f>
        <v/>
      </c>
      <c r="H27" s="14">
        <f>MAX(0,MIN($AI$59,IF($B$9="Plasma",(G27-(S27*$AI$18+T27*$AI$19+U27*$AI$20))/$AI$46,AF27)))</f>
        <v/>
      </c>
      <c r="I27" s="15">
        <f>H27/10*3600/$B$11</f>
        <v/>
      </c>
      <c r="J27" s="15">
        <f>J26+H27</f>
        <v/>
      </c>
      <c r="K27" s="14">
        <f>$AI$21*K26+$AI$22*L26+$AI$23*M26+$AI$30*H26</f>
        <v/>
      </c>
      <c r="L27" s="14">
        <f>$AI$24*K26+$AI$25*L26+$AI$26*M26+$AI$31*H26</f>
        <v/>
      </c>
      <c r="M27" s="14">
        <f>$AI$27*K26+$AI$28*L26+$AI$29*M26+$AI$32*H26</f>
        <v/>
      </c>
      <c r="N27" s="16">
        <f>R27*$B$48</f>
        <v/>
      </c>
      <c r="O27" s="14">
        <f>K27/$B$37</f>
        <v/>
      </c>
      <c r="P27" s="14">
        <f>L27/$B$38</f>
        <v/>
      </c>
      <c r="Q27" s="14">
        <f>M27/$B$39</f>
        <v/>
      </c>
      <c r="R27" s="14">
        <f>R26*$AI$42+S26*$AI$43+T26*$AI$44+U26*$AI$45+$AI$47*H26</f>
        <v/>
      </c>
      <c r="S27" s="17">
        <f>$AI$33*K27+$AI$34*L27+$AI$35*M27</f>
        <v/>
      </c>
      <c r="T27" s="17">
        <f>$AI$36*K27+$AI$37*L27+$AI$38*M27</f>
        <v/>
      </c>
      <c r="U27" s="17">
        <f>$AI$39*K27+$AI$40*L27+$AI$41*M27</f>
        <v/>
      </c>
      <c r="V27" s="17">
        <f>R27*EXP(-$B$15*(($B$16+$AI$4)*0.1))+S27*$B$15/($B$15-$AI$12)*(EXP(-$AI$12*(($B$16+$AI$4)*0.1))-EXP(-$B$15*(($B$16+$AI$4)*0.1)))+T27*$B$15/($B$15-$AI$13)*(EXP(-$AI$13*(($B$16+$AI$4)*0.1))-EXP(-$B$15*(($B$16+$AI$4)*0.1)))+U27*$B$15/($B$15-$AI$14)*(EXP(-$AI$14*(($B$16+$AI$4)*0.1))-EXP(-$B$15*(($B$16+$AI$4)*0.1)))</f>
        <v/>
      </c>
      <c r="W27" s="17">
        <f>R27*EXP(-$B$15*(($B$16+$AI$4)*0.2))+S27*$B$15/($B$15-$AI$12)*(EXP(-$AI$12*(($B$16+$AI$4)*0.2))-EXP(-$B$15*(($B$16+$AI$4)*0.2)))+T27*$B$15/($B$15-$AI$13)*(EXP(-$AI$13*(($B$16+$AI$4)*0.2))-EXP(-$B$15*(($B$16+$AI$4)*0.2)))+U27*$B$15/($B$15-$AI$14)*(EXP(-$AI$14*(($B$16+$AI$4)*0.2))-EXP(-$B$15*(($B$16+$AI$4)*0.2)))</f>
        <v/>
      </c>
      <c r="X27" s="17">
        <f>R27*EXP(-$B$15*(($B$16+$AI$4)*0.3))+S27*$B$15/($B$15-$AI$12)*(EXP(-$AI$12*(($B$16+$AI$4)*0.3))-EXP(-$B$15*(($B$16+$AI$4)*0.3)))+T27*$B$15/($B$15-$AI$13)*(EXP(-$AI$13*(($B$16+$AI$4)*0.3))-EXP(-$B$15*(($B$16+$AI$4)*0.3)))+U27*$B$15/($B$15-$AI$14)*(EXP(-$AI$14*(($B$16+$AI$4)*0.3))-EXP(-$B$15*(($B$16+$AI$4)*0.3)))</f>
        <v/>
      </c>
      <c r="Y27" s="17">
        <f>R27*EXP(-$B$15*(($B$16+$AI$4)*0.4))+S27*$B$15/($B$15-$AI$12)*(EXP(-$AI$12*(($B$16+$AI$4)*0.4))-EXP(-$B$15*(($B$16+$AI$4)*0.4)))+T27*$B$15/($B$15-$AI$13)*(EXP(-$AI$13*(($B$16+$AI$4)*0.4))-EXP(-$B$15*(($B$16+$AI$4)*0.4)))+U27*$B$15/($B$15-$AI$14)*(EXP(-$AI$14*(($B$16+$AI$4)*0.4))-EXP(-$B$15*(($B$16+$AI$4)*0.4)))</f>
        <v/>
      </c>
      <c r="Z27" s="17">
        <f>R27*EXP(-$B$15*(($B$16+$AI$4)*0.5))+S27*$B$15/($B$15-$AI$12)*(EXP(-$AI$12*(($B$16+$AI$4)*0.5))-EXP(-$B$15*(($B$16+$AI$4)*0.5)))+T27*$B$15/($B$15-$AI$13)*(EXP(-$AI$13*(($B$16+$AI$4)*0.5))-EXP(-$B$15*(($B$16+$AI$4)*0.5)))+U27*$B$15/($B$15-$AI$14)*(EXP(-$AI$14*(($B$16+$AI$4)*0.5))-EXP(-$B$15*(($B$16+$AI$4)*0.5)))</f>
        <v/>
      </c>
      <c r="AA27" s="17">
        <f>R27*EXP(-$B$15*(($B$16+$AI$4)*0.6))+S27*$B$15/($B$15-$AI$12)*(EXP(-$AI$12*(($B$16+$AI$4)*0.6))-EXP(-$B$15*(($B$16+$AI$4)*0.6)))+T27*$B$15/($B$15-$AI$13)*(EXP(-$AI$13*(($B$16+$AI$4)*0.6))-EXP(-$B$15*(($B$16+$AI$4)*0.6)))+U27*$B$15/($B$15-$AI$14)*(EXP(-$AI$14*(($B$16+$AI$4)*0.6))-EXP(-$B$15*(($B$16+$AI$4)*0.6)))</f>
        <v/>
      </c>
      <c r="AB27" s="17">
        <f>R27*EXP(-$B$15*(($B$16+$AI$4)*0.7))+S27*$B$15/($B$15-$AI$12)*(EXP(-$AI$12*(($B$16+$AI$4)*0.7))-EXP(-$B$15*(($B$16+$AI$4)*0.7)))+T27*$B$15/($B$15-$AI$13)*(EXP(-$AI$13*(($B$16+$AI$4)*0.7))-EXP(-$B$15*(($B$16+$AI$4)*0.7)))+U27*$B$15/($B$15-$AI$14)*(EXP(-$AI$14*(($B$16+$AI$4)*0.7))-EXP(-$B$15*(($B$16+$AI$4)*0.7)))</f>
        <v/>
      </c>
      <c r="AC27" s="17">
        <f>R27*EXP(-$B$15*(($B$16+$AI$4)*0.8))+S27*$B$15/($B$15-$AI$12)*(EXP(-$AI$12*(($B$16+$AI$4)*0.8))-EXP(-$B$15*(($B$16+$AI$4)*0.8)))+T27*$B$15/($B$15-$AI$13)*(EXP(-$AI$13*(($B$16+$AI$4)*0.8))-EXP(-$B$15*(($B$16+$AI$4)*0.8)))+U27*$B$15/($B$15-$AI$14)*(EXP(-$AI$14*(($B$16+$AI$4)*0.8))-EXP(-$B$15*(($B$16+$AI$4)*0.8)))</f>
        <v/>
      </c>
      <c r="AD27" s="17">
        <f>R27*EXP(-$B$15*(($B$16+$AI$4)*0.9))+S27*$B$15/($B$15-$AI$12)*(EXP(-$AI$12*(($B$16+$AI$4)*0.9))-EXP(-$B$15*(($B$16+$AI$4)*0.9)))+T27*$B$15/($B$15-$AI$13)*(EXP(-$AI$13*(($B$16+$AI$4)*0.9))-EXP(-$B$15*(($B$16+$AI$4)*0.9)))+U27*$B$15/($B$15-$AI$14)*(EXP(-$AI$14*(($B$16+$AI$4)*0.9))-EXP(-$B$15*(($B$16+$AI$4)*0.9)))</f>
        <v/>
      </c>
      <c r="AE27" s="17">
        <f>R27*EXP(-$B$15*(($B$16+$AI$4)*1.0))+S27*$B$15/($B$15-$AI$12)*(EXP(-$AI$12*(($B$16+$AI$4)*1.0))-EXP(-$B$15*(($B$16+$AI$4)*1.0)))+T27*$B$15/($B$15-$AI$13)*(EXP(-$AI$13*(($B$16+$AI$4)*1.0))-EXP(-$B$15*(($B$16+$AI$4)*1.0)))+U27*$B$15/($B$15-$AI$14)*(EXP(-$AI$14*(($B$16+$AI$4)*1.0))-EXP(-$B$15*(($B$16+$AI$4)*1.0)))</f>
        <v/>
      </c>
      <c r="AF27" s="17">
        <f>MIN((G27-V27)/$AI$48,(G27-W27)/$AI$49,(G27-X27)/$AI$50,(G27-Y27)/$AI$51,(G27-Z27)/$AI$52,(G27-AA27)/$AI$53,(G27-AB27)/$AI$54,(G27-AC27)/$AI$55,(G27-AD27)/$AI$56,(G27-AE27)/$AI$57)</f>
        <v/>
      </c>
      <c r="AH27" s="9" t="inlineStr">
        <is>
          <t>M31 (one-step transition)</t>
        </is>
      </c>
      <c r="AI27" s="10">
        <f>($B$46*($B$45-$AI$12))*$AI$18/$AI$15+($B$46*($B$45-$AI$13))*$AI$19/$AI$16+($B$46*($B$45-$AI$14))*$AI$20/$AI$17</f>
        <v/>
      </c>
      <c r="AK27" s="9">
        <f>IF(AN26&gt;0,AM26,AK26)</f>
        <v/>
      </c>
      <c r="AL27" s="9">
        <f>IF(AN26&gt;0,AL26,AM26)</f>
        <v/>
      </c>
      <c r="AM27" s="16">
        <f>SQRT(AK27*AL27)</f>
        <v/>
      </c>
      <c r="AN27" s="18">
        <f>$AI$33/(AM27-$AI$12)*(AM27*EXP(-AM27*$B$14)-$AI$12*EXP(-$AI$12*$B$14))+$AI$36/(AM27-$AI$13)*(AM27*EXP(-AM27*$B$14)-$AI$13*EXP(-$AI$13*$B$14))+$AI$39/(AM27-$AI$14)*(AM27*EXP(-AM27*$B$14)-$AI$14*EXP(-$AI$14*$B$14))</f>
        <v/>
      </c>
      <c r="AO27" s="9">
        <f>IF(AR26&gt;0,AQ26,AO26)</f>
        <v/>
      </c>
      <c r="AP27" s="9">
        <f>IF(AR26&gt;0,AP26,AQ26)</f>
        <v/>
      </c>
      <c r="AQ27" s="16">
        <f>(AO27+AP27)/2</f>
        <v/>
      </c>
      <c r="AR27" s="18">
        <f>$AI$33/($B$15-$AI$12)*($B$15*EXP(-$B$15*AQ27)-$AI$12*EXP(-$AI$12*AQ27))+$AI$36/($B$15-$AI$13)*($B$15*EXP(-$B$15*AQ27)-$AI$13*EXP(-$AI$13*AQ27))+$AI$39/($B$15-$AI$14)*($B$15*EXP(-$B$15*AQ27)-$AI$14*EXP(-$AI$14*AQ27))</f>
        <v/>
      </c>
    </row>
    <row r="28">
      <c r="A28" s="5" t="inlineStr">
        <is>
          <t>Calculated model parameters</t>
        </is>
      </c>
      <c r="B28" s="6" t="n"/>
      <c r="C28" s="6" t="n"/>
      <c r="E28" s="12">
        <f>E27+$B$11</f>
        <v/>
      </c>
      <c r="F28" s="13">
        <f>E28/60</f>
        <v/>
      </c>
      <c r="G28" s="13">
        <f>IF(F28&gt;=$AI$66,$B$26,IF(F28&gt;=$AI$65,$B$25,IF(F28&gt;=$AI$64,$B$24,IF(F28&gt;=$AI$63,$B$23,IF(F28&gt;=$AI$62,$B$22,IF(F28&gt;=$AI$61,$B$21,$B$20))))))</f>
        <v/>
      </c>
      <c r="H28" s="14">
        <f>MAX(0,MIN($AI$59,IF($B$9="Plasma",(G28-(S28*$AI$18+T28*$AI$19+U28*$AI$20))/$AI$46,AF28)))</f>
        <v/>
      </c>
      <c r="I28" s="15">
        <f>H28/10*3600/$B$11</f>
        <v/>
      </c>
      <c r="J28" s="15">
        <f>J27+H28</f>
        <v/>
      </c>
      <c r="K28" s="14">
        <f>$AI$21*K27+$AI$22*L27+$AI$23*M27+$AI$30*H27</f>
        <v/>
      </c>
      <c r="L28" s="14">
        <f>$AI$24*K27+$AI$25*L27+$AI$26*M27+$AI$31*H27</f>
        <v/>
      </c>
      <c r="M28" s="14">
        <f>$AI$27*K27+$AI$28*L27+$AI$29*M27+$AI$32*H27</f>
        <v/>
      </c>
      <c r="N28" s="16">
        <f>R28*$B$48</f>
        <v/>
      </c>
      <c r="O28" s="14">
        <f>K28/$B$37</f>
        <v/>
      </c>
      <c r="P28" s="14">
        <f>L28/$B$38</f>
        <v/>
      </c>
      <c r="Q28" s="14">
        <f>M28/$B$39</f>
        <v/>
      </c>
      <c r="R28" s="14">
        <f>R27*$AI$42+S27*$AI$43+T27*$AI$44+U27*$AI$45+$AI$47*H27</f>
        <v/>
      </c>
      <c r="S28" s="17">
        <f>$AI$33*K28+$AI$34*L28+$AI$35*M28</f>
        <v/>
      </c>
      <c r="T28" s="17">
        <f>$AI$36*K28+$AI$37*L28+$AI$38*M28</f>
        <v/>
      </c>
      <c r="U28" s="17">
        <f>$AI$39*K28+$AI$40*L28+$AI$41*M28</f>
        <v/>
      </c>
      <c r="V28" s="17">
        <f>R28*EXP(-$B$15*(($B$16+$AI$4)*0.1))+S28*$B$15/($B$15-$AI$12)*(EXP(-$AI$12*(($B$16+$AI$4)*0.1))-EXP(-$B$15*(($B$16+$AI$4)*0.1)))+T28*$B$15/($B$15-$AI$13)*(EXP(-$AI$13*(($B$16+$AI$4)*0.1))-EXP(-$B$15*(($B$16+$AI$4)*0.1)))+U28*$B$15/($B$15-$AI$14)*(EXP(-$AI$14*(($B$16+$AI$4)*0.1))-EXP(-$B$15*(($B$16+$AI$4)*0.1)))</f>
        <v/>
      </c>
      <c r="W28" s="17">
        <f>R28*EXP(-$B$15*(($B$16+$AI$4)*0.2))+S28*$B$15/($B$15-$AI$12)*(EXP(-$AI$12*(($B$16+$AI$4)*0.2))-EXP(-$B$15*(($B$16+$AI$4)*0.2)))+T28*$B$15/($B$15-$AI$13)*(EXP(-$AI$13*(($B$16+$AI$4)*0.2))-EXP(-$B$15*(($B$16+$AI$4)*0.2)))+U28*$B$15/($B$15-$AI$14)*(EXP(-$AI$14*(($B$16+$AI$4)*0.2))-EXP(-$B$15*(($B$16+$AI$4)*0.2)))</f>
        <v/>
      </c>
      <c r="X28" s="17">
        <f>R28*EXP(-$B$15*(($B$16+$AI$4)*0.3))+S28*$B$15/($B$15-$AI$12)*(EXP(-$AI$12*(($B$16+$AI$4)*0.3))-EXP(-$B$15*(($B$16+$AI$4)*0.3)))+T28*$B$15/($B$15-$AI$13)*(EXP(-$AI$13*(($B$16+$AI$4)*0.3))-EXP(-$B$15*(($B$16+$AI$4)*0.3)))+U28*$B$15/($B$15-$AI$14)*(EXP(-$AI$14*(($B$16+$AI$4)*0.3))-EXP(-$B$15*(($B$16+$AI$4)*0.3)))</f>
        <v/>
      </c>
      <c r="Y28" s="17">
        <f>R28*EXP(-$B$15*(($B$16+$AI$4)*0.4))+S28*$B$15/($B$15-$AI$12)*(EXP(-$AI$12*(($B$16+$AI$4)*0.4))-EXP(-$B$15*(($B$16+$AI$4)*0.4)))+T28*$B$15/($B$15-$AI$13)*(EXP(-$AI$13*(($B$16+$AI$4)*0.4))-EXP(-$B$15*(($B$16+$AI$4)*0.4)))+U28*$B$15/($B$15-$AI$14)*(EXP(-$AI$14*(($B$16+$AI$4)*0.4))-EXP(-$B$15*(($B$16+$AI$4)*0.4)))</f>
        <v/>
      </c>
      <c r="Z28" s="17">
        <f>R28*EXP(-$B$15*(($B$16+$AI$4)*0.5))+S28*$B$15/($B$15-$AI$12)*(EXP(-$AI$12*(($B$16+$AI$4)*0.5))-EXP(-$B$15*(($B$16+$AI$4)*0.5)))+T28*$B$15/($B$15-$AI$13)*(EXP(-$AI$13*(($B$16+$AI$4)*0.5))-EXP(-$B$15*(($B$16+$AI$4)*0.5)))+U28*$B$15/($B$15-$AI$14)*(EXP(-$AI$14*(($B$16+$AI$4)*0.5))-EXP(-$B$15*(($B$16+$AI$4)*0.5)))</f>
        <v/>
      </c>
      <c r="AA28" s="17">
        <f>R28*EXP(-$B$15*(($B$16+$AI$4)*0.6))+S28*$B$15/($B$15-$AI$12)*(EXP(-$AI$12*(($B$16+$AI$4)*0.6))-EXP(-$B$15*(($B$16+$AI$4)*0.6)))+T28*$B$15/($B$15-$AI$13)*(EXP(-$AI$13*(($B$16+$AI$4)*0.6))-EXP(-$B$15*(($B$16+$AI$4)*0.6)))+U28*$B$15/($B$15-$AI$14)*(EXP(-$AI$14*(($B$16+$AI$4)*0.6))-EXP(-$B$15*(($B$16+$AI$4)*0.6)))</f>
        <v/>
      </c>
      <c r="AB28" s="17">
        <f>R28*EXP(-$B$15*(($B$16+$AI$4)*0.7))+S28*$B$15/($B$15-$AI$12)*(EXP(-$AI$12*(($B$16+$AI$4)*0.7))-EXP(-$B$15*(($B$16+$AI$4)*0.7)))+T28*$B$15/($B$15-$AI$13)*(EXP(-$AI$13*(($B$16+$AI$4)*0.7))-EXP(-$B$15*(($B$16+$AI$4)*0.7)))+U28*$B$15/($B$15-$AI$14)*(EXP(-$AI$14*(($B$16+$AI$4)*0.7))-EXP(-$B$15*(($B$16+$AI$4)*0.7)))</f>
        <v/>
      </c>
      <c r="AC28" s="17">
        <f>R28*EXP(-$B$15*(($B$16+$AI$4)*0.8))+S28*$B$15/($B$15-$AI$12)*(EXP(-$AI$12*(($B$16+$AI$4)*0.8))-EXP(-$B$15*(($B$16+$AI$4)*0.8)))+T28*$B$15/($B$15-$AI$13)*(EXP(-$AI$13*(($B$16+$AI$4)*0.8))-EXP(-$B$15*(($B$16+$AI$4)*0.8)))+U28*$B$15/($B$15-$AI$14)*(EXP(-$AI$14*(($B$16+$AI$4)*0.8))-EXP(-$B$15*(($B$16+$AI$4)*0.8)))</f>
        <v/>
      </c>
      <c r="AD28" s="17">
        <f>R28*EXP(-$B$15*(($B$16+$AI$4)*0.9))+S28*$B$15/($B$15-$AI$12)*(EXP(-$AI$12*(($B$16+$AI$4)*0.9))-EXP(-$B$15*(($B$16+$AI$4)*0.9)))+T28*$B$15/($B$15-$AI$13)*(EXP(-$AI$13*(($B$16+$AI$4)*0.9))-EXP(-$B$15*(($B$16+$AI$4)*0.9)))+U28*$B$15/($B$15-$AI$14)*(EXP(-$AI$14*(($B$16+$AI$4)*0.9))-EXP(-$B$15*(($B$16+$AI$4)*0.9)))</f>
        <v/>
      </c>
      <c r="AE28" s="17">
        <f>R28*EXP(-$B$15*(($B$16+$AI$4)*1.0))+S28*$B$15/($B$15-$AI$12)*(EXP(-$AI$12*(($B$16+$AI$4)*1.0))-EXP(-$B$15*(($B$16+$AI$4)*1.0)))+T28*$B$15/($B$15-$AI$13)*(EXP(-$AI$13*(($B$16+$AI$4)*1.0))-EXP(-$B$15*(($B$16+$AI$4)*1.0)))+U28*$B$15/($B$15-$AI$14)*(EXP(-$AI$14*(($B$16+$AI$4)*1.0))-EXP(-$B$15*(($B$16+$AI$4)*1.0)))</f>
        <v/>
      </c>
      <c r="AF28" s="17">
        <f>MIN((G28-V28)/$AI$48,(G28-W28)/$AI$49,(G28-X28)/$AI$50,(G28-Y28)/$AI$51,(G28-Z28)/$AI$52,(G28-AA28)/$AI$53,(G28-AB28)/$AI$54,(G28-AC28)/$AI$55,(G28-AD28)/$AI$56,(G28-AE28)/$AI$57)</f>
        <v/>
      </c>
      <c r="AH28" s="9" t="inlineStr">
        <is>
          <t>M32 (one-step transition)</t>
        </is>
      </c>
      <c r="AI28" s="10">
        <f>($B$46*$B$45)*$AI$18/$AI$15+($B$46*$B$45)*$AI$19/$AI$16+($B$46*$B$45)*$AI$20/$AI$17</f>
        <v/>
      </c>
      <c r="AK28" s="9">
        <f>IF(AN27&gt;0,AM27,AK27)</f>
        <v/>
      </c>
      <c r="AL28" s="9">
        <f>IF(AN27&gt;0,AL27,AM27)</f>
        <v/>
      </c>
      <c r="AM28" s="16">
        <f>SQRT(AK28*AL28)</f>
        <v/>
      </c>
      <c r="AN28" s="18">
        <f>$AI$33/(AM28-$AI$12)*(AM28*EXP(-AM28*$B$14)-$AI$12*EXP(-$AI$12*$B$14))+$AI$36/(AM28-$AI$13)*(AM28*EXP(-AM28*$B$14)-$AI$13*EXP(-$AI$13*$B$14))+$AI$39/(AM28-$AI$14)*(AM28*EXP(-AM28*$B$14)-$AI$14*EXP(-$AI$14*$B$14))</f>
        <v/>
      </c>
      <c r="AO28" s="9">
        <f>IF(AR27&gt;0,AQ27,AO27)</f>
        <v/>
      </c>
      <c r="AP28" s="9">
        <f>IF(AR27&gt;0,AP27,AQ27)</f>
        <v/>
      </c>
      <c r="AQ28" s="16">
        <f>(AO28+AP28)/2</f>
        <v/>
      </c>
      <c r="AR28" s="18">
        <f>$AI$33/($B$15-$AI$12)*($B$15*EXP(-$B$15*AQ28)-$AI$12*EXP(-$AI$12*AQ28))+$AI$36/($B$15-$AI$13)*($B$15*EXP(-$B$15*AQ28)-$AI$13*EXP(-$AI$13*AQ28))+$AI$39/($B$15-$AI$14)*($B$15*EXP(-$B$15*AQ28)-$AI$14*EXP(-$AI$14*AQ28))</f>
        <v/>
      </c>
    </row>
    <row r="29">
      <c r="A29" s="9" t="inlineStr">
        <is>
          <t>BMI</t>
        </is>
      </c>
      <c r="B29" s="15">
        <f>$B$6/($B$7/100)^2</f>
        <v/>
      </c>
      <c r="C29" s="9" t="inlineStr">
        <is>
          <t>kg/m²</t>
        </is>
      </c>
      <c r="E29" s="12">
        <f>E28+$B$11</f>
        <v/>
      </c>
      <c r="F29" s="13">
        <f>E29/60</f>
        <v/>
      </c>
      <c r="G29" s="13">
        <f>IF(F29&gt;=$AI$66,$B$26,IF(F29&gt;=$AI$65,$B$25,IF(F29&gt;=$AI$64,$B$24,IF(F29&gt;=$AI$63,$B$23,IF(F29&gt;=$AI$62,$B$22,IF(F29&gt;=$AI$61,$B$21,$B$20))))))</f>
        <v/>
      </c>
      <c r="H29" s="14">
        <f>MAX(0,MIN($AI$59,IF($B$9="Plasma",(G29-(S29*$AI$18+T29*$AI$19+U29*$AI$20))/$AI$46,AF29)))</f>
        <v/>
      </c>
      <c r="I29" s="15">
        <f>H29/10*3600/$B$11</f>
        <v/>
      </c>
      <c r="J29" s="15">
        <f>J28+H29</f>
        <v/>
      </c>
      <c r="K29" s="14">
        <f>$AI$21*K28+$AI$22*L28+$AI$23*M28+$AI$30*H28</f>
        <v/>
      </c>
      <c r="L29" s="14">
        <f>$AI$24*K28+$AI$25*L28+$AI$26*M28+$AI$31*H28</f>
        <v/>
      </c>
      <c r="M29" s="14">
        <f>$AI$27*K28+$AI$28*L28+$AI$29*M28+$AI$32*H28</f>
        <v/>
      </c>
      <c r="N29" s="16">
        <f>R29*$B$48</f>
        <v/>
      </c>
      <c r="O29" s="14">
        <f>K29/$B$37</f>
        <v/>
      </c>
      <c r="P29" s="14">
        <f>L29/$B$38</f>
        <v/>
      </c>
      <c r="Q29" s="14">
        <f>M29/$B$39</f>
        <v/>
      </c>
      <c r="R29" s="14">
        <f>R28*$AI$42+S28*$AI$43+T28*$AI$44+U28*$AI$45+$AI$47*H28</f>
        <v/>
      </c>
      <c r="S29" s="17">
        <f>$AI$33*K29+$AI$34*L29+$AI$35*M29</f>
        <v/>
      </c>
      <c r="T29" s="17">
        <f>$AI$36*K29+$AI$37*L29+$AI$38*M29</f>
        <v/>
      </c>
      <c r="U29" s="17">
        <f>$AI$39*K29+$AI$40*L29+$AI$41*M29</f>
        <v/>
      </c>
      <c r="V29" s="17">
        <f>R29*EXP(-$B$15*(($B$16+$AI$4)*0.1))+S29*$B$15/($B$15-$AI$12)*(EXP(-$AI$12*(($B$16+$AI$4)*0.1))-EXP(-$B$15*(($B$16+$AI$4)*0.1)))+T29*$B$15/($B$15-$AI$13)*(EXP(-$AI$13*(($B$16+$AI$4)*0.1))-EXP(-$B$15*(($B$16+$AI$4)*0.1)))+U29*$B$15/($B$15-$AI$14)*(EXP(-$AI$14*(($B$16+$AI$4)*0.1))-EXP(-$B$15*(($B$16+$AI$4)*0.1)))</f>
        <v/>
      </c>
      <c r="W29" s="17">
        <f>R29*EXP(-$B$15*(($B$16+$AI$4)*0.2))+S29*$B$15/($B$15-$AI$12)*(EXP(-$AI$12*(($B$16+$AI$4)*0.2))-EXP(-$B$15*(($B$16+$AI$4)*0.2)))+T29*$B$15/($B$15-$AI$13)*(EXP(-$AI$13*(($B$16+$AI$4)*0.2))-EXP(-$B$15*(($B$16+$AI$4)*0.2)))+U29*$B$15/($B$15-$AI$14)*(EXP(-$AI$14*(($B$16+$AI$4)*0.2))-EXP(-$B$15*(($B$16+$AI$4)*0.2)))</f>
        <v/>
      </c>
      <c r="X29" s="17">
        <f>R29*EXP(-$B$15*(($B$16+$AI$4)*0.3))+S29*$B$15/($B$15-$AI$12)*(EXP(-$AI$12*(($B$16+$AI$4)*0.3))-EXP(-$B$15*(($B$16+$AI$4)*0.3)))+T29*$B$15/($B$15-$AI$13)*(EXP(-$AI$13*(($B$16+$AI$4)*0.3))-EXP(-$B$15*(($B$16+$AI$4)*0.3)))+U29*$B$15/($B$15-$AI$14)*(EXP(-$AI$14*(($B$16+$AI$4)*0.3))-EXP(-$B$15*(($B$16+$AI$4)*0.3)))</f>
        <v/>
      </c>
      <c r="Y29" s="17">
        <f>R29*EXP(-$B$15*(($B$16+$AI$4)*0.4))+S29*$B$15/($B$15-$AI$12)*(EXP(-$AI$12*(($B$16+$AI$4)*0.4))-EXP(-$B$15*(($B$16+$AI$4)*0.4)))+T29*$B$15/($B$15-$AI$13)*(EXP(-$AI$13*(($B$16+$AI$4)*0.4))-EXP(-$B$15*(($B$16+$AI$4)*0.4)))+U29*$B$15/($B$15-$AI$14)*(EXP(-$AI$14*(($B$16+$AI$4)*0.4))-EXP(-$B$15*(($B$16+$AI$4)*0.4)))</f>
        <v/>
      </c>
      <c r="Z29" s="17">
        <f>R29*EXP(-$B$15*(($B$16+$AI$4)*0.5))+S29*$B$15/($B$15-$AI$12)*(EXP(-$AI$12*(($B$16+$AI$4)*0.5))-EXP(-$B$15*(($B$16+$AI$4)*0.5)))+T29*$B$15/($B$15-$AI$13)*(EXP(-$AI$13*(($B$16+$AI$4)*0.5))-EXP(-$B$15*(($B$16+$AI$4)*0.5)))+U29*$B$15/($B$15-$AI$14)*(EXP(-$AI$14*(($B$16+$AI$4)*0.5))-EXP(-$B$15*(($B$16+$AI$4)*0.5)))</f>
        <v/>
      </c>
      <c r="AA29" s="17">
        <f>R29*EXP(-$B$15*(($B$16+$AI$4)*0.6))+S29*$B$15/($B$15-$AI$12)*(EXP(-$AI$12*(($B$16+$AI$4)*0.6))-EXP(-$B$15*(($B$16+$AI$4)*0.6)))+T29*$B$15/($B$15-$AI$13)*(EXP(-$AI$13*(($B$16+$AI$4)*0.6))-EXP(-$B$15*(($B$16+$AI$4)*0.6)))+U29*$B$15/($B$15-$AI$14)*(EXP(-$AI$14*(($B$16+$AI$4)*0.6))-EXP(-$B$15*(($B$16+$AI$4)*0.6)))</f>
        <v/>
      </c>
      <c r="AB29" s="17">
        <f>R29*EXP(-$B$15*(($B$16+$AI$4)*0.7))+S29*$B$15/($B$15-$AI$12)*(EXP(-$AI$12*(($B$16+$AI$4)*0.7))-EXP(-$B$15*(($B$16+$AI$4)*0.7)))+T29*$B$15/($B$15-$AI$13)*(EXP(-$AI$13*(($B$16+$AI$4)*0.7))-EXP(-$B$15*(($B$16+$AI$4)*0.7)))+U29*$B$15/($B$15-$AI$14)*(EXP(-$AI$14*(($B$16+$AI$4)*0.7))-EXP(-$B$15*(($B$16+$AI$4)*0.7)))</f>
        <v/>
      </c>
      <c r="AC29" s="17">
        <f>R29*EXP(-$B$15*(($B$16+$AI$4)*0.8))+S29*$B$15/($B$15-$AI$12)*(EXP(-$AI$12*(($B$16+$AI$4)*0.8))-EXP(-$B$15*(($B$16+$AI$4)*0.8)))+T29*$B$15/($B$15-$AI$13)*(EXP(-$AI$13*(($B$16+$AI$4)*0.8))-EXP(-$B$15*(($B$16+$AI$4)*0.8)))+U29*$B$15/($B$15-$AI$14)*(EXP(-$AI$14*(($B$16+$AI$4)*0.8))-EXP(-$B$15*(($B$16+$AI$4)*0.8)))</f>
        <v/>
      </c>
      <c r="AD29" s="17">
        <f>R29*EXP(-$B$15*(($B$16+$AI$4)*0.9))+S29*$B$15/($B$15-$AI$12)*(EXP(-$AI$12*(($B$16+$AI$4)*0.9))-EXP(-$B$15*(($B$16+$AI$4)*0.9)))+T29*$B$15/($B$15-$AI$13)*(EXP(-$AI$13*(($B$16+$AI$4)*0.9))-EXP(-$B$15*(($B$16+$AI$4)*0.9)))+U29*$B$15/($B$15-$AI$14)*(EXP(-$AI$14*(($B$16+$AI$4)*0.9))-EXP(-$B$15*(($B$16+$AI$4)*0.9)))</f>
        <v/>
      </c>
      <c r="AE29" s="17">
        <f>R29*EXP(-$B$15*(($B$16+$AI$4)*1.0))+S29*$B$15/($B$15-$AI$12)*(EXP(-$AI$12*(($B$16+$AI$4)*1.0))-EXP(-$B$15*(($B$16+$AI$4)*1.0)))+T29*$B$15/($B$15-$AI$13)*(EXP(-$AI$13*(($B$16+$AI$4)*1.0))-EXP(-$B$15*(($B$16+$AI$4)*1.0)))+U29*$B$15/($B$15-$AI$14)*(EXP(-$AI$14*(($B$16+$AI$4)*1.0))-EXP(-$B$15*(($B$16+$AI$4)*1.0)))</f>
        <v/>
      </c>
      <c r="AF29" s="17">
        <f>MIN((G29-V29)/$AI$48,(G29-W29)/$AI$49,(G29-X29)/$AI$50,(G29-Y29)/$AI$51,(G29-Z29)/$AI$52,(G29-AA29)/$AI$53,(G29-AB29)/$AI$54,(G29-AC29)/$AI$55,(G29-AD29)/$AI$56,(G29-AE29)/$AI$57)</f>
        <v/>
      </c>
      <c r="AH29" s="9" t="inlineStr">
        <is>
          <t>M33 (one-step transition)</t>
        </is>
      </c>
      <c r="AI29" s="10">
        <f>(($AI$5-$AI$12)*($B$45-$AI$12)-$B$44*$B$45)*$AI$18/$AI$15+(($AI$5-$AI$13)*($B$45-$AI$13)-$B$44*$B$45)*$AI$19/$AI$16+(($AI$5-$AI$14)*($B$45-$AI$14)-$B$44*$B$45)*$AI$20/$AI$17</f>
        <v/>
      </c>
      <c r="AK29" s="9">
        <f>IF(AN28&gt;0,AM28,AK28)</f>
        <v/>
      </c>
      <c r="AL29" s="9">
        <f>IF(AN28&gt;0,AL28,AM28)</f>
        <v/>
      </c>
      <c r="AM29" s="16">
        <f>SQRT(AK29*AL29)</f>
        <v/>
      </c>
      <c r="AN29" s="18">
        <f>$AI$33/(AM29-$AI$12)*(AM29*EXP(-AM29*$B$14)-$AI$12*EXP(-$AI$12*$B$14))+$AI$36/(AM29-$AI$13)*(AM29*EXP(-AM29*$B$14)-$AI$13*EXP(-$AI$13*$B$14))+$AI$39/(AM29-$AI$14)*(AM29*EXP(-AM29*$B$14)-$AI$14*EXP(-$AI$14*$B$14))</f>
        <v/>
      </c>
      <c r="AO29" s="9">
        <f>IF(AR28&gt;0,AQ28,AO28)</f>
        <v/>
      </c>
      <c r="AP29" s="9">
        <f>IF(AR28&gt;0,AP28,AQ28)</f>
        <v/>
      </c>
      <c r="AQ29" s="16">
        <f>(AO29+AP29)/2</f>
        <v/>
      </c>
      <c r="AR29" s="18">
        <f>$AI$33/($B$15-$AI$12)*($B$15*EXP(-$B$15*AQ29)-$AI$12*EXP(-$AI$12*AQ29))+$AI$36/($B$15-$AI$13)*($B$15*EXP(-$B$15*AQ29)-$AI$13*EXP(-$AI$13*AQ29))+$AI$39/($B$15-$AI$14)*($B$15*EXP(-$B$15*AQ29)-$AI$14*EXP(-$AI$14*AQ29))</f>
        <v/>
      </c>
    </row>
    <row r="30">
      <c r="A30" s="9" t="inlineStr">
        <is>
          <t>Post-menstrual age</t>
        </is>
      </c>
      <c r="B30" s="15">
        <f>$B$5*52.143+40</f>
        <v/>
      </c>
      <c r="C30" s="9" t="inlineStr">
        <is>
          <t>weeks</t>
        </is>
      </c>
      <c r="E30" s="12">
        <f>E29+$B$11</f>
        <v/>
      </c>
      <c r="F30" s="13">
        <f>E30/60</f>
        <v/>
      </c>
      <c r="G30" s="13">
        <f>IF(F30&gt;=$AI$66,$B$26,IF(F30&gt;=$AI$65,$B$25,IF(F30&gt;=$AI$64,$B$24,IF(F30&gt;=$AI$63,$B$23,IF(F30&gt;=$AI$62,$B$22,IF(F30&gt;=$AI$61,$B$21,$B$20))))))</f>
        <v/>
      </c>
      <c r="H30" s="14">
        <f>MAX(0,MIN($AI$59,IF($B$9="Plasma",(G30-(S30*$AI$18+T30*$AI$19+U30*$AI$20))/$AI$46,AF30)))</f>
        <v/>
      </c>
      <c r="I30" s="15">
        <f>H30/10*3600/$B$11</f>
        <v/>
      </c>
      <c r="J30" s="15">
        <f>J29+H30</f>
        <v/>
      </c>
      <c r="K30" s="14">
        <f>$AI$21*K29+$AI$22*L29+$AI$23*M29+$AI$30*H29</f>
        <v/>
      </c>
      <c r="L30" s="14">
        <f>$AI$24*K29+$AI$25*L29+$AI$26*M29+$AI$31*H29</f>
        <v/>
      </c>
      <c r="M30" s="14">
        <f>$AI$27*K29+$AI$28*L29+$AI$29*M29+$AI$32*H29</f>
        <v/>
      </c>
      <c r="N30" s="16">
        <f>R30*$B$48</f>
        <v/>
      </c>
      <c r="O30" s="14">
        <f>K30/$B$37</f>
        <v/>
      </c>
      <c r="P30" s="14">
        <f>L30/$B$38</f>
        <v/>
      </c>
      <c r="Q30" s="14">
        <f>M30/$B$39</f>
        <v/>
      </c>
      <c r="R30" s="14">
        <f>R29*$AI$42+S29*$AI$43+T29*$AI$44+U29*$AI$45+$AI$47*H29</f>
        <v/>
      </c>
      <c r="S30" s="17">
        <f>$AI$33*K30+$AI$34*L30+$AI$35*M30</f>
        <v/>
      </c>
      <c r="T30" s="17">
        <f>$AI$36*K30+$AI$37*L30+$AI$38*M30</f>
        <v/>
      </c>
      <c r="U30" s="17">
        <f>$AI$39*K30+$AI$40*L30+$AI$41*M30</f>
        <v/>
      </c>
      <c r="V30" s="17">
        <f>R30*EXP(-$B$15*(($B$16+$AI$4)*0.1))+S30*$B$15/($B$15-$AI$12)*(EXP(-$AI$12*(($B$16+$AI$4)*0.1))-EXP(-$B$15*(($B$16+$AI$4)*0.1)))+T30*$B$15/($B$15-$AI$13)*(EXP(-$AI$13*(($B$16+$AI$4)*0.1))-EXP(-$B$15*(($B$16+$AI$4)*0.1)))+U30*$B$15/($B$15-$AI$14)*(EXP(-$AI$14*(($B$16+$AI$4)*0.1))-EXP(-$B$15*(($B$16+$AI$4)*0.1)))</f>
        <v/>
      </c>
      <c r="W30" s="17">
        <f>R30*EXP(-$B$15*(($B$16+$AI$4)*0.2))+S30*$B$15/($B$15-$AI$12)*(EXP(-$AI$12*(($B$16+$AI$4)*0.2))-EXP(-$B$15*(($B$16+$AI$4)*0.2)))+T30*$B$15/($B$15-$AI$13)*(EXP(-$AI$13*(($B$16+$AI$4)*0.2))-EXP(-$B$15*(($B$16+$AI$4)*0.2)))+U30*$B$15/($B$15-$AI$14)*(EXP(-$AI$14*(($B$16+$AI$4)*0.2))-EXP(-$B$15*(($B$16+$AI$4)*0.2)))</f>
        <v/>
      </c>
      <c r="X30" s="17">
        <f>R30*EXP(-$B$15*(($B$16+$AI$4)*0.3))+S30*$B$15/($B$15-$AI$12)*(EXP(-$AI$12*(($B$16+$AI$4)*0.3))-EXP(-$B$15*(($B$16+$AI$4)*0.3)))+T30*$B$15/($B$15-$AI$13)*(EXP(-$AI$13*(($B$16+$AI$4)*0.3))-EXP(-$B$15*(($B$16+$AI$4)*0.3)))+U30*$B$15/($B$15-$AI$14)*(EXP(-$AI$14*(($B$16+$AI$4)*0.3))-EXP(-$B$15*(($B$16+$AI$4)*0.3)))</f>
        <v/>
      </c>
      <c r="Y30" s="17">
        <f>R30*EXP(-$B$15*(($B$16+$AI$4)*0.4))+S30*$B$15/($B$15-$AI$12)*(EXP(-$AI$12*(($B$16+$AI$4)*0.4))-EXP(-$B$15*(($B$16+$AI$4)*0.4)))+T30*$B$15/($B$15-$AI$13)*(EXP(-$AI$13*(($B$16+$AI$4)*0.4))-EXP(-$B$15*(($B$16+$AI$4)*0.4)))+U30*$B$15/($B$15-$AI$14)*(EXP(-$AI$14*(($B$16+$AI$4)*0.4))-EXP(-$B$15*(($B$16+$AI$4)*0.4)))</f>
        <v/>
      </c>
      <c r="Z30" s="17">
        <f>R30*EXP(-$B$15*(($B$16+$AI$4)*0.5))+S30*$B$15/($B$15-$AI$12)*(EXP(-$AI$12*(($B$16+$AI$4)*0.5))-EXP(-$B$15*(($B$16+$AI$4)*0.5)))+T30*$B$15/($B$15-$AI$13)*(EXP(-$AI$13*(($B$16+$AI$4)*0.5))-EXP(-$B$15*(($B$16+$AI$4)*0.5)))+U30*$B$15/($B$15-$AI$14)*(EXP(-$AI$14*(($B$16+$AI$4)*0.5))-EXP(-$B$15*(($B$16+$AI$4)*0.5)))</f>
        <v/>
      </c>
      <c r="AA30" s="17">
        <f>R30*EXP(-$B$15*(($B$16+$AI$4)*0.6))+S30*$B$15/($B$15-$AI$12)*(EXP(-$AI$12*(($B$16+$AI$4)*0.6))-EXP(-$B$15*(($B$16+$AI$4)*0.6)))+T30*$B$15/($B$15-$AI$13)*(EXP(-$AI$13*(($B$16+$AI$4)*0.6))-EXP(-$B$15*(($B$16+$AI$4)*0.6)))+U30*$B$15/($B$15-$AI$14)*(EXP(-$AI$14*(($B$16+$AI$4)*0.6))-EXP(-$B$15*(($B$16+$AI$4)*0.6)))</f>
        <v/>
      </c>
      <c r="AB30" s="17">
        <f>R30*EXP(-$B$15*(($B$16+$AI$4)*0.7))+S30*$B$15/($B$15-$AI$12)*(EXP(-$AI$12*(($B$16+$AI$4)*0.7))-EXP(-$B$15*(($B$16+$AI$4)*0.7)))+T30*$B$15/($B$15-$AI$13)*(EXP(-$AI$13*(($B$16+$AI$4)*0.7))-EXP(-$B$15*(($B$16+$AI$4)*0.7)))+U30*$B$15/($B$15-$AI$14)*(EXP(-$AI$14*(($B$16+$AI$4)*0.7))-EXP(-$B$15*(($B$16+$AI$4)*0.7)))</f>
        <v/>
      </c>
      <c r="AC30" s="17">
        <f>R30*EXP(-$B$15*(($B$16+$AI$4)*0.8))+S30*$B$15/($B$15-$AI$12)*(EXP(-$AI$12*(($B$16+$AI$4)*0.8))-EXP(-$B$15*(($B$16+$AI$4)*0.8)))+T30*$B$15/($B$15-$AI$13)*(EXP(-$AI$13*(($B$16+$AI$4)*0.8))-EXP(-$B$15*(($B$16+$AI$4)*0.8)))+U30*$B$15/($B$15-$AI$14)*(EXP(-$AI$14*(($B$16+$AI$4)*0.8))-EXP(-$B$15*(($B$16+$AI$4)*0.8)))</f>
        <v/>
      </c>
      <c r="AD30" s="17">
        <f>R30*EXP(-$B$15*(($B$16+$AI$4)*0.9))+S30*$B$15/($B$15-$AI$12)*(EXP(-$AI$12*(($B$16+$AI$4)*0.9))-EXP(-$B$15*(($B$16+$AI$4)*0.9)))+T30*$B$15/($B$15-$AI$13)*(EXP(-$AI$13*(($B$16+$AI$4)*0.9))-EXP(-$B$15*(($B$16+$AI$4)*0.9)))+U30*$B$15/($B$15-$AI$14)*(EXP(-$AI$14*(($B$16+$AI$4)*0.9))-EXP(-$B$15*(($B$16+$AI$4)*0.9)))</f>
        <v/>
      </c>
      <c r="AE30" s="17">
        <f>R30*EXP(-$B$15*(($B$16+$AI$4)*1.0))+S30*$B$15/($B$15-$AI$12)*(EXP(-$AI$12*(($B$16+$AI$4)*1.0))-EXP(-$B$15*(($B$16+$AI$4)*1.0)))+T30*$B$15/($B$15-$AI$13)*(EXP(-$AI$13*(($B$16+$AI$4)*1.0))-EXP(-$B$15*(($B$16+$AI$4)*1.0)))+U30*$B$15/($B$15-$AI$14)*(EXP(-$AI$14*(($B$16+$AI$4)*1.0))-EXP(-$B$15*(($B$16+$AI$4)*1.0)))</f>
        <v/>
      </c>
      <c r="AF30" s="17">
        <f>MIN((G30-V30)/$AI$48,(G30-W30)/$AI$49,(G30-X30)/$AI$50,(G30-Y30)/$AI$51,(G30-Z30)/$AI$52,(G30-AA30)/$AI$53,(G30-AB30)/$AI$54,(G30-AC30)/$AI$55,(G30-AD30)/$AI$56,(G30-AE30)/$AI$57)</f>
        <v/>
      </c>
      <c r="AH30" s="9" t="inlineStr">
        <is>
          <t>I1 (mg in A1 per mg infused over a step)</t>
        </is>
      </c>
      <c r="AI30" s="10">
        <f>((($B$45-$AI$12)*($B$47-$AI$12))*(1-$AI$18)/$AI$12/$AI$15+(($B$45-$AI$13)*($B$47-$AI$13))*(1-$AI$19)/$AI$13/$AI$16+(($B$45-$AI$14)*($B$47-$AI$14))*(1-$AI$20)/$AI$14/$AI$17)/$AI$4</f>
        <v/>
      </c>
      <c r="AK30" s="9">
        <f>IF(AN29&gt;0,AM29,AK29)</f>
        <v/>
      </c>
      <c r="AL30" s="9">
        <f>IF(AN29&gt;0,AL29,AM29)</f>
        <v/>
      </c>
      <c r="AM30" s="16">
        <f>SQRT(AK30*AL30)</f>
        <v/>
      </c>
      <c r="AN30" s="18">
        <f>$AI$33/(AM30-$AI$12)*(AM30*EXP(-AM30*$B$14)-$AI$12*EXP(-$AI$12*$B$14))+$AI$36/(AM30-$AI$13)*(AM30*EXP(-AM30*$B$14)-$AI$13*EXP(-$AI$13*$B$14))+$AI$39/(AM30-$AI$14)*(AM30*EXP(-AM30*$B$14)-$AI$14*EXP(-$AI$14*$B$14))</f>
        <v/>
      </c>
      <c r="AO30" s="9">
        <f>IF(AR29&gt;0,AQ29,AO29)</f>
        <v/>
      </c>
      <c r="AP30" s="9">
        <f>IF(AR29&gt;0,AP29,AQ29)</f>
        <v/>
      </c>
      <c r="AQ30" s="16">
        <f>(AO30+AP30)/2</f>
        <v/>
      </c>
      <c r="AR30" s="18">
        <f>$AI$33/($B$15-$AI$12)*($B$15*EXP(-$B$15*AQ30)-$AI$12*EXP(-$AI$12*AQ30))+$AI$36/($B$15-$AI$13)*($B$15*EXP(-$B$15*AQ30)-$AI$13*EXP(-$AI$13*AQ30))+$AI$39/($B$15-$AI$14)*($B$15*EXP(-$B$15*AQ30)-$AI$14*EXP(-$AI$14*AQ30))</f>
        <v/>
      </c>
    </row>
    <row r="31">
      <c r="A31" s="9" t="inlineStr">
        <is>
          <t>PMA, reference (35 y)</t>
        </is>
      </c>
      <c r="B31" s="15">
        <f>35*52.143+40</f>
        <v/>
      </c>
      <c r="C31" s="9" t="inlineStr">
        <is>
          <t>weeks</t>
        </is>
      </c>
      <c r="E31" s="12">
        <f>E30+$B$11</f>
        <v/>
      </c>
      <c r="F31" s="13">
        <f>E31/60</f>
        <v/>
      </c>
      <c r="G31" s="13">
        <f>IF(F31&gt;=$AI$66,$B$26,IF(F31&gt;=$AI$65,$B$25,IF(F31&gt;=$AI$64,$B$24,IF(F31&gt;=$AI$63,$B$23,IF(F31&gt;=$AI$62,$B$22,IF(F31&gt;=$AI$61,$B$21,$B$20))))))</f>
        <v/>
      </c>
      <c r="H31" s="14">
        <f>MAX(0,MIN($AI$59,IF($B$9="Plasma",(G31-(S31*$AI$18+T31*$AI$19+U31*$AI$20))/$AI$46,AF31)))</f>
        <v/>
      </c>
      <c r="I31" s="15">
        <f>H31/10*3600/$B$11</f>
        <v/>
      </c>
      <c r="J31" s="15">
        <f>J30+H31</f>
        <v/>
      </c>
      <c r="K31" s="14">
        <f>$AI$21*K30+$AI$22*L30+$AI$23*M30+$AI$30*H30</f>
        <v/>
      </c>
      <c r="L31" s="14">
        <f>$AI$24*K30+$AI$25*L30+$AI$26*M30+$AI$31*H30</f>
        <v/>
      </c>
      <c r="M31" s="14">
        <f>$AI$27*K30+$AI$28*L30+$AI$29*M30+$AI$32*H30</f>
        <v/>
      </c>
      <c r="N31" s="16">
        <f>R31*$B$48</f>
        <v/>
      </c>
      <c r="O31" s="14">
        <f>K31/$B$37</f>
        <v/>
      </c>
      <c r="P31" s="14">
        <f>L31/$B$38</f>
        <v/>
      </c>
      <c r="Q31" s="14">
        <f>M31/$B$39</f>
        <v/>
      </c>
      <c r="R31" s="14">
        <f>R30*$AI$42+S30*$AI$43+T30*$AI$44+U30*$AI$45+$AI$47*H30</f>
        <v/>
      </c>
      <c r="S31" s="17">
        <f>$AI$33*K31+$AI$34*L31+$AI$35*M31</f>
        <v/>
      </c>
      <c r="T31" s="17">
        <f>$AI$36*K31+$AI$37*L31+$AI$38*M31</f>
        <v/>
      </c>
      <c r="U31" s="17">
        <f>$AI$39*K31+$AI$40*L31+$AI$41*M31</f>
        <v/>
      </c>
      <c r="V31" s="17">
        <f>R31*EXP(-$B$15*(($B$16+$AI$4)*0.1))+S31*$B$15/($B$15-$AI$12)*(EXP(-$AI$12*(($B$16+$AI$4)*0.1))-EXP(-$B$15*(($B$16+$AI$4)*0.1)))+T31*$B$15/($B$15-$AI$13)*(EXP(-$AI$13*(($B$16+$AI$4)*0.1))-EXP(-$B$15*(($B$16+$AI$4)*0.1)))+U31*$B$15/($B$15-$AI$14)*(EXP(-$AI$14*(($B$16+$AI$4)*0.1))-EXP(-$B$15*(($B$16+$AI$4)*0.1)))</f>
        <v/>
      </c>
      <c r="W31" s="17">
        <f>R31*EXP(-$B$15*(($B$16+$AI$4)*0.2))+S31*$B$15/($B$15-$AI$12)*(EXP(-$AI$12*(($B$16+$AI$4)*0.2))-EXP(-$B$15*(($B$16+$AI$4)*0.2)))+T31*$B$15/($B$15-$AI$13)*(EXP(-$AI$13*(($B$16+$AI$4)*0.2))-EXP(-$B$15*(($B$16+$AI$4)*0.2)))+U31*$B$15/($B$15-$AI$14)*(EXP(-$AI$14*(($B$16+$AI$4)*0.2))-EXP(-$B$15*(($B$16+$AI$4)*0.2)))</f>
        <v/>
      </c>
      <c r="X31" s="17">
        <f>R31*EXP(-$B$15*(($B$16+$AI$4)*0.3))+S31*$B$15/($B$15-$AI$12)*(EXP(-$AI$12*(($B$16+$AI$4)*0.3))-EXP(-$B$15*(($B$16+$AI$4)*0.3)))+T31*$B$15/($B$15-$AI$13)*(EXP(-$AI$13*(($B$16+$AI$4)*0.3))-EXP(-$B$15*(($B$16+$AI$4)*0.3)))+U31*$B$15/($B$15-$AI$14)*(EXP(-$AI$14*(($B$16+$AI$4)*0.3))-EXP(-$B$15*(($B$16+$AI$4)*0.3)))</f>
        <v/>
      </c>
      <c r="Y31" s="17">
        <f>R31*EXP(-$B$15*(($B$16+$AI$4)*0.4))+S31*$B$15/($B$15-$AI$12)*(EXP(-$AI$12*(($B$16+$AI$4)*0.4))-EXP(-$B$15*(($B$16+$AI$4)*0.4)))+T31*$B$15/($B$15-$AI$13)*(EXP(-$AI$13*(($B$16+$AI$4)*0.4))-EXP(-$B$15*(($B$16+$AI$4)*0.4)))+U31*$B$15/($B$15-$AI$14)*(EXP(-$AI$14*(($B$16+$AI$4)*0.4))-EXP(-$B$15*(($B$16+$AI$4)*0.4)))</f>
        <v/>
      </c>
      <c r="Z31" s="17">
        <f>R31*EXP(-$B$15*(($B$16+$AI$4)*0.5))+S31*$B$15/($B$15-$AI$12)*(EXP(-$AI$12*(($B$16+$AI$4)*0.5))-EXP(-$B$15*(($B$16+$AI$4)*0.5)))+T31*$B$15/($B$15-$AI$13)*(EXP(-$AI$13*(($B$16+$AI$4)*0.5))-EXP(-$B$15*(($B$16+$AI$4)*0.5)))+U31*$B$15/($B$15-$AI$14)*(EXP(-$AI$14*(($B$16+$AI$4)*0.5))-EXP(-$B$15*(($B$16+$AI$4)*0.5)))</f>
        <v/>
      </c>
      <c r="AA31" s="17">
        <f>R31*EXP(-$B$15*(($B$16+$AI$4)*0.6))+S31*$B$15/($B$15-$AI$12)*(EXP(-$AI$12*(($B$16+$AI$4)*0.6))-EXP(-$B$15*(($B$16+$AI$4)*0.6)))+T31*$B$15/($B$15-$AI$13)*(EXP(-$AI$13*(($B$16+$AI$4)*0.6))-EXP(-$B$15*(($B$16+$AI$4)*0.6)))+U31*$B$15/($B$15-$AI$14)*(EXP(-$AI$14*(($B$16+$AI$4)*0.6))-EXP(-$B$15*(($B$16+$AI$4)*0.6)))</f>
        <v/>
      </c>
      <c r="AB31" s="17">
        <f>R31*EXP(-$B$15*(($B$16+$AI$4)*0.7))+S31*$B$15/($B$15-$AI$12)*(EXP(-$AI$12*(($B$16+$AI$4)*0.7))-EXP(-$B$15*(($B$16+$AI$4)*0.7)))+T31*$B$15/($B$15-$AI$13)*(EXP(-$AI$13*(($B$16+$AI$4)*0.7))-EXP(-$B$15*(($B$16+$AI$4)*0.7)))+U31*$B$15/($B$15-$AI$14)*(EXP(-$AI$14*(($B$16+$AI$4)*0.7))-EXP(-$B$15*(($B$16+$AI$4)*0.7)))</f>
        <v/>
      </c>
      <c r="AC31" s="17">
        <f>R31*EXP(-$B$15*(($B$16+$AI$4)*0.8))+S31*$B$15/($B$15-$AI$12)*(EXP(-$AI$12*(($B$16+$AI$4)*0.8))-EXP(-$B$15*(($B$16+$AI$4)*0.8)))+T31*$B$15/($B$15-$AI$13)*(EXP(-$AI$13*(($B$16+$AI$4)*0.8))-EXP(-$B$15*(($B$16+$AI$4)*0.8)))+U31*$B$15/($B$15-$AI$14)*(EXP(-$AI$14*(($B$16+$AI$4)*0.8))-EXP(-$B$15*(($B$16+$AI$4)*0.8)))</f>
        <v/>
      </c>
      <c r="AD31" s="17">
        <f>R31*EXP(-$B$15*(($B$16+$AI$4)*0.9))+S31*$B$15/($B$15-$AI$12)*(EXP(-$AI$12*(($B$16+$AI$4)*0.9))-EXP(-$B$15*(($B$16+$AI$4)*0.9)))+T31*$B$15/($B$15-$AI$13)*(EXP(-$AI$13*(($B$16+$AI$4)*0.9))-EXP(-$B$15*(($B$16+$AI$4)*0.9)))+U31*$B$15/($B$15-$AI$14)*(EXP(-$AI$14*(($B$16+$AI$4)*0.9))-EXP(-$B$15*(($B$16+$AI$4)*0.9)))</f>
        <v/>
      </c>
      <c r="AE31" s="17">
        <f>R31*EXP(-$B$15*(($B$16+$AI$4)*1.0))+S31*$B$15/($B$15-$AI$12)*(EXP(-$AI$12*(($B$16+$AI$4)*1.0))-EXP(-$B$15*(($B$16+$AI$4)*1.0)))+T31*$B$15/($B$15-$AI$13)*(EXP(-$AI$13*(($B$16+$AI$4)*1.0))-EXP(-$B$15*(($B$16+$AI$4)*1.0)))+U31*$B$15/($B$15-$AI$14)*(EXP(-$AI$14*(($B$16+$AI$4)*1.0))-EXP(-$B$15*(($B$16+$AI$4)*1.0)))</f>
        <v/>
      </c>
      <c r="AF31" s="17">
        <f>MIN((G31-V31)/$AI$48,(G31-W31)/$AI$49,(G31-X31)/$AI$50,(G31-Y31)/$AI$51,(G31-Z31)/$AI$52,(G31-AA31)/$AI$53,(G31-AB31)/$AI$54,(G31-AC31)/$AI$55,(G31-AD31)/$AI$56,(G31-AE31)/$AI$57)</f>
        <v/>
      </c>
      <c r="AH31" s="9" t="inlineStr">
        <is>
          <t>I2 (mg in A2 per mg infused over a step)</t>
        </is>
      </c>
      <c r="AI31" s="10">
        <f>(($B$44*($B$47-$AI$12))*(1-$AI$18)/$AI$12/$AI$15+($B$44*($B$47-$AI$13))*(1-$AI$19)/$AI$13/$AI$16+($B$44*($B$47-$AI$14))*(1-$AI$20)/$AI$14/$AI$17)/$AI$4</f>
        <v/>
      </c>
      <c r="AK31" s="9">
        <f>IF(AN30&gt;0,AM30,AK30)</f>
        <v/>
      </c>
      <c r="AL31" s="9">
        <f>IF(AN30&gt;0,AL30,AM30)</f>
        <v/>
      </c>
      <c r="AM31" s="16">
        <f>SQRT(AK31*AL31)</f>
        <v/>
      </c>
      <c r="AN31" s="18">
        <f>$AI$33/(AM31-$AI$12)*(AM31*EXP(-AM31*$B$14)-$AI$12*EXP(-$AI$12*$B$14))+$AI$36/(AM31-$AI$13)*(AM31*EXP(-AM31*$B$14)-$AI$13*EXP(-$AI$13*$B$14))+$AI$39/(AM31-$AI$14)*(AM31*EXP(-AM31*$B$14)-$AI$14*EXP(-$AI$14*$B$14))</f>
        <v/>
      </c>
      <c r="AO31" s="9">
        <f>IF(AR30&gt;0,AQ30,AO30)</f>
        <v/>
      </c>
      <c r="AP31" s="9">
        <f>IF(AR30&gt;0,AP30,AQ30)</f>
        <v/>
      </c>
      <c r="AQ31" s="16">
        <f>(AO31+AP31)/2</f>
        <v/>
      </c>
      <c r="AR31" s="18">
        <f>$AI$33/($B$15-$AI$12)*($B$15*EXP(-$B$15*AQ31)-$AI$12*EXP(-$AI$12*AQ31))+$AI$36/($B$15-$AI$13)*($B$15*EXP(-$B$15*AQ31)-$AI$13*EXP(-$AI$13*AQ31))+$AI$39/($B$15-$AI$14)*($B$15*EXP(-$B$15*AQ31)-$AI$14*EXP(-$AI$14*AQ31))</f>
        <v/>
      </c>
    </row>
    <row r="32">
      <c r="A32" s="9" t="inlineStr">
        <is>
          <t>f CL maturation</t>
        </is>
      </c>
      <c r="B32" s="17">
        <f>$B$30^9.06/($B$30^9.06+42.3^9.06)</f>
        <v/>
      </c>
      <c r="C32" s="9" t="inlineStr"/>
      <c r="E32" s="12">
        <f>E31+$B$11</f>
        <v/>
      </c>
      <c r="F32" s="13">
        <f>E32/60</f>
        <v/>
      </c>
      <c r="G32" s="13">
        <f>IF(F32&gt;=$AI$66,$B$26,IF(F32&gt;=$AI$65,$B$25,IF(F32&gt;=$AI$64,$B$24,IF(F32&gt;=$AI$63,$B$23,IF(F32&gt;=$AI$62,$B$22,IF(F32&gt;=$AI$61,$B$21,$B$20))))))</f>
        <v/>
      </c>
      <c r="H32" s="14">
        <f>MAX(0,MIN($AI$59,IF($B$9="Plasma",(G32-(S32*$AI$18+T32*$AI$19+U32*$AI$20))/$AI$46,AF32)))</f>
        <v/>
      </c>
      <c r="I32" s="15">
        <f>H32/10*3600/$B$11</f>
        <v/>
      </c>
      <c r="J32" s="15">
        <f>J31+H32</f>
        <v/>
      </c>
      <c r="K32" s="14">
        <f>$AI$21*K31+$AI$22*L31+$AI$23*M31+$AI$30*H31</f>
        <v/>
      </c>
      <c r="L32" s="14">
        <f>$AI$24*K31+$AI$25*L31+$AI$26*M31+$AI$31*H31</f>
        <v/>
      </c>
      <c r="M32" s="14">
        <f>$AI$27*K31+$AI$28*L31+$AI$29*M31+$AI$32*H31</f>
        <v/>
      </c>
      <c r="N32" s="16">
        <f>R32*$B$48</f>
        <v/>
      </c>
      <c r="O32" s="14">
        <f>K32/$B$37</f>
        <v/>
      </c>
      <c r="P32" s="14">
        <f>L32/$B$38</f>
        <v/>
      </c>
      <c r="Q32" s="14">
        <f>M32/$B$39</f>
        <v/>
      </c>
      <c r="R32" s="14">
        <f>R31*$AI$42+S31*$AI$43+T31*$AI$44+U31*$AI$45+$AI$47*H31</f>
        <v/>
      </c>
      <c r="S32" s="17">
        <f>$AI$33*K32+$AI$34*L32+$AI$35*M32</f>
        <v/>
      </c>
      <c r="T32" s="17">
        <f>$AI$36*K32+$AI$37*L32+$AI$38*M32</f>
        <v/>
      </c>
      <c r="U32" s="17">
        <f>$AI$39*K32+$AI$40*L32+$AI$41*M32</f>
        <v/>
      </c>
      <c r="V32" s="17">
        <f>R32*EXP(-$B$15*(($B$16+$AI$4)*0.1))+S32*$B$15/($B$15-$AI$12)*(EXP(-$AI$12*(($B$16+$AI$4)*0.1))-EXP(-$B$15*(($B$16+$AI$4)*0.1)))+T32*$B$15/($B$15-$AI$13)*(EXP(-$AI$13*(($B$16+$AI$4)*0.1))-EXP(-$B$15*(($B$16+$AI$4)*0.1)))+U32*$B$15/($B$15-$AI$14)*(EXP(-$AI$14*(($B$16+$AI$4)*0.1))-EXP(-$B$15*(($B$16+$AI$4)*0.1)))</f>
        <v/>
      </c>
      <c r="W32" s="17">
        <f>R32*EXP(-$B$15*(($B$16+$AI$4)*0.2))+S32*$B$15/($B$15-$AI$12)*(EXP(-$AI$12*(($B$16+$AI$4)*0.2))-EXP(-$B$15*(($B$16+$AI$4)*0.2)))+T32*$B$15/($B$15-$AI$13)*(EXP(-$AI$13*(($B$16+$AI$4)*0.2))-EXP(-$B$15*(($B$16+$AI$4)*0.2)))+U32*$B$15/($B$15-$AI$14)*(EXP(-$AI$14*(($B$16+$AI$4)*0.2))-EXP(-$B$15*(($B$16+$AI$4)*0.2)))</f>
        <v/>
      </c>
      <c r="X32" s="17">
        <f>R32*EXP(-$B$15*(($B$16+$AI$4)*0.3))+S32*$B$15/($B$15-$AI$12)*(EXP(-$AI$12*(($B$16+$AI$4)*0.3))-EXP(-$B$15*(($B$16+$AI$4)*0.3)))+T32*$B$15/($B$15-$AI$13)*(EXP(-$AI$13*(($B$16+$AI$4)*0.3))-EXP(-$B$15*(($B$16+$AI$4)*0.3)))+U32*$B$15/($B$15-$AI$14)*(EXP(-$AI$14*(($B$16+$AI$4)*0.3))-EXP(-$B$15*(($B$16+$AI$4)*0.3)))</f>
        <v/>
      </c>
      <c r="Y32" s="17">
        <f>R32*EXP(-$B$15*(($B$16+$AI$4)*0.4))+S32*$B$15/($B$15-$AI$12)*(EXP(-$AI$12*(($B$16+$AI$4)*0.4))-EXP(-$B$15*(($B$16+$AI$4)*0.4)))+T32*$B$15/($B$15-$AI$13)*(EXP(-$AI$13*(($B$16+$AI$4)*0.4))-EXP(-$B$15*(($B$16+$AI$4)*0.4)))+U32*$B$15/($B$15-$AI$14)*(EXP(-$AI$14*(($B$16+$AI$4)*0.4))-EXP(-$B$15*(($B$16+$AI$4)*0.4)))</f>
        <v/>
      </c>
      <c r="Z32" s="17">
        <f>R32*EXP(-$B$15*(($B$16+$AI$4)*0.5))+S32*$B$15/($B$15-$AI$12)*(EXP(-$AI$12*(($B$16+$AI$4)*0.5))-EXP(-$B$15*(($B$16+$AI$4)*0.5)))+T32*$B$15/($B$15-$AI$13)*(EXP(-$AI$13*(($B$16+$AI$4)*0.5))-EXP(-$B$15*(($B$16+$AI$4)*0.5)))+U32*$B$15/($B$15-$AI$14)*(EXP(-$AI$14*(($B$16+$AI$4)*0.5))-EXP(-$B$15*(($B$16+$AI$4)*0.5)))</f>
        <v/>
      </c>
      <c r="AA32" s="17">
        <f>R32*EXP(-$B$15*(($B$16+$AI$4)*0.6))+S32*$B$15/($B$15-$AI$12)*(EXP(-$AI$12*(($B$16+$AI$4)*0.6))-EXP(-$B$15*(($B$16+$AI$4)*0.6)))+T32*$B$15/($B$15-$AI$13)*(EXP(-$AI$13*(($B$16+$AI$4)*0.6))-EXP(-$B$15*(($B$16+$AI$4)*0.6)))+U32*$B$15/($B$15-$AI$14)*(EXP(-$AI$14*(($B$16+$AI$4)*0.6))-EXP(-$B$15*(($B$16+$AI$4)*0.6)))</f>
        <v/>
      </c>
      <c r="AB32" s="17">
        <f>R32*EXP(-$B$15*(($B$16+$AI$4)*0.7))+S32*$B$15/($B$15-$AI$12)*(EXP(-$AI$12*(($B$16+$AI$4)*0.7))-EXP(-$B$15*(($B$16+$AI$4)*0.7)))+T32*$B$15/($B$15-$AI$13)*(EXP(-$AI$13*(($B$16+$AI$4)*0.7))-EXP(-$B$15*(($B$16+$AI$4)*0.7)))+U32*$B$15/($B$15-$AI$14)*(EXP(-$AI$14*(($B$16+$AI$4)*0.7))-EXP(-$B$15*(($B$16+$AI$4)*0.7)))</f>
        <v/>
      </c>
      <c r="AC32" s="17">
        <f>R32*EXP(-$B$15*(($B$16+$AI$4)*0.8))+S32*$B$15/($B$15-$AI$12)*(EXP(-$AI$12*(($B$16+$AI$4)*0.8))-EXP(-$B$15*(($B$16+$AI$4)*0.8)))+T32*$B$15/($B$15-$AI$13)*(EXP(-$AI$13*(($B$16+$AI$4)*0.8))-EXP(-$B$15*(($B$16+$AI$4)*0.8)))+U32*$B$15/($B$15-$AI$14)*(EXP(-$AI$14*(($B$16+$AI$4)*0.8))-EXP(-$B$15*(($B$16+$AI$4)*0.8)))</f>
        <v/>
      </c>
      <c r="AD32" s="17">
        <f>R32*EXP(-$B$15*(($B$16+$AI$4)*0.9))+S32*$B$15/($B$15-$AI$12)*(EXP(-$AI$12*(($B$16+$AI$4)*0.9))-EXP(-$B$15*(($B$16+$AI$4)*0.9)))+T32*$B$15/($B$15-$AI$13)*(EXP(-$AI$13*(($B$16+$AI$4)*0.9))-EXP(-$B$15*(($B$16+$AI$4)*0.9)))+U32*$B$15/($B$15-$AI$14)*(EXP(-$AI$14*(($B$16+$AI$4)*0.9))-EXP(-$B$15*(($B$16+$AI$4)*0.9)))</f>
        <v/>
      </c>
      <c r="AE32" s="17">
        <f>R32*EXP(-$B$15*(($B$16+$AI$4)*1.0))+S32*$B$15/($B$15-$AI$12)*(EXP(-$AI$12*(($B$16+$AI$4)*1.0))-EXP(-$B$15*(($B$16+$AI$4)*1.0)))+T32*$B$15/($B$15-$AI$13)*(EXP(-$AI$13*(($B$16+$AI$4)*1.0))-EXP(-$B$15*(($B$16+$AI$4)*1.0)))+U32*$B$15/($B$15-$AI$14)*(EXP(-$AI$14*(($B$16+$AI$4)*1.0))-EXP(-$B$15*(($B$16+$AI$4)*1.0)))</f>
        <v/>
      </c>
      <c r="AF32" s="17">
        <f>MIN((G32-V32)/$AI$48,(G32-W32)/$AI$49,(G32-X32)/$AI$50,(G32-Y32)/$AI$51,(G32-Z32)/$AI$52,(G32-AA32)/$AI$53,(G32-AB32)/$AI$54,(G32-AC32)/$AI$55,(G32-AD32)/$AI$56,(G32-AE32)/$AI$57)</f>
        <v/>
      </c>
      <c r="AH32" s="9" t="inlineStr">
        <is>
          <t>I3 (mg in A3 per mg infused over a step)</t>
        </is>
      </c>
      <c r="AI32" s="10">
        <f>(($B$46*($B$45-$AI$12))*(1-$AI$18)/$AI$12/$AI$15+($B$46*($B$45-$AI$13))*(1-$AI$19)/$AI$13/$AI$16+($B$46*($B$45-$AI$14))*(1-$AI$20)/$AI$14/$AI$17)/$AI$4</f>
        <v/>
      </c>
      <c r="AK32" s="9">
        <f>IF(AN31&gt;0,AM31,AK31)</f>
        <v/>
      </c>
      <c r="AL32" s="9">
        <f>IF(AN31&gt;0,AL31,AM31)</f>
        <v/>
      </c>
      <c r="AM32" s="16">
        <f>SQRT(AK32*AL32)</f>
        <v/>
      </c>
      <c r="AN32" s="18">
        <f>$AI$33/(AM32-$AI$12)*(AM32*EXP(-AM32*$B$14)-$AI$12*EXP(-$AI$12*$B$14))+$AI$36/(AM32-$AI$13)*(AM32*EXP(-AM32*$B$14)-$AI$13*EXP(-$AI$13*$B$14))+$AI$39/(AM32-$AI$14)*(AM32*EXP(-AM32*$B$14)-$AI$14*EXP(-$AI$14*$B$14))</f>
        <v/>
      </c>
      <c r="AO32" s="9">
        <f>IF(AR31&gt;0,AQ31,AO31)</f>
        <v/>
      </c>
      <c r="AP32" s="9">
        <f>IF(AR31&gt;0,AP31,AQ31)</f>
        <v/>
      </c>
      <c r="AQ32" s="16">
        <f>(AO32+AP32)/2</f>
        <v/>
      </c>
      <c r="AR32" s="18">
        <f>$AI$33/($B$15-$AI$12)*($B$15*EXP(-$B$15*AQ32)-$AI$12*EXP(-$AI$12*AQ32))+$AI$36/($B$15-$AI$13)*($B$15*EXP(-$B$15*AQ32)-$AI$13*EXP(-$AI$13*AQ32))+$AI$39/($B$15-$AI$14)*($B$15*EXP(-$B$15*AQ32)-$AI$14*EXP(-$AI$14*AQ32))</f>
        <v/>
      </c>
    </row>
    <row r="33">
      <c r="A33" s="9" t="inlineStr">
        <is>
          <t>f Q3 maturation</t>
        </is>
      </c>
      <c r="B33" s="17">
        <f>$B$30/($B$30+68.3)</f>
        <v/>
      </c>
      <c r="C33" s="9" t="inlineStr"/>
      <c r="E33" s="12">
        <f>E32+$B$11</f>
        <v/>
      </c>
      <c r="F33" s="13">
        <f>E33/60</f>
        <v/>
      </c>
      <c r="G33" s="13">
        <f>IF(F33&gt;=$AI$66,$B$26,IF(F33&gt;=$AI$65,$B$25,IF(F33&gt;=$AI$64,$B$24,IF(F33&gt;=$AI$63,$B$23,IF(F33&gt;=$AI$62,$B$22,IF(F33&gt;=$AI$61,$B$21,$B$20))))))</f>
        <v/>
      </c>
      <c r="H33" s="14">
        <f>MAX(0,MIN($AI$59,IF($B$9="Plasma",(G33-(S33*$AI$18+T33*$AI$19+U33*$AI$20))/$AI$46,AF33)))</f>
        <v/>
      </c>
      <c r="I33" s="15">
        <f>H33/10*3600/$B$11</f>
        <v/>
      </c>
      <c r="J33" s="15">
        <f>J32+H33</f>
        <v/>
      </c>
      <c r="K33" s="14">
        <f>$AI$21*K32+$AI$22*L32+$AI$23*M32+$AI$30*H32</f>
        <v/>
      </c>
      <c r="L33" s="14">
        <f>$AI$24*K32+$AI$25*L32+$AI$26*M32+$AI$31*H32</f>
        <v/>
      </c>
      <c r="M33" s="14">
        <f>$AI$27*K32+$AI$28*L32+$AI$29*M32+$AI$32*H32</f>
        <v/>
      </c>
      <c r="N33" s="16">
        <f>R33*$B$48</f>
        <v/>
      </c>
      <c r="O33" s="14">
        <f>K33/$B$37</f>
        <v/>
      </c>
      <c r="P33" s="14">
        <f>L33/$B$38</f>
        <v/>
      </c>
      <c r="Q33" s="14">
        <f>M33/$B$39</f>
        <v/>
      </c>
      <c r="R33" s="14">
        <f>R32*$AI$42+S32*$AI$43+T32*$AI$44+U32*$AI$45+$AI$47*H32</f>
        <v/>
      </c>
      <c r="S33" s="17">
        <f>$AI$33*K33+$AI$34*L33+$AI$35*M33</f>
        <v/>
      </c>
      <c r="T33" s="17">
        <f>$AI$36*K33+$AI$37*L33+$AI$38*M33</f>
        <v/>
      </c>
      <c r="U33" s="17">
        <f>$AI$39*K33+$AI$40*L33+$AI$41*M33</f>
        <v/>
      </c>
      <c r="V33" s="17">
        <f>R33*EXP(-$B$15*(($B$16+$AI$4)*0.1))+S33*$B$15/($B$15-$AI$12)*(EXP(-$AI$12*(($B$16+$AI$4)*0.1))-EXP(-$B$15*(($B$16+$AI$4)*0.1)))+T33*$B$15/($B$15-$AI$13)*(EXP(-$AI$13*(($B$16+$AI$4)*0.1))-EXP(-$B$15*(($B$16+$AI$4)*0.1)))+U33*$B$15/($B$15-$AI$14)*(EXP(-$AI$14*(($B$16+$AI$4)*0.1))-EXP(-$B$15*(($B$16+$AI$4)*0.1)))</f>
        <v/>
      </c>
      <c r="W33" s="17">
        <f>R33*EXP(-$B$15*(($B$16+$AI$4)*0.2))+S33*$B$15/($B$15-$AI$12)*(EXP(-$AI$12*(($B$16+$AI$4)*0.2))-EXP(-$B$15*(($B$16+$AI$4)*0.2)))+T33*$B$15/($B$15-$AI$13)*(EXP(-$AI$13*(($B$16+$AI$4)*0.2))-EXP(-$B$15*(($B$16+$AI$4)*0.2)))+U33*$B$15/($B$15-$AI$14)*(EXP(-$AI$14*(($B$16+$AI$4)*0.2))-EXP(-$B$15*(($B$16+$AI$4)*0.2)))</f>
        <v/>
      </c>
      <c r="X33" s="17">
        <f>R33*EXP(-$B$15*(($B$16+$AI$4)*0.3))+S33*$B$15/($B$15-$AI$12)*(EXP(-$AI$12*(($B$16+$AI$4)*0.3))-EXP(-$B$15*(($B$16+$AI$4)*0.3)))+T33*$B$15/($B$15-$AI$13)*(EXP(-$AI$13*(($B$16+$AI$4)*0.3))-EXP(-$B$15*(($B$16+$AI$4)*0.3)))+U33*$B$15/($B$15-$AI$14)*(EXP(-$AI$14*(($B$16+$AI$4)*0.3))-EXP(-$B$15*(($B$16+$AI$4)*0.3)))</f>
        <v/>
      </c>
      <c r="Y33" s="17">
        <f>R33*EXP(-$B$15*(($B$16+$AI$4)*0.4))+S33*$B$15/($B$15-$AI$12)*(EXP(-$AI$12*(($B$16+$AI$4)*0.4))-EXP(-$B$15*(($B$16+$AI$4)*0.4)))+T33*$B$15/($B$15-$AI$13)*(EXP(-$AI$13*(($B$16+$AI$4)*0.4))-EXP(-$B$15*(($B$16+$AI$4)*0.4)))+U33*$B$15/($B$15-$AI$14)*(EXP(-$AI$14*(($B$16+$AI$4)*0.4))-EXP(-$B$15*(($B$16+$AI$4)*0.4)))</f>
        <v/>
      </c>
      <c r="Z33" s="17">
        <f>R33*EXP(-$B$15*(($B$16+$AI$4)*0.5))+S33*$B$15/($B$15-$AI$12)*(EXP(-$AI$12*(($B$16+$AI$4)*0.5))-EXP(-$B$15*(($B$16+$AI$4)*0.5)))+T33*$B$15/($B$15-$AI$13)*(EXP(-$AI$13*(($B$16+$AI$4)*0.5))-EXP(-$B$15*(($B$16+$AI$4)*0.5)))+U33*$B$15/($B$15-$AI$14)*(EXP(-$AI$14*(($B$16+$AI$4)*0.5))-EXP(-$B$15*(($B$16+$AI$4)*0.5)))</f>
        <v/>
      </c>
      <c r="AA33" s="17">
        <f>R33*EXP(-$B$15*(($B$16+$AI$4)*0.6))+S33*$B$15/($B$15-$AI$12)*(EXP(-$AI$12*(($B$16+$AI$4)*0.6))-EXP(-$B$15*(($B$16+$AI$4)*0.6)))+T33*$B$15/($B$15-$AI$13)*(EXP(-$AI$13*(($B$16+$AI$4)*0.6))-EXP(-$B$15*(($B$16+$AI$4)*0.6)))+U33*$B$15/($B$15-$AI$14)*(EXP(-$AI$14*(($B$16+$AI$4)*0.6))-EXP(-$B$15*(($B$16+$AI$4)*0.6)))</f>
        <v/>
      </c>
      <c r="AB33" s="17">
        <f>R33*EXP(-$B$15*(($B$16+$AI$4)*0.7))+S33*$B$15/($B$15-$AI$12)*(EXP(-$AI$12*(($B$16+$AI$4)*0.7))-EXP(-$B$15*(($B$16+$AI$4)*0.7)))+T33*$B$15/($B$15-$AI$13)*(EXP(-$AI$13*(($B$16+$AI$4)*0.7))-EXP(-$B$15*(($B$16+$AI$4)*0.7)))+U33*$B$15/($B$15-$AI$14)*(EXP(-$AI$14*(($B$16+$AI$4)*0.7))-EXP(-$B$15*(($B$16+$AI$4)*0.7)))</f>
        <v/>
      </c>
      <c r="AC33" s="17">
        <f>R33*EXP(-$B$15*(($B$16+$AI$4)*0.8))+S33*$B$15/($B$15-$AI$12)*(EXP(-$AI$12*(($B$16+$AI$4)*0.8))-EXP(-$B$15*(($B$16+$AI$4)*0.8)))+T33*$B$15/($B$15-$AI$13)*(EXP(-$AI$13*(($B$16+$AI$4)*0.8))-EXP(-$B$15*(($B$16+$AI$4)*0.8)))+U33*$B$15/($B$15-$AI$14)*(EXP(-$AI$14*(($B$16+$AI$4)*0.8))-EXP(-$B$15*(($B$16+$AI$4)*0.8)))</f>
        <v/>
      </c>
      <c r="AD33" s="17">
        <f>R33*EXP(-$B$15*(($B$16+$AI$4)*0.9))+S33*$B$15/($B$15-$AI$12)*(EXP(-$AI$12*(($B$16+$AI$4)*0.9))-EXP(-$B$15*(($B$16+$AI$4)*0.9)))+T33*$B$15/($B$15-$AI$13)*(EXP(-$AI$13*(($B$16+$AI$4)*0.9))-EXP(-$B$15*(($B$16+$AI$4)*0.9)))+U33*$B$15/($B$15-$AI$14)*(EXP(-$AI$14*(($B$16+$AI$4)*0.9))-EXP(-$B$15*(($B$16+$AI$4)*0.9)))</f>
        <v/>
      </c>
      <c r="AE33" s="17">
        <f>R33*EXP(-$B$15*(($B$16+$AI$4)*1.0))+S33*$B$15/($B$15-$AI$12)*(EXP(-$AI$12*(($B$16+$AI$4)*1.0))-EXP(-$B$15*(($B$16+$AI$4)*1.0)))+T33*$B$15/($B$15-$AI$13)*(EXP(-$AI$13*(($B$16+$AI$4)*1.0))-EXP(-$B$15*(($B$16+$AI$4)*1.0)))+U33*$B$15/($B$15-$AI$14)*(EXP(-$AI$14*(($B$16+$AI$4)*1.0))-EXP(-$B$15*(($B$16+$AI$4)*1.0)))</f>
        <v/>
      </c>
      <c r="AF33" s="17">
        <f>MIN((G33-V33)/$AI$48,(G33-W33)/$AI$49,(G33-X33)/$AI$50,(G33-Y33)/$AI$51,(G33-Z33)/$AI$52,(G33-AA33)/$AI$53,(G33-AB33)/$AI$54,(G33-AC33)/$AI$55,(G33-AD33)/$AI$56,(G33-AE33)/$AI$57)</f>
        <v/>
      </c>
      <c r="AH33" s="9" t="inlineStr">
        <is>
          <t>a1 (Cp per mg in A1)</t>
        </is>
      </c>
      <c r="AI33" s="10">
        <f>(($B$45-$AI$12)*($B$47-$AI$12))/($AI$15*$B$37)</f>
        <v/>
      </c>
      <c r="AK33" s="9">
        <f>IF(AN32&gt;0,AM32,AK32)</f>
        <v/>
      </c>
      <c r="AL33" s="9">
        <f>IF(AN32&gt;0,AL32,AM32)</f>
        <v/>
      </c>
      <c r="AM33" s="16">
        <f>SQRT(AK33*AL33)</f>
        <v/>
      </c>
      <c r="AN33" s="18">
        <f>$AI$33/(AM33-$AI$12)*(AM33*EXP(-AM33*$B$14)-$AI$12*EXP(-$AI$12*$B$14))+$AI$36/(AM33-$AI$13)*(AM33*EXP(-AM33*$B$14)-$AI$13*EXP(-$AI$13*$B$14))+$AI$39/(AM33-$AI$14)*(AM33*EXP(-AM33*$B$14)-$AI$14*EXP(-$AI$14*$B$14))</f>
        <v/>
      </c>
      <c r="AO33" s="9">
        <f>IF(AR32&gt;0,AQ32,AO32)</f>
        <v/>
      </c>
      <c r="AP33" s="9">
        <f>IF(AR32&gt;0,AP32,AQ32)</f>
        <v/>
      </c>
      <c r="AQ33" s="16">
        <f>(AO33+AP33)/2</f>
        <v/>
      </c>
      <c r="AR33" s="18">
        <f>$AI$33/($B$15-$AI$12)*($B$15*EXP(-$B$15*AQ33)-$AI$12*EXP(-$AI$12*AQ33))+$AI$36/($B$15-$AI$13)*($B$15*EXP(-$B$15*AQ33)-$AI$13*EXP(-$AI$13*AQ33))+$AI$39/($B$15-$AI$14)*($B$15*EXP(-$B$15*AQ33)-$AI$14*EXP(-$AI$14*AQ33))</f>
        <v/>
      </c>
    </row>
    <row r="34">
      <c r="A34" s="9" t="inlineStr">
        <is>
          <t>f Q3 maturation, reference</t>
        </is>
      </c>
      <c r="B34" s="17">
        <f>$B$31/($B$31+68.3)</f>
        <v/>
      </c>
      <c r="C34" s="9" t="inlineStr"/>
      <c r="E34" s="12">
        <f>E33+$B$11</f>
        <v/>
      </c>
      <c r="F34" s="13">
        <f>E34/60</f>
        <v/>
      </c>
      <c r="G34" s="13">
        <f>IF(F34&gt;=$AI$66,$B$26,IF(F34&gt;=$AI$65,$B$25,IF(F34&gt;=$AI$64,$B$24,IF(F34&gt;=$AI$63,$B$23,IF(F34&gt;=$AI$62,$B$22,IF(F34&gt;=$AI$61,$B$21,$B$20))))))</f>
        <v/>
      </c>
      <c r="H34" s="14">
        <f>MAX(0,MIN($AI$59,IF($B$9="Plasma",(G34-(S34*$AI$18+T34*$AI$19+U34*$AI$20))/$AI$46,AF34)))</f>
        <v/>
      </c>
      <c r="I34" s="15">
        <f>H34/10*3600/$B$11</f>
        <v/>
      </c>
      <c r="J34" s="15">
        <f>J33+H34</f>
        <v/>
      </c>
      <c r="K34" s="14">
        <f>$AI$21*K33+$AI$22*L33+$AI$23*M33+$AI$30*H33</f>
        <v/>
      </c>
      <c r="L34" s="14">
        <f>$AI$24*K33+$AI$25*L33+$AI$26*M33+$AI$31*H33</f>
        <v/>
      </c>
      <c r="M34" s="14">
        <f>$AI$27*K33+$AI$28*L33+$AI$29*M33+$AI$32*H33</f>
        <v/>
      </c>
      <c r="N34" s="16">
        <f>R34*$B$48</f>
        <v/>
      </c>
      <c r="O34" s="14">
        <f>K34/$B$37</f>
        <v/>
      </c>
      <c r="P34" s="14">
        <f>L34/$B$38</f>
        <v/>
      </c>
      <c r="Q34" s="14">
        <f>M34/$B$39</f>
        <v/>
      </c>
      <c r="R34" s="14">
        <f>R33*$AI$42+S33*$AI$43+T33*$AI$44+U33*$AI$45+$AI$47*H33</f>
        <v/>
      </c>
      <c r="S34" s="17">
        <f>$AI$33*K34+$AI$34*L34+$AI$35*M34</f>
        <v/>
      </c>
      <c r="T34" s="17">
        <f>$AI$36*K34+$AI$37*L34+$AI$38*M34</f>
        <v/>
      </c>
      <c r="U34" s="17">
        <f>$AI$39*K34+$AI$40*L34+$AI$41*M34</f>
        <v/>
      </c>
      <c r="V34" s="17">
        <f>R34*EXP(-$B$15*(($B$16+$AI$4)*0.1))+S34*$B$15/($B$15-$AI$12)*(EXP(-$AI$12*(($B$16+$AI$4)*0.1))-EXP(-$B$15*(($B$16+$AI$4)*0.1)))+T34*$B$15/($B$15-$AI$13)*(EXP(-$AI$13*(($B$16+$AI$4)*0.1))-EXP(-$B$15*(($B$16+$AI$4)*0.1)))+U34*$B$15/($B$15-$AI$14)*(EXP(-$AI$14*(($B$16+$AI$4)*0.1))-EXP(-$B$15*(($B$16+$AI$4)*0.1)))</f>
        <v/>
      </c>
      <c r="W34" s="17">
        <f>R34*EXP(-$B$15*(($B$16+$AI$4)*0.2))+S34*$B$15/($B$15-$AI$12)*(EXP(-$AI$12*(($B$16+$AI$4)*0.2))-EXP(-$B$15*(($B$16+$AI$4)*0.2)))+T34*$B$15/($B$15-$AI$13)*(EXP(-$AI$13*(($B$16+$AI$4)*0.2))-EXP(-$B$15*(($B$16+$AI$4)*0.2)))+U34*$B$15/($B$15-$AI$14)*(EXP(-$AI$14*(($B$16+$AI$4)*0.2))-EXP(-$B$15*(($B$16+$AI$4)*0.2)))</f>
        <v/>
      </c>
      <c r="X34" s="17">
        <f>R34*EXP(-$B$15*(($B$16+$AI$4)*0.3))+S34*$B$15/($B$15-$AI$12)*(EXP(-$AI$12*(($B$16+$AI$4)*0.3))-EXP(-$B$15*(($B$16+$AI$4)*0.3)))+T34*$B$15/($B$15-$AI$13)*(EXP(-$AI$13*(($B$16+$AI$4)*0.3))-EXP(-$B$15*(($B$16+$AI$4)*0.3)))+U34*$B$15/($B$15-$AI$14)*(EXP(-$AI$14*(($B$16+$AI$4)*0.3))-EXP(-$B$15*(($B$16+$AI$4)*0.3)))</f>
        <v/>
      </c>
      <c r="Y34" s="17">
        <f>R34*EXP(-$B$15*(($B$16+$AI$4)*0.4))+S34*$B$15/($B$15-$AI$12)*(EXP(-$AI$12*(($B$16+$AI$4)*0.4))-EXP(-$B$15*(($B$16+$AI$4)*0.4)))+T34*$B$15/($B$15-$AI$13)*(EXP(-$AI$13*(($B$16+$AI$4)*0.4))-EXP(-$B$15*(($B$16+$AI$4)*0.4)))+U34*$B$15/($B$15-$AI$14)*(EXP(-$AI$14*(($B$16+$AI$4)*0.4))-EXP(-$B$15*(($B$16+$AI$4)*0.4)))</f>
        <v/>
      </c>
      <c r="Z34" s="17">
        <f>R34*EXP(-$B$15*(($B$16+$AI$4)*0.5))+S34*$B$15/($B$15-$AI$12)*(EXP(-$AI$12*(($B$16+$AI$4)*0.5))-EXP(-$B$15*(($B$16+$AI$4)*0.5)))+T34*$B$15/($B$15-$AI$13)*(EXP(-$AI$13*(($B$16+$AI$4)*0.5))-EXP(-$B$15*(($B$16+$AI$4)*0.5)))+U34*$B$15/($B$15-$AI$14)*(EXP(-$AI$14*(($B$16+$AI$4)*0.5))-EXP(-$B$15*(($B$16+$AI$4)*0.5)))</f>
        <v/>
      </c>
      <c r="AA34" s="17">
        <f>R34*EXP(-$B$15*(($B$16+$AI$4)*0.6))+S34*$B$15/($B$15-$AI$12)*(EXP(-$AI$12*(($B$16+$AI$4)*0.6))-EXP(-$B$15*(($B$16+$AI$4)*0.6)))+T34*$B$15/($B$15-$AI$13)*(EXP(-$AI$13*(($B$16+$AI$4)*0.6))-EXP(-$B$15*(($B$16+$AI$4)*0.6)))+U34*$B$15/($B$15-$AI$14)*(EXP(-$AI$14*(($B$16+$AI$4)*0.6))-EXP(-$B$15*(($B$16+$AI$4)*0.6)))</f>
        <v/>
      </c>
      <c r="AB34" s="17">
        <f>R34*EXP(-$B$15*(($B$16+$AI$4)*0.7))+S34*$B$15/($B$15-$AI$12)*(EXP(-$AI$12*(($B$16+$AI$4)*0.7))-EXP(-$B$15*(($B$16+$AI$4)*0.7)))+T34*$B$15/($B$15-$AI$13)*(EXP(-$AI$13*(($B$16+$AI$4)*0.7))-EXP(-$B$15*(($B$16+$AI$4)*0.7)))+U34*$B$15/($B$15-$AI$14)*(EXP(-$AI$14*(($B$16+$AI$4)*0.7))-EXP(-$B$15*(($B$16+$AI$4)*0.7)))</f>
        <v/>
      </c>
      <c r="AC34" s="17">
        <f>R34*EXP(-$B$15*(($B$16+$AI$4)*0.8))+S34*$B$15/($B$15-$AI$12)*(EXP(-$AI$12*(($B$16+$AI$4)*0.8))-EXP(-$B$15*(($B$16+$AI$4)*0.8)))+T34*$B$15/($B$15-$AI$13)*(EXP(-$AI$13*(($B$16+$AI$4)*0.8))-EXP(-$B$15*(($B$16+$AI$4)*0.8)))+U34*$B$15/($B$15-$AI$14)*(EXP(-$AI$14*(($B$16+$AI$4)*0.8))-EXP(-$B$15*(($B$16+$AI$4)*0.8)))</f>
        <v/>
      </c>
      <c r="AD34" s="17">
        <f>R34*EXP(-$B$15*(($B$16+$AI$4)*0.9))+S34*$B$15/($B$15-$AI$12)*(EXP(-$AI$12*(($B$16+$AI$4)*0.9))-EXP(-$B$15*(($B$16+$AI$4)*0.9)))+T34*$B$15/($B$15-$AI$13)*(EXP(-$AI$13*(($B$16+$AI$4)*0.9))-EXP(-$B$15*(($B$16+$AI$4)*0.9)))+U34*$B$15/($B$15-$AI$14)*(EXP(-$AI$14*(($B$16+$AI$4)*0.9))-EXP(-$B$15*(($B$16+$AI$4)*0.9)))</f>
        <v/>
      </c>
      <c r="AE34" s="17">
        <f>R34*EXP(-$B$15*(($B$16+$AI$4)*1.0))+S34*$B$15/($B$15-$AI$12)*(EXP(-$AI$12*(($B$16+$AI$4)*1.0))-EXP(-$B$15*(($B$16+$AI$4)*1.0)))+T34*$B$15/($B$15-$AI$13)*(EXP(-$AI$13*(($B$16+$AI$4)*1.0))-EXP(-$B$15*(($B$16+$AI$4)*1.0)))+U34*$B$15/($B$15-$AI$14)*(EXP(-$AI$14*(($B$16+$AI$4)*1.0))-EXP(-$B$15*(($B$16+$AI$4)*1.0)))</f>
        <v/>
      </c>
      <c r="AF34" s="17">
        <f>MIN((G34-V34)/$AI$48,(G34-W34)/$AI$49,(G34-X34)/$AI$50,(G34-Y34)/$AI$51,(G34-Z34)/$AI$52,(G34-AA34)/$AI$53,(G34-AB34)/$AI$54,(G34-AC34)/$AI$55,(G34-AD34)/$AI$56,(G34-AE34)/$AI$57)</f>
        <v/>
      </c>
      <c r="AH34" s="9" t="inlineStr">
        <is>
          <t>b1 (Cp per mg in A2)</t>
        </is>
      </c>
      <c r="AI34" s="10">
        <f>($B$45*($B$47-$AI$12))/($AI$15*$B$37)</f>
        <v/>
      </c>
      <c r="AK34" s="9">
        <f>IF(AN33&gt;0,AM33,AK33)</f>
        <v/>
      </c>
      <c r="AL34" s="9">
        <f>IF(AN33&gt;0,AL33,AM33)</f>
        <v/>
      </c>
      <c r="AM34" s="16">
        <f>SQRT(AK34*AL34)</f>
        <v/>
      </c>
      <c r="AN34" s="18">
        <f>$AI$33/(AM34-$AI$12)*(AM34*EXP(-AM34*$B$14)-$AI$12*EXP(-$AI$12*$B$14))+$AI$36/(AM34-$AI$13)*(AM34*EXP(-AM34*$B$14)-$AI$13*EXP(-$AI$13*$B$14))+$AI$39/(AM34-$AI$14)*(AM34*EXP(-AM34*$B$14)-$AI$14*EXP(-$AI$14*$B$14))</f>
        <v/>
      </c>
      <c r="AO34" s="9">
        <f>IF(AR33&gt;0,AQ33,AO33)</f>
        <v/>
      </c>
      <c r="AP34" s="9">
        <f>IF(AR33&gt;0,AP33,AQ33)</f>
        <v/>
      </c>
      <c r="AQ34" s="16">
        <f>(AO34+AP34)/2</f>
        <v/>
      </c>
      <c r="AR34" s="18">
        <f>$AI$33/($B$15-$AI$12)*($B$15*EXP(-$B$15*AQ34)-$AI$12*EXP(-$AI$12*AQ34))+$AI$36/($B$15-$AI$13)*($B$15*EXP(-$B$15*AQ34)-$AI$13*EXP(-$AI$13*AQ34))+$AI$39/($B$15-$AI$14)*($B$15*EXP(-$B$15*AQ34)-$AI$14*EXP(-$AI$14*AQ34))</f>
        <v/>
      </c>
    </row>
    <row r="35">
      <c r="A35" s="9" t="inlineStr">
        <is>
          <t>Fat-free mass (Al-Sallami)</t>
        </is>
      </c>
      <c r="B35" s="13">
        <f>IF($B$8="Female",(1.11-0.11/(1+($B$5/7.1)^-1.1))*(9270*$B$6/(8780+244*$B$29)),(0.88+0.12/(1+($B$5/13.4)^-12.7))*(9270*$B$6/(6680+216*$B$29)))</f>
        <v/>
      </c>
      <c r="C35" s="9" t="inlineStr">
        <is>
          <t>kg</t>
        </is>
      </c>
      <c r="E35" s="12">
        <f>E34+$B$11</f>
        <v/>
      </c>
      <c r="F35" s="13">
        <f>E35/60</f>
        <v/>
      </c>
      <c r="G35" s="13">
        <f>IF(F35&gt;=$AI$66,$B$26,IF(F35&gt;=$AI$65,$B$25,IF(F35&gt;=$AI$64,$B$24,IF(F35&gt;=$AI$63,$B$23,IF(F35&gt;=$AI$62,$B$22,IF(F35&gt;=$AI$61,$B$21,$B$20))))))</f>
        <v/>
      </c>
      <c r="H35" s="14">
        <f>MAX(0,MIN($AI$59,IF($B$9="Plasma",(G35-(S35*$AI$18+T35*$AI$19+U35*$AI$20))/$AI$46,AF35)))</f>
        <v/>
      </c>
      <c r="I35" s="15">
        <f>H35/10*3600/$B$11</f>
        <v/>
      </c>
      <c r="J35" s="15">
        <f>J34+H35</f>
        <v/>
      </c>
      <c r="K35" s="14">
        <f>$AI$21*K34+$AI$22*L34+$AI$23*M34+$AI$30*H34</f>
        <v/>
      </c>
      <c r="L35" s="14">
        <f>$AI$24*K34+$AI$25*L34+$AI$26*M34+$AI$31*H34</f>
        <v/>
      </c>
      <c r="M35" s="14">
        <f>$AI$27*K34+$AI$28*L34+$AI$29*M34+$AI$32*H34</f>
        <v/>
      </c>
      <c r="N35" s="16">
        <f>R35*$B$48</f>
        <v/>
      </c>
      <c r="O35" s="14">
        <f>K35/$B$37</f>
        <v/>
      </c>
      <c r="P35" s="14">
        <f>L35/$B$38</f>
        <v/>
      </c>
      <c r="Q35" s="14">
        <f>M35/$B$39</f>
        <v/>
      </c>
      <c r="R35" s="14">
        <f>R34*$AI$42+S34*$AI$43+T34*$AI$44+U34*$AI$45+$AI$47*H34</f>
        <v/>
      </c>
      <c r="S35" s="17">
        <f>$AI$33*K35+$AI$34*L35+$AI$35*M35</f>
        <v/>
      </c>
      <c r="T35" s="17">
        <f>$AI$36*K35+$AI$37*L35+$AI$38*M35</f>
        <v/>
      </c>
      <c r="U35" s="17">
        <f>$AI$39*K35+$AI$40*L35+$AI$41*M35</f>
        <v/>
      </c>
      <c r="V35" s="17">
        <f>R35*EXP(-$B$15*(($B$16+$AI$4)*0.1))+S35*$B$15/($B$15-$AI$12)*(EXP(-$AI$12*(($B$16+$AI$4)*0.1))-EXP(-$B$15*(($B$16+$AI$4)*0.1)))+T35*$B$15/($B$15-$AI$13)*(EXP(-$AI$13*(($B$16+$AI$4)*0.1))-EXP(-$B$15*(($B$16+$AI$4)*0.1)))+U35*$B$15/($B$15-$AI$14)*(EXP(-$AI$14*(($B$16+$AI$4)*0.1))-EXP(-$B$15*(($B$16+$AI$4)*0.1)))</f>
        <v/>
      </c>
      <c r="W35" s="17">
        <f>R35*EXP(-$B$15*(($B$16+$AI$4)*0.2))+S35*$B$15/($B$15-$AI$12)*(EXP(-$AI$12*(($B$16+$AI$4)*0.2))-EXP(-$B$15*(($B$16+$AI$4)*0.2)))+T35*$B$15/($B$15-$AI$13)*(EXP(-$AI$13*(($B$16+$AI$4)*0.2))-EXP(-$B$15*(($B$16+$AI$4)*0.2)))+U35*$B$15/($B$15-$AI$14)*(EXP(-$AI$14*(($B$16+$AI$4)*0.2))-EXP(-$B$15*(($B$16+$AI$4)*0.2)))</f>
        <v/>
      </c>
      <c r="X35" s="17">
        <f>R35*EXP(-$B$15*(($B$16+$AI$4)*0.3))+S35*$B$15/($B$15-$AI$12)*(EXP(-$AI$12*(($B$16+$AI$4)*0.3))-EXP(-$B$15*(($B$16+$AI$4)*0.3)))+T35*$B$15/($B$15-$AI$13)*(EXP(-$AI$13*(($B$16+$AI$4)*0.3))-EXP(-$B$15*(($B$16+$AI$4)*0.3)))+U35*$B$15/($B$15-$AI$14)*(EXP(-$AI$14*(($B$16+$AI$4)*0.3))-EXP(-$B$15*(($B$16+$AI$4)*0.3)))</f>
        <v/>
      </c>
      <c r="Y35" s="17">
        <f>R35*EXP(-$B$15*(($B$16+$AI$4)*0.4))+S35*$B$15/($B$15-$AI$12)*(EXP(-$AI$12*(($B$16+$AI$4)*0.4))-EXP(-$B$15*(($B$16+$AI$4)*0.4)))+T35*$B$15/($B$15-$AI$13)*(EXP(-$AI$13*(($B$16+$AI$4)*0.4))-EXP(-$B$15*(($B$16+$AI$4)*0.4)))+U35*$B$15/($B$15-$AI$14)*(EXP(-$AI$14*(($B$16+$AI$4)*0.4))-EXP(-$B$15*(($B$16+$AI$4)*0.4)))</f>
        <v/>
      </c>
      <c r="Z35" s="17">
        <f>R35*EXP(-$B$15*(($B$16+$AI$4)*0.5))+S35*$B$15/($B$15-$AI$12)*(EXP(-$AI$12*(($B$16+$AI$4)*0.5))-EXP(-$B$15*(($B$16+$AI$4)*0.5)))+T35*$B$15/($B$15-$AI$13)*(EXP(-$AI$13*(($B$16+$AI$4)*0.5))-EXP(-$B$15*(($B$16+$AI$4)*0.5)))+U35*$B$15/($B$15-$AI$14)*(EXP(-$AI$14*(($B$16+$AI$4)*0.5))-EXP(-$B$15*(($B$16+$AI$4)*0.5)))</f>
        <v/>
      </c>
      <c r="AA35" s="17">
        <f>R35*EXP(-$B$15*(($B$16+$AI$4)*0.6))+S35*$B$15/($B$15-$AI$12)*(EXP(-$AI$12*(($B$16+$AI$4)*0.6))-EXP(-$B$15*(($B$16+$AI$4)*0.6)))+T35*$B$15/($B$15-$AI$13)*(EXP(-$AI$13*(($B$16+$AI$4)*0.6))-EXP(-$B$15*(($B$16+$AI$4)*0.6)))+U35*$B$15/($B$15-$AI$14)*(EXP(-$AI$14*(($B$16+$AI$4)*0.6))-EXP(-$B$15*(($B$16+$AI$4)*0.6)))</f>
        <v/>
      </c>
      <c r="AB35" s="17">
        <f>R35*EXP(-$B$15*(($B$16+$AI$4)*0.7))+S35*$B$15/($B$15-$AI$12)*(EXP(-$AI$12*(($B$16+$AI$4)*0.7))-EXP(-$B$15*(($B$16+$AI$4)*0.7)))+T35*$B$15/($B$15-$AI$13)*(EXP(-$AI$13*(($B$16+$AI$4)*0.7))-EXP(-$B$15*(($B$16+$AI$4)*0.7)))+U35*$B$15/($B$15-$AI$14)*(EXP(-$AI$14*(($B$16+$AI$4)*0.7))-EXP(-$B$15*(($B$16+$AI$4)*0.7)))</f>
        <v/>
      </c>
      <c r="AC35" s="17">
        <f>R35*EXP(-$B$15*(($B$16+$AI$4)*0.8))+S35*$B$15/($B$15-$AI$12)*(EXP(-$AI$12*(($B$16+$AI$4)*0.8))-EXP(-$B$15*(($B$16+$AI$4)*0.8)))+T35*$B$15/($B$15-$AI$13)*(EXP(-$AI$13*(($B$16+$AI$4)*0.8))-EXP(-$B$15*(($B$16+$AI$4)*0.8)))+U35*$B$15/($B$15-$AI$14)*(EXP(-$AI$14*(($B$16+$AI$4)*0.8))-EXP(-$B$15*(($B$16+$AI$4)*0.8)))</f>
        <v/>
      </c>
      <c r="AD35" s="17">
        <f>R35*EXP(-$B$15*(($B$16+$AI$4)*0.9))+S35*$B$15/($B$15-$AI$12)*(EXP(-$AI$12*(($B$16+$AI$4)*0.9))-EXP(-$B$15*(($B$16+$AI$4)*0.9)))+T35*$B$15/($B$15-$AI$13)*(EXP(-$AI$13*(($B$16+$AI$4)*0.9))-EXP(-$B$15*(($B$16+$AI$4)*0.9)))+U35*$B$15/($B$15-$AI$14)*(EXP(-$AI$14*(($B$16+$AI$4)*0.9))-EXP(-$B$15*(($B$16+$AI$4)*0.9)))</f>
        <v/>
      </c>
      <c r="AE35" s="17">
        <f>R35*EXP(-$B$15*(($B$16+$AI$4)*1.0))+S35*$B$15/($B$15-$AI$12)*(EXP(-$AI$12*(($B$16+$AI$4)*1.0))-EXP(-$B$15*(($B$16+$AI$4)*1.0)))+T35*$B$15/($B$15-$AI$13)*(EXP(-$AI$13*(($B$16+$AI$4)*1.0))-EXP(-$B$15*(($B$16+$AI$4)*1.0)))+U35*$B$15/($B$15-$AI$14)*(EXP(-$AI$14*(($B$16+$AI$4)*1.0))-EXP(-$B$15*(($B$16+$AI$4)*1.0)))</f>
        <v/>
      </c>
      <c r="AF35" s="17">
        <f>MIN((G35-V35)/$AI$48,(G35-W35)/$AI$49,(G35-X35)/$AI$50,(G35-Y35)/$AI$51,(G35-Z35)/$AI$52,(G35-AA35)/$AI$53,(G35-AB35)/$AI$54,(G35-AC35)/$AI$55,(G35-AD35)/$AI$56,(G35-AE35)/$AI$57)</f>
        <v/>
      </c>
      <c r="AH35" s="9" t="inlineStr">
        <is>
          <t>c1 (Cp per mg in A3)</t>
        </is>
      </c>
      <c r="AI35" s="10">
        <f>($B$47*($B$45-$AI$12))/($AI$15*$B$37)</f>
        <v/>
      </c>
      <c r="AK35" s="9">
        <f>IF(AN34&gt;0,AM34,AK34)</f>
        <v/>
      </c>
      <c r="AL35" s="9">
        <f>IF(AN34&gt;0,AL34,AM34)</f>
        <v/>
      </c>
      <c r="AM35" s="16">
        <f>SQRT(AK35*AL35)</f>
        <v/>
      </c>
      <c r="AN35" s="18">
        <f>$AI$33/(AM35-$AI$12)*(AM35*EXP(-AM35*$B$14)-$AI$12*EXP(-$AI$12*$B$14))+$AI$36/(AM35-$AI$13)*(AM35*EXP(-AM35*$B$14)-$AI$13*EXP(-$AI$13*$B$14))+$AI$39/(AM35-$AI$14)*(AM35*EXP(-AM35*$B$14)-$AI$14*EXP(-$AI$14*$B$14))</f>
        <v/>
      </c>
      <c r="AO35" s="9">
        <f>IF(AR34&gt;0,AQ34,AO34)</f>
        <v/>
      </c>
      <c r="AP35" s="9">
        <f>IF(AR34&gt;0,AP34,AQ34)</f>
        <v/>
      </c>
      <c r="AQ35" s="16">
        <f>(AO35+AP35)/2</f>
        <v/>
      </c>
      <c r="AR35" s="18">
        <f>$AI$33/($B$15-$AI$12)*($B$15*EXP(-$B$15*AQ35)-$AI$12*EXP(-$AI$12*AQ35))+$AI$36/($B$15-$AI$13)*($B$15*EXP(-$B$15*AQ35)-$AI$13*EXP(-$AI$13*AQ35))+$AI$39/($B$15-$AI$14)*($B$15*EXP(-$B$15*AQ35)-$AI$14*EXP(-$AI$14*AQ35))</f>
        <v/>
      </c>
    </row>
    <row r="36">
      <c r="A36" s="9" t="inlineStr">
        <is>
          <t>FFM, reference patient</t>
        </is>
      </c>
      <c r="B36" s="13">
        <f>(0.88+0.12/(1+(35/13.4)^-12.7))*(9270*70/(6680+216*70/1.7^2))</f>
        <v/>
      </c>
      <c r="C36" s="9" t="inlineStr">
        <is>
          <t>kg</t>
        </is>
      </c>
      <c r="E36" s="12">
        <f>E35+$B$11</f>
        <v/>
      </c>
      <c r="F36" s="13">
        <f>E36/60</f>
        <v/>
      </c>
      <c r="G36" s="13">
        <f>IF(F36&gt;=$AI$66,$B$26,IF(F36&gt;=$AI$65,$B$25,IF(F36&gt;=$AI$64,$B$24,IF(F36&gt;=$AI$63,$B$23,IF(F36&gt;=$AI$62,$B$22,IF(F36&gt;=$AI$61,$B$21,$B$20))))))</f>
        <v/>
      </c>
      <c r="H36" s="14">
        <f>MAX(0,MIN($AI$59,IF($B$9="Plasma",(G36-(S36*$AI$18+T36*$AI$19+U36*$AI$20))/$AI$46,AF36)))</f>
        <v/>
      </c>
      <c r="I36" s="15">
        <f>H36/10*3600/$B$11</f>
        <v/>
      </c>
      <c r="J36" s="15">
        <f>J35+H36</f>
        <v/>
      </c>
      <c r="K36" s="14">
        <f>$AI$21*K35+$AI$22*L35+$AI$23*M35+$AI$30*H35</f>
        <v/>
      </c>
      <c r="L36" s="14">
        <f>$AI$24*K35+$AI$25*L35+$AI$26*M35+$AI$31*H35</f>
        <v/>
      </c>
      <c r="M36" s="14">
        <f>$AI$27*K35+$AI$28*L35+$AI$29*M35+$AI$32*H35</f>
        <v/>
      </c>
      <c r="N36" s="16">
        <f>R36*$B$48</f>
        <v/>
      </c>
      <c r="O36" s="14">
        <f>K36/$B$37</f>
        <v/>
      </c>
      <c r="P36" s="14">
        <f>L36/$B$38</f>
        <v/>
      </c>
      <c r="Q36" s="14">
        <f>M36/$B$39</f>
        <v/>
      </c>
      <c r="R36" s="14">
        <f>R35*$AI$42+S35*$AI$43+T35*$AI$44+U35*$AI$45+$AI$47*H35</f>
        <v/>
      </c>
      <c r="S36" s="17">
        <f>$AI$33*K36+$AI$34*L36+$AI$35*M36</f>
        <v/>
      </c>
      <c r="T36" s="17">
        <f>$AI$36*K36+$AI$37*L36+$AI$38*M36</f>
        <v/>
      </c>
      <c r="U36" s="17">
        <f>$AI$39*K36+$AI$40*L36+$AI$41*M36</f>
        <v/>
      </c>
      <c r="V36" s="17">
        <f>R36*EXP(-$B$15*(($B$16+$AI$4)*0.1))+S36*$B$15/($B$15-$AI$12)*(EXP(-$AI$12*(($B$16+$AI$4)*0.1))-EXP(-$B$15*(($B$16+$AI$4)*0.1)))+T36*$B$15/($B$15-$AI$13)*(EXP(-$AI$13*(($B$16+$AI$4)*0.1))-EXP(-$B$15*(($B$16+$AI$4)*0.1)))+U36*$B$15/($B$15-$AI$14)*(EXP(-$AI$14*(($B$16+$AI$4)*0.1))-EXP(-$B$15*(($B$16+$AI$4)*0.1)))</f>
        <v/>
      </c>
      <c r="W36" s="17">
        <f>R36*EXP(-$B$15*(($B$16+$AI$4)*0.2))+S36*$B$15/($B$15-$AI$12)*(EXP(-$AI$12*(($B$16+$AI$4)*0.2))-EXP(-$B$15*(($B$16+$AI$4)*0.2)))+T36*$B$15/($B$15-$AI$13)*(EXP(-$AI$13*(($B$16+$AI$4)*0.2))-EXP(-$B$15*(($B$16+$AI$4)*0.2)))+U36*$B$15/($B$15-$AI$14)*(EXP(-$AI$14*(($B$16+$AI$4)*0.2))-EXP(-$B$15*(($B$16+$AI$4)*0.2)))</f>
        <v/>
      </c>
      <c r="X36" s="17">
        <f>R36*EXP(-$B$15*(($B$16+$AI$4)*0.3))+S36*$B$15/($B$15-$AI$12)*(EXP(-$AI$12*(($B$16+$AI$4)*0.3))-EXP(-$B$15*(($B$16+$AI$4)*0.3)))+T36*$B$15/($B$15-$AI$13)*(EXP(-$AI$13*(($B$16+$AI$4)*0.3))-EXP(-$B$15*(($B$16+$AI$4)*0.3)))+U36*$B$15/($B$15-$AI$14)*(EXP(-$AI$14*(($B$16+$AI$4)*0.3))-EXP(-$B$15*(($B$16+$AI$4)*0.3)))</f>
        <v/>
      </c>
      <c r="Y36" s="17">
        <f>R36*EXP(-$B$15*(($B$16+$AI$4)*0.4))+S36*$B$15/($B$15-$AI$12)*(EXP(-$AI$12*(($B$16+$AI$4)*0.4))-EXP(-$B$15*(($B$16+$AI$4)*0.4)))+T36*$B$15/($B$15-$AI$13)*(EXP(-$AI$13*(($B$16+$AI$4)*0.4))-EXP(-$B$15*(($B$16+$AI$4)*0.4)))+U36*$B$15/($B$15-$AI$14)*(EXP(-$AI$14*(($B$16+$AI$4)*0.4))-EXP(-$B$15*(($B$16+$AI$4)*0.4)))</f>
        <v/>
      </c>
      <c r="Z36" s="17">
        <f>R36*EXP(-$B$15*(($B$16+$AI$4)*0.5))+S36*$B$15/($B$15-$AI$12)*(EXP(-$AI$12*(($B$16+$AI$4)*0.5))-EXP(-$B$15*(($B$16+$AI$4)*0.5)))+T36*$B$15/($B$15-$AI$13)*(EXP(-$AI$13*(($B$16+$AI$4)*0.5))-EXP(-$B$15*(($B$16+$AI$4)*0.5)))+U36*$B$15/($B$15-$AI$14)*(EXP(-$AI$14*(($B$16+$AI$4)*0.5))-EXP(-$B$15*(($B$16+$AI$4)*0.5)))</f>
        <v/>
      </c>
      <c r="AA36" s="17">
        <f>R36*EXP(-$B$15*(($B$16+$AI$4)*0.6))+S36*$B$15/($B$15-$AI$12)*(EXP(-$AI$12*(($B$16+$AI$4)*0.6))-EXP(-$B$15*(($B$16+$AI$4)*0.6)))+T36*$B$15/($B$15-$AI$13)*(EXP(-$AI$13*(($B$16+$AI$4)*0.6))-EXP(-$B$15*(($B$16+$AI$4)*0.6)))+U36*$B$15/($B$15-$AI$14)*(EXP(-$AI$14*(($B$16+$AI$4)*0.6))-EXP(-$B$15*(($B$16+$AI$4)*0.6)))</f>
        <v/>
      </c>
      <c r="AB36" s="17">
        <f>R36*EXP(-$B$15*(($B$16+$AI$4)*0.7))+S36*$B$15/($B$15-$AI$12)*(EXP(-$AI$12*(($B$16+$AI$4)*0.7))-EXP(-$B$15*(($B$16+$AI$4)*0.7)))+T36*$B$15/($B$15-$AI$13)*(EXP(-$AI$13*(($B$16+$AI$4)*0.7))-EXP(-$B$15*(($B$16+$AI$4)*0.7)))+U36*$B$15/($B$15-$AI$14)*(EXP(-$AI$14*(($B$16+$AI$4)*0.7))-EXP(-$B$15*(($B$16+$AI$4)*0.7)))</f>
        <v/>
      </c>
      <c r="AC36" s="17">
        <f>R36*EXP(-$B$15*(($B$16+$AI$4)*0.8))+S36*$B$15/($B$15-$AI$12)*(EXP(-$AI$12*(($B$16+$AI$4)*0.8))-EXP(-$B$15*(($B$16+$AI$4)*0.8)))+T36*$B$15/($B$15-$AI$13)*(EXP(-$AI$13*(($B$16+$AI$4)*0.8))-EXP(-$B$15*(($B$16+$AI$4)*0.8)))+U36*$B$15/($B$15-$AI$14)*(EXP(-$AI$14*(($B$16+$AI$4)*0.8))-EXP(-$B$15*(($B$16+$AI$4)*0.8)))</f>
        <v/>
      </c>
      <c r="AD36" s="17">
        <f>R36*EXP(-$B$15*(($B$16+$AI$4)*0.9))+S36*$B$15/($B$15-$AI$12)*(EXP(-$AI$12*(($B$16+$AI$4)*0.9))-EXP(-$B$15*(($B$16+$AI$4)*0.9)))+T36*$B$15/($B$15-$AI$13)*(EXP(-$AI$13*(($B$16+$AI$4)*0.9))-EXP(-$B$15*(($B$16+$AI$4)*0.9)))+U36*$B$15/($B$15-$AI$14)*(EXP(-$AI$14*(($B$16+$AI$4)*0.9))-EXP(-$B$15*(($B$16+$AI$4)*0.9)))</f>
        <v/>
      </c>
      <c r="AE36" s="17">
        <f>R36*EXP(-$B$15*(($B$16+$AI$4)*1.0))+S36*$B$15/($B$15-$AI$12)*(EXP(-$AI$12*(($B$16+$AI$4)*1.0))-EXP(-$B$15*(($B$16+$AI$4)*1.0)))+T36*$B$15/($B$15-$AI$13)*(EXP(-$AI$13*(($B$16+$AI$4)*1.0))-EXP(-$B$15*(($B$16+$AI$4)*1.0)))+U36*$B$15/($B$15-$AI$14)*(EXP(-$AI$14*(($B$16+$AI$4)*1.0))-EXP(-$B$15*(($B$16+$AI$4)*1.0)))</f>
        <v/>
      </c>
      <c r="AF36" s="17">
        <f>MIN((G36-V36)/$AI$48,(G36-W36)/$AI$49,(G36-X36)/$AI$50,(G36-Y36)/$AI$51,(G36-Z36)/$AI$52,(G36-AA36)/$AI$53,(G36-AB36)/$AI$54,(G36-AC36)/$AI$55,(G36-AD36)/$AI$56,(G36-AE36)/$AI$57)</f>
        <v/>
      </c>
      <c r="AH36" s="9" t="inlineStr">
        <is>
          <t>a2 (Cp per mg in A1)</t>
        </is>
      </c>
      <c r="AI36" s="10">
        <f>(($B$45-$AI$13)*($B$47-$AI$13))/($AI$16*$B$37)</f>
        <v/>
      </c>
      <c r="AK36" s="9">
        <f>IF(AN35&gt;0,AM35,AK35)</f>
        <v/>
      </c>
      <c r="AL36" s="9">
        <f>IF(AN35&gt;0,AL35,AM35)</f>
        <v/>
      </c>
      <c r="AM36" s="16">
        <f>SQRT(AK36*AL36)</f>
        <v/>
      </c>
      <c r="AN36" s="18">
        <f>$AI$33/(AM36-$AI$12)*(AM36*EXP(-AM36*$B$14)-$AI$12*EXP(-$AI$12*$B$14))+$AI$36/(AM36-$AI$13)*(AM36*EXP(-AM36*$B$14)-$AI$13*EXP(-$AI$13*$B$14))+$AI$39/(AM36-$AI$14)*(AM36*EXP(-AM36*$B$14)-$AI$14*EXP(-$AI$14*$B$14))</f>
        <v/>
      </c>
      <c r="AO36" s="9">
        <f>IF(AR35&gt;0,AQ35,AO35)</f>
        <v/>
      </c>
      <c r="AP36" s="9">
        <f>IF(AR35&gt;0,AP35,AQ35)</f>
        <v/>
      </c>
      <c r="AQ36" s="16">
        <f>(AO36+AP36)/2</f>
        <v/>
      </c>
      <c r="AR36" s="18">
        <f>$AI$33/($B$15-$AI$12)*($B$15*EXP(-$B$15*AQ36)-$AI$12*EXP(-$AI$12*AQ36))+$AI$36/($B$15-$AI$13)*($B$15*EXP(-$B$15*AQ36)-$AI$13*EXP(-$AI$13*AQ36))+$AI$39/($B$15-$AI$14)*($B$15*EXP(-$B$15*AQ36)-$AI$14*EXP(-$AI$14*AQ36))</f>
        <v/>
      </c>
    </row>
    <row r="37">
      <c r="A37" s="9" t="inlineStr">
        <is>
          <t>V1</t>
        </is>
      </c>
      <c r="B37" s="13">
        <f>6.28*($B$6/($B$6+33.6))/(70/(70+33.6))</f>
        <v/>
      </c>
      <c r="C37" s="9" t="inlineStr">
        <is>
          <t>L</t>
        </is>
      </c>
      <c r="E37" s="12">
        <f>E36+$B$11</f>
        <v/>
      </c>
      <c r="F37" s="13">
        <f>E37/60</f>
        <v/>
      </c>
      <c r="G37" s="13">
        <f>IF(F37&gt;=$AI$66,$B$26,IF(F37&gt;=$AI$65,$B$25,IF(F37&gt;=$AI$64,$B$24,IF(F37&gt;=$AI$63,$B$23,IF(F37&gt;=$AI$62,$B$22,IF(F37&gt;=$AI$61,$B$21,$B$20))))))</f>
        <v/>
      </c>
      <c r="H37" s="14">
        <f>MAX(0,MIN($AI$59,IF($B$9="Plasma",(G37-(S37*$AI$18+T37*$AI$19+U37*$AI$20))/$AI$46,AF37)))</f>
        <v/>
      </c>
      <c r="I37" s="15">
        <f>H37/10*3600/$B$11</f>
        <v/>
      </c>
      <c r="J37" s="15">
        <f>J36+H37</f>
        <v/>
      </c>
      <c r="K37" s="14">
        <f>$AI$21*K36+$AI$22*L36+$AI$23*M36+$AI$30*H36</f>
        <v/>
      </c>
      <c r="L37" s="14">
        <f>$AI$24*K36+$AI$25*L36+$AI$26*M36+$AI$31*H36</f>
        <v/>
      </c>
      <c r="M37" s="14">
        <f>$AI$27*K36+$AI$28*L36+$AI$29*M36+$AI$32*H36</f>
        <v/>
      </c>
      <c r="N37" s="16">
        <f>R37*$B$48</f>
        <v/>
      </c>
      <c r="O37" s="14">
        <f>K37/$B$37</f>
        <v/>
      </c>
      <c r="P37" s="14">
        <f>L37/$B$38</f>
        <v/>
      </c>
      <c r="Q37" s="14">
        <f>M37/$B$39</f>
        <v/>
      </c>
      <c r="R37" s="14">
        <f>R36*$AI$42+S36*$AI$43+T36*$AI$44+U36*$AI$45+$AI$47*H36</f>
        <v/>
      </c>
      <c r="S37" s="17">
        <f>$AI$33*K37+$AI$34*L37+$AI$35*M37</f>
        <v/>
      </c>
      <c r="T37" s="17">
        <f>$AI$36*K37+$AI$37*L37+$AI$38*M37</f>
        <v/>
      </c>
      <c r="U37" s="17">
        <f>$AI$39*K37+$AI$40*L37+$AI$41*M37</f>
        <v/>
      </c>
      <c r="V37" s="17">
        <f>R37*EXP(-$B$15*(($B$16+$AI$4)*0.1))+S37*$B$15/($B$15-$AI$12)*(EXP(-$AI$12*(($B$16+$AI$4)*0.1))-EXP(-$B$15*(($B$16+$AI$4)*0.1)))+T37*$B$15/($B$15-$AI$13)*(EXP(-$AI$13*(($B$16+$AI$4)*0.1))-EXP(-$B$15*(($B$16+$AI$4)*0.1)))+U37*$B$15/($B$15-$AI$14)*(EXP(-$AI$14*(($B$16+$AI$4)*0.1))-EXP(-$B$15*(($B$16+$AI$4)*0.1)))</f>
        <v/>
      </c>
      <c r="W37" s="17">
        <f>R37*EXP(-$B$15*(($B$16+$AI$4)*0.2))+S37*$B$15/($B$15-$AI$12)*(EXP(-$AI$12*(($B$16+$AI$4)*0.2))-EXP(-$B$15*(($B$16+$AI$4)*0.2)))+T37*$B$15/($B$15-$AI$13)*(EXP(-$AI$13*(($B$16+$AI$4)*0.2))-EXP(-$B$15*(($B$16+$AI$4)*0.2)))+U37*$B$15/($B$15-$AI$14)*(EXP(-$AI$14*(($B$16+$AI$4)*0.2))-EXP(-$B$15*(($B$16+$AI$4)*0.2)))</f>
        <v/>
      </c>
      <c r="X37" s="17">
        <f>R37*EXP(-$B$15*(($B$16+$AI$4)*0.3))+S37*$B$15/($B$15-$AI$12)*(EXP(-$AI$12*(($B$16+$AI$4)*0.3))-EXP(-$B$15*(($B$16+$AI$4)*0.3)))+T37*$B$15/($B$15-$AI$13)*(EXP(-$AI$13*(($B$16+$AI$4)*0.3))-EXP(-$B$15*(($B$16+$AI$4)*0.3)))+U37*$B$15/($B$15-$AI$14)*(EXP(-$AI$14*(($B$16+$AI$4)*0.3))-EXP(-$B$15*(($B$16+$AI$4)*0.3)))</f>
        <v/>
      </c>
      <c r="Y37" s="17">
        <f>R37*EXP(-$B$15*(($B$16+$AI$4)*0.4))+S37*$B$15/($B$15-$AI$12)*(EXP(-$AI$12*(($B$16+$AI$4)*0.4))-EXP(-$B$15*(($B$16+$AI$4)*0.4)))+T37*$B$15/($B$15-$AI$13)*(EXP(-$AI$13*(($B$16+$AI$4)*0.4))-EXP(-$B$15*(($B$16+$AI$4)*0.4)))+U37*$B$15/($B$15-$AI$14)*(EXP(-$AI$14*(($B$16+$AI$4)*0.4))-EXP(-$B$15*(($B$16+$AI$4)*0.4)))</f>
        <v/>
      </c>
      <c r="Z37" s="17">
        <f>R37*EXP(-$B$15*(($B$16+$AI$4)*0.5))+S37*$B$15/($B$15-$AI$12)*(EXP(-$AI$12*(($B$16+$AI$4)*0.5))-EXP(-$B$15*(($B$16+$AI$4)*0.5)))+T37*$B$15/($B$15-$AI$13)*(EXP(-$AI$13*(($B$16+$AI$4)*0.5))-EXP(-$B$15*(($B$16+$AI$4)*0.5)))+U37*$B$15/($B$15-$AI$14)*(EXP(-$AI$14*(($B$16+$AI$4)*0.5))-EXP(-$B$15*(($B$16+$AI$4)*0.5)))</f>
        <v/>
      </c>
      <c r="AA37" s="17">
        <f>R37*EXP(-$B$15*(($B$16+$AI$4)*0.6))+S37*$B$15/($B$15-$AI$12)*(EXP(-$AI$12*(($B$16+$AI$4)*0.6))-EXP(-$B$15*(($B$16+$AI$4)*0.6)))+T37*$B$15/($B$15-$AI$13)*(EXP(-$AI$13*(($B$16+$AI$4)*0.6))-EXP(-$B$15*(($B$16+$AI$4)*0.6)))+U37*$B$15/($B$15-$AI$14)*(EXP(-$AI$14*(($B$16+$AI$4)*0.6))-EXP(-$B$15*(($B$16+$AI$4)*0.6)))</f>
        <v/>
      </c>
      <c r="AB37" s="17">
        <f>R37*EXP(-$B$15*(($B$16+$AI$4)*0.7))+S37*$B$15/($B$15-$AI$12)*(EXP(-$AI$12*(($B$16+$AI$4)*0.7))-EXP(-$B$15*(($B$16+$AI$4)*0.7)))+T37*$B$15/($B$15-$AI$13)*(EXP(-$AI$13*(($B$16+$AI$4)*0.7))-EXP(-$B$15*(($B$16+$AI$4)*0.7)))+U37*$B$15/($B$15-$AI$14)*(EXP(-$AI$14*(($B$16+$AI$4)*0.7))-EXP(-$B$15*(($B$16+$AI$4)*0.7)))</f>
        <v/>
      </c>
      <c r="AC37" s="17">
        <f>R37*EXP(-$B$15*(($B$16+$AI$4)*0.8))+S37*$B$15/($B$15-$AI$12)*(EXP(-$AI$12*(($B$16+$AI$4)*0.8))-EXP(-$B$15*(($B$16+$AI$4)*0.8)))+T37*$B$15/($B$15-$AI$13)*(EXP(-$AI$13*(($B$16+$AI$4)*0.8))-EXP(-$B$15*(($B$16+$AI$4)*0.8)))+U37*$B$15/($B$15-$AI$14)*(EXP(-$AI$14*(($B$16+$AI$4)*0.8))-EXP(-$B$15*(($B$16+$AI$4)*0.8)))</f>
        <v/>
      </c>
      <c r="AD37" s="17">
        <f>R37*EXP(-$B$15*(($B$16+$AI$4)*0.9))+S37*$B$15/($B$15-$AI$12)*(EXP(-$AI$12*(($B$16+$AI$4)*0.9))-EXP(-$B$15*(($B$16+$AI$4)*0.9)))+T37*$B$15/($B$15-$AI$13)*(EXP(-$AI$13*(($B$16+$AI$4)*0.9))-EXP(-$B$15*(($B$16+$AI$4)*0.9)))+U37*$B$15/($B$15-$AI$14)*(EXP(-$AI$14*(($B$16+$AI$4)*0.9))-EXP(-$B$15*(($B$16+$AI$4)*0.9)))</f>
        <v/>
      </c>
      <c r="AE37" s="17">
        <f>R37*EXP(-$B$15*(($B$16+$AI$4)*1.0))+S37*$B$15/($B$15-$AI$12)*(EXP(-$AI$12*(($B$16+$AI$4)*1.0))-EXP(-$B$15*(($B$16+$AI$4)*1.0)))+T37*$B$15/($B$15-$AI$13)*(EXP(-$AI$13*(($B$16+$AI$4)*1.0))-EXP(-$B$15*(($B$16+$AI$4)*1.0)))+U37*$B$15/($B$15-$AI$14)*(EXP(-$AI$14*(($B$16+$AI$4)*1.0))-EXP(-$B$15*(($B$16+$AI$4)*1.0)))</f>
        <v/>
      </c>
      <c r="AF37" s="17">
        <f>MIN((G37-V37)/$AI$48,(G37-W37)/$AI$49,(G37-X37)/$AI$50,(G37-Y37)/$AI$51,(G37-Z37)/$AI$52,(G37-AA37)/$AI$53,(G37-AB37)/$AI$54,(G37-AC37)/$AI$55,(G37-AD37)/$AI$56,(G37-AE37)/$AI$57)</f>
        <v/>
      </c>
      <c r="AH37" s="9" t="inlineStr">
        <is>
          <t>b2 (Cp per mg in A2)</t>
        </is>
      </c>
      <c r="AI37" s="10">
        <f>($B$45*($B$47-$AI$13))/($AI$16*$B$37)</f>
        <v/>
      </c>
      <c r="AK37" s="9">
        <f>IF(AN36&gt;0,AM36,AK36)</f>
        <v/>
      </c>
      <c r="AL37" s="9">
        <f>IF(AN36&gt;0,AL36,AM36)</f>
        <v/>
      </c>
      <c r="AM37" s="16">
        <f>SQRT(AK37*AL37)</f>
        <v/>
      </c>
      <c r="AN37" s="18">
        <f>$AI$33/(AM37-$AI$12)*(AM37*EXP(-AM37*$B$14)-$AI$12*EXP(-$AI$12*$B$14))+$AI$36/(AM37-$AI$13)*(AM37*EXP(-AM37*$B$14)-$AI$13*EXP(-$AI$13*$B$14))+$AI$39/(AM37-$AI$14)*(AM37*EXP(-AM37*$B$14)-$AI$14*EXP(-$AI$14*$B$14))</f>
        <v/>
      </c>
      <c r="AO37" s="9">
        <f>IF(AR36&gt;0,AQ36,AO36)</f>
        <v/>
      </c>
      <c r="AP37" s="9">
        <f>IF(AR36&gt;0,AP36,AQ36)</f>
        <v/>
      </c>
      <c r="AQ37" s="16">
        <f>(AO37+AP37)/2</f>
        <v/>
      </c>
      <c r="AR37" s="18">
        <f>$AI$33/($B$15-$AI$12)*($B$15*EXP(-$B$15*AQ37)-$AI$12*EXP(-$AI$12*AQ37))+$AI$36/($B$15-$AI$13)*($B$15*EXP(-$B$15*AQ37)-$AI$13*EXP(-$AI$13*AQ37))+$AI$39/($B$15-$AI$14)*($B$15*EXP(-$B$15*AQ37)-$AI$14*EXP(-$AI$14*AQ37))</f>
        <v/>
      </c>
    </row>
    <row r="38">
      <c r="A38" s="9" t="inlineStr">
        <is>
          <t>V2</t>
        </is>
      </c>
      <c r="B38" s="13">
        <f>25.5*($B$6/70)*EXP(-0.0156*($B$5-35))</f>
        <v/>
      </c>
      <c r="C38" s="9" t="inlineStr">
        <is>
          <t>L</t>
        </is>
      </c>
      <c r="E38" s="12">
        <f>E37+$B$11</f>
        <v/>
      </c>
      <c r="F38" s="13">
        <f>E38/60</f>
        <v/>
      </c>
      <c r="G38" s="13">
        <f>IF(F38&gt;=$AI$66,$B$26,IF(F38&gt;=$AI$65,$B$25,IF(F38&gt;=$AI$64,$B$24,IF(F38&gt;=$AI$63,$B$23,IF(F38&gt;=$AI$62,$B$22,IF(F38&gt;=$AI$61,$B$21,$B$20))))))</f>
        <v/>
      </c>
      <c r="H38" s="14">
        <f>MAX(0,MIN($AI$59,IF($B$9="Plasma",(G38-(S38*$AI$18+T38*$AI$19+U38*$AI$20))/$AI$46,AF38)))</f>
        <v/>
      </c>
      <c r="I38" s="15">
        <f>H38/10*3600/$B$11</f>
        <v/>
      </c>
      <c r="J38" s="15">
        <f>J37+H38</f>
        <v/>
      </c>
      <c r="K38" s="14">
        <f>$AI$21*K37+$AI$22*L37+$AI$23*M37+$AI$30*H37</f>
        <v/>
      </c>
      <c r="L38" s="14">
        <f>$AI$24*K37+$AI$25*L37+$AI$26*M37+$AI$31*H37</f>
        <v/>
      </c>
      <c r="M38" s="14">
        <f>$AI$27*K37+$AI$28*L37+$AI$29*M37+$AI$32*H37</f>
        <v/>
      </c>
      <c r="N38" s="16">
        <f>R38*$B$48</f>
        <v/>
      </c>
      <c r="O38" s="14">
        <f>K38/$B$37</f>
        <v/>
      </c>
      <c r="P38" s="14">
        <f>L38/$B$38</f>
        <v/>
      </c>
      <c r="Q38" s="14">
        <f>M38/$B$39</f>
        <v/>
      </c>
      <c r="R38" s="14">
        <f>R37*$AI$42+S37*$AI$43+T37*$AI$44+U37*$AI$45+$AI$47*H37</f>
        <v/>
      </c>
      <c r="S38" s="17">
        <f>$AI$33*K38+$AI$34*L38+$AI$35*M38</f>
        <v/>
      </c>
      <c r="T38" s="17">
        <f>$AI$36*K38+$AI$37*L38+$AI$38*M38</f>
        <v/>
      </c>
      <c r="U38" s="17">
        <f>$AI$39*K38+$AI$40*L38+$AI$41*M38</f>
        <v/>
      </c>
      <c r="V38" s="17">
        <f>R38*EXP(-$B$15*(($B$16+$AI$4)*0.1))+S38*$B$15/($B$15-$AI$12)*(EXP(-$AI$12*(($B$16+$AI$4)*0.1))-EXP(-$B$15*(($B$16+$AI$4)*0.1)))+T38*$B$15/($B$15-$AI$13)*(EXP(-$AI$13*(($B$16+$AI$4)*0.1))-EXP(-$B$15*(($B$16+$AI$4)*0.1)))+U38*$B$15/($B$15-$AI$14)*(EXP(-$AI$14*(($B$16+$AI$4)*0.1))-EXP(-$B$15*(($B$16+$AI$4)*0.1)))</f>
        <v/>
      </c>
      <c r="W38" s="17">
        <f>R38*EXP(-$B$15*(($B$16+$AI$4)*0.2))+S38*$B$15/($B$15-$AI$12)*(EXP(-$AI$12*(($B$16+$AI$4)*0.2))-EXP(-$B$15*(($B$16+$AI$4)*0.2)))+T38*$B$15/($B$15-$AI$13)*(EXP(-$AI$13*(($B$16+$AI$4)*0.2))-EXP(-$B$15*(($B$16+$AI$4)*0.2)))+U38*$B$15/($B$15-$AI$14)*(EXP(-$AI$14*(($B$16+$AI$4)*0.2))-EXP(-$B$15*(($B$16+$AI$4)*0.2)))</f>
        <v/>
      </c>
      <c r="X38" s="17">
        <f>R38*EXP(-$B$15*(($B$16+$AI$4)*0.3))+S38*$B$15/($B$15-$AI$12)*(EXP(-$AI$12*(($B$16+$AI$4)*0.3))-EXP(-$B$15*(($B$16+$AI$4)*0.3)))+T38*$B$15/($B$15-$AI$13)*(EXP(-$AI$13*(($B$16+$AI$4)*0.3))-EXP(-$B$15*(($B$16+$AI$4)*0.3)))+U38*$B$15/($B$15-$AI$14)*(EXP(-$AI$14*(($B$16+$AI$4)*0.3))-EXP(-$B$15*(($B$16+$AI$4)*0.3)))</f>
        <v/>
      </c>
      <c r="Y38" s="17">
        <f>R38*EXP(-$B$15*(($B$16+$AI$4)*0.4))+S38*$B$15/($B$15-$AI$12)*(EXP(-$AI$12*(($B$16+$AI$4)*0.4))-EXP(-$B$15*(($B$16+$AI$4)*0.4)))+T38*$B$15/($B$15-$AI$13)*(EXP(-$AI$13*(($B$16+$AI$4)*0.4))-EXP(-$B$15*(($B$16+$AI$4)*0.4)))+U38*$B$15/($B$15-$AI$14)*(EXP(-$AI$14*(($B$16+$AI$4)*0.4))-EXP(-$B$15*(($B$16+$AI$4)*0.4)))</f>
        <v/>
      </c>
      <c r="Z38" s="17">
        <f>R38*EXP(-$B$15*(($B$16+$AI$4)*0.5))+S38*$B$15/($B$15-$AI$12)*(EXP(-$AI$12*(($B$16+$AI$4)*0.5))-EXP(-$B$15*(($B$16+$AI$4)*0.5)))+T38*$B$15/($B$15-$AI$13)*(EXP(-$AI$13*(($B$16+$AI$4)*0.5))-EXP(-$B$15*(($B$16+$AI$4)*0.5)))+U38*$B$15/($B$15-$AI$14)*(EXP(-$AI$14*(($B$16+$AI$4)*0.5))-EXP(-$B$15*(($B$16+$AI$4)*0.5)))</f>
        <v/>
      </c>
      <c r="AA38" s="17">
        <f>R38*EXP(-$B$15*(($B$16+$AI$4)*0.6))+S38*$B$15/($B$15-$AI$12)*(EXP(-$AI$12*(($B$16+$AI$4)*0.6))-EXP(-$B$15*(($B$16+$AI$4)*0.6)))+T38*$B$15/($B$15-$AI$13)*(EXP(-$AI$13*(($B$16+$AI$4)*0.6))-EXP(-$B$15*(($B$16+$AI$4)*0.6)))+U38*$B$15/($B$15-$AI$14)*(EXP(-$AI$14*(($B$16+$AI$4)*0.6))-EXP(-$B$15*(($B$16+$AI$4)*0.6)))</f>
        <v/>
      </c>
      <c r="AB38" s="17">
        <f>R38*EXP(-$B$15*(($B$16+$AI$4)*0.7))+S38*$B$15/($B$15-$AI$12)*(EXP(-$AI$12*(($B$16+$AI$4)*0.7))-EXP(-$B$15*(($B$16+$AI$4)*0.7)))+T38*$B$15/($B$15-$AI$13)*(EXP(-$AI$13*(($B$16+$AI$4)*0.7))-EXP(-$B$15*(($B$16+$AI$4)*0.7)))+U38*$B$15/($B$15-$AI$14)*(EXP(-$AI$14*(($B$16+$AI$4)*0.7))-EXP(-$B$15*(($B$16+$AI$4)*0.7)))</f>
        <v/>
      </c>
      <c r="AC38" s="17">
        <f>R38*EXP(-$B$15*(($B$16+$AI$4)*0.8))+S38*$B$15/($B$15-$AI$12)*(EXP(-$AI$12*(($B$16+$AI$4)*0.8))-EXP(-$B$15*(($B$16+$AI$4)*0.8)))+T38*$B$15/($B$15-$AI$13)*(EXP(-$AI$13*(($B$16+$AI$4)*0.8))-EXP(-$B$15*(($B$16+$AI$4)*0.8)))+U38*$B$15/($B$15-$AI$14)*(EXP(-$AI$14*(($B$16+$AI$4)*0.8))-EXP(-$B$15*(($B$16+$AI$4)*0.8)))</f>
        <v/>
      </c>
      <c r="AD38" s="17">
        <f>R38*EXP(-$B$15*(($B$16+$AI$4)*0.9))+S38*$B$15/($B$15-$AI$12)*(EXP(-$AI$12*(($B$16+$AI$4)*0.9))-EXP(-$B$15*(($B$16+$AI$4)*0.9)))+T38*$B$15/($B$15-$AI$13)*(EXP(-$AI$13*(($B$16+$AI$4)*0.9))-EXP(-$B$15*(($B$16+$AI$4)*0.9)))+U38*$B$15/($B$15-$AI$14)*(EXP(-$AI$14*(($B$16+$AI$4)*0.9))-EXP(-$B$15*(($B$16+$AI$4)*0.9)))</f>
        <v/>
      </c>
      <c r="AE38" s="17">
        <f>R38*EXP(-$B$15*(($B$16+$AI$4)*1.0))+S38*$B$15/($B$15-$AI$12)*(EXP(-$AI$12*(($B$16+$AI$4)*1.0))-EXP(-$B$15*(($B$16+$AI$4)*1.0)))+T38*$B$15/($B$15-$AI$13)*(EXP(-$AI$13*(($B$16+$AI$4)*1.0))-EXP(-$B$15*(($B$16+$AI$4)*1.0)))+U38*$B$15/($B$15-$AI$14)*(EXP(-$AI$14*(($B$16+$AI$4)*1.0))-EXP(-$B$15*(($B$16+$AI$4)*1.0)))</f>
        <v/>
      </c>
      <c r="AF38" s="17">
        <f>MIN((G38-V38)/$AI$48,(G38-W38)/$AI$49,(G38-X38)/$AI$50,(G38-Y38)/$AI$51,(G38-Z38)/$AI$52,(G38-AA38)/$AI$53,(G38-AB38)/$AI$54,(G38-AC38)/$AI$55,(G38-AD38)/$AI$56,(G38-AE38)/$AI$57)</f>
        <v/>
      </c>
      <c r="AH38" s="9" t="inlineStr">
        <is>
          <t>c2 (Cp per mg in A3)</t>
        </is>
      </c>
      <c r="AI38" s="10">
        <f>($B$47*($B$45-$AI$13))/($AI$16*$B$37)</f>
        <v/>
      </c>
      <c r="AK38" s="9">
        <f>IF(AN37&gt;0,AM37,AK37)</f>
        <v/>
      </c>
      <c r="AL38" s="9">
        <f>IF(AN37&gt;0,AL37,AM37)</f>
        <v/>
      </c>
      <c r="AM38" s="16">
        <f>SQRT(AK38*AL38)</f>
        <v/>
      </c>
      <c r="AN38" s="18">
        <f>$AI$33/(AM38-$AI$12)*(AM38*EXP(-AM38*$B$14)-$AI$12*EXP(-$AI$12*$B$14))+$AI$36/(AM38-$AI$13)*(AM38*EXP(-AM38*$B$14)-$AI$13*EXP(-$AI$13*$B$14))+$AI$39/(AM38-$AI$14)*(AM38*EXP(-AM38*$B$14)-$AI$14*EXP(-$AI$14*$B$14))</f>
        <v/>
      </c>
      <c r="AO38" s="9">
        <f>IF(AR37&gt;0,AQ37,AO37)</f>
        <v/>
      </c>
      <c r="AP38" s="9">
        <f>IF(AR37&gt;0,AP37,AQ37)</f>
        <v/>
      </c>
      <c r="AQ38" s="16">
        <f>(AO38+AP38)/2</f>
        <v/>
      </c>
      <c r="AR38" s="18">
        <f>$AI$33/($B$15-$AI$12)*($B$15*EXP(-$B$15*AQ38)-$AI$12*EXP(-$AI$12*AQ38))+$AI$36/($B$15-$AI$13)*($B$15*EXP(-$B$15*AQ38)-$AI$13*EXP(-$AI$13*AQ38))+$AI$39/($B$15-$AI$14)*($B$15*EXP(-$B$15*AQ38)-$AI$14*EXP(-$AI$14*AQ38))</f>
        <v/>
      </c>
    </row>
    <row r="39">
      <c r="A39" s="9" t="inlineStr">
        <is>
          <t>V3 (no opiates)</t>
        </is>
      </c>
      <c r="B39" s="13">
        <f>273*$B$35/$B$36</f>
        <v/>
      </c>
      <c r="C39" s="9" t="inlineStr">
        <is>
          <t>L</t>
        </is>
      </c>
      <c r="E39" s="12">
        <f>E38+$B$11</f>
        <v/>
      </c>
      <c r="F39" s="13">
        <f>E39/60</f>
        <v/>
      </c>
      <c r="G39" s="13">
        <f>IF(F39&gt;=$AI$66,$B$26,IF(F39&gt;=$AI$65,$B$25,IF(F39&gt;=$AI$64,$B$24,IF(F39&gt;=$AI$63,$B$23,IF(F39&gt;=$AI$62,$B$22,IF(F39&gt;=$AI$61,$B$21,$B$20))))))</f>
        <v/>
      </c>
      <c r="H39" s="14">
        <f>MAX(0,MIN($AI$59,IF($B$9="Plasma",(G39-(S39*$AI$18+T39*$AI$19+U39*$AI$20))/$AI$46,AF39)))</f>
        <v/>
      </c>
      <c r="I39" s="15">
        <f>H39/10*3600/$B$11</f>
        <v/>
      </c>
      <c r="J39" s="15">
        <f>J38+H39</f>
        <v/>
      </c>
      <c r="K39" s="14">
        <f>$AI$21*K38+$AI$22*L38+$AI$23*M38+$AI$30*H38</f>
        <v/>
      </c>
      <c r="L39" s="14">
        <f>$AI$24*K38+$AI$25*L38+$AI$26*M38+$AI$31*H38</f>
        <v/>
      </c>
      <c r="M39" s="14">
        <f>$AI$27*K38+$AI$28*L38+$AI$29*M38+$AI$32*H38</f>
        <v/>
      </c>
      <c r="N39" s="16">
        <f>R39*$B$48</f>
        <v/>
      </c>
      <c r="O39" s="14">
        <f>K39/$B$37</f>
        <v/>
      </c>
      <c r="P39" s="14">
        <f>L39/$B$38</f>
        <v/>
      </c>
      <c r="Q39" s="14">
        <f>M39/$B$39</f>
        <v/>
      </c>
      <c r="R39" s="14">
        <f>R38*$AI$42+S38*$AI$43+T38*$AI$44+U38*$AI$45+$AI$47*H38</f>
        <v/>
      </c>
      <c r="S39" s="17">
        <f>$AI$33*K39+$AI$34*L39+$AI$35*M39</f>
        <v/>
      </c>
      <c r="T39" s="17">
        <f>$AI$36*K39+$AI$37*L39+$AI$38*M39</f>
        <v/>
      </c>
      <c r="U39" s="17">
        <f>$AI$39*K39+$AI$40*L39+$AI$41*M39</f>
        <v/>
      </c>
      <c r="V39" s="17">
        <f>R39*EXP(-$B$15*(($B$16+$AI$4)*0.1))+S39*$B$15/($B$15-$AI$12)*(EXP(-$AI$12*(($B$16+$AI$4)*0.1))-EXP(-$B$15*(($B$16+$AI$4)*0.1)))+T39*$B$15/($B$15-$AI$13)*(EXP(-$AI$13*(($B$16+$AI$4)*0.1))-EXP(-$B$15*(($B$16+$AI$4)*0.1)))+U39*$B$15/($B$15-$AI$14)*(EXP(-$AI$14*(($B$16+$AI$4)*0.1))-EXP(-$B$15*(($B$16+$AI$4)*0.1)))</f>
        <v/>
      </c>
      <c r="W39" s="17">
        <f>R39*EXP(-$B$15*(($B$16+$AI$4)*0.2))+S39*$B$15/($B$15-$AI$12)*(EXP(-$AI$12*(($B$16+$AI$4)*0.2))-EXP(-$B$15*(($B$16+$AI$4)*0.2)))+T39*$B$15/($B$15-$AI$13)*(EXP(-$AI$13*(($B$16+$AI$4)*0.2))-EXP(-$B$15*(($B$16+$AI$4)*0.2)))+U39*$B$15/($B$15-$AI$14)*(EXP(-$AI$14*(($B$16+$AI$4)*0.2))-EXP(-$B$15*(($B$16+$AI$4)*0.2)))</f>
        <v/>
      </c>
      <c r="X39" s="17">
        <f>R39*EXP(-$B$15*(($B$16+$AI$4)*0.3))+S39*$B$15/($B$15-$AI$12)*(EXP(-$AI$12*(($B$16+$AI$4)*0.3))-EXP(-$B$15*(($B$16+$AI$4)*0.3)))+T39*$B$15/($B$15-$AI$13)*(EXP(-$AI$13*(($B$16+$AI$4)*0.3))-EXP(-$B$15*(($B$16+$AI$4)*0.3)))+U39*$B$15/($B$15-$AI$14)*(EXP(-$AI$14*(($B$16+$AI$4)*0.3))-EXP(-$B$15*(($B$16+$AI$4)*0.3)))</f>
        <v/>
      </c>
      <c r="Y39" s="17">
        <f>R39*EXP(-$B$15*(($B$16+$AI$4)*0.4))+S39*$B$15/($B$15-$AI$12)*(EXP(-$AI$12*(($B$16+$AI$4)*0.4))-EXP(-$B$15*(($B$16+$AI$4)*0.4)))+T39*$B$15/($B$15-$AI$13)*(EXP(-$AI$13*(($B$16+$AI$4)*0.4))-EXP(-$B$15*(($B$16+$AI$4)*0.4)))+U39*$B$15/($B$15-$AI$14)*(EXP(-$AI$14*(($B$16+$AI$4)*0.4))-EXP(-$B$15*(($B$16+$AI$4)*0.4)))</f>
        <v/>
      </c>
      <c r="Z39" s="17">
        <f>R39*EXP(-$B$15*(($B$16+$AI$4)*0.5))+S39*$B$15/($B$15-$AI$12)*(EXP(-$AI$12*(($B$16+$AI$4)*0.5))-EXP(-$B$15*(($B$16+$AI$4)*0.5)))+T39*$B$15/($B$15-$AI$13)*(EXP(-$AI$13*(($B$16+$AI$4)*0.5))-EXP(-$B$15*(($B$16+$AI$4)*0.5)))+U39*$B$15/($B$15-$AI$14)*(EXP(-$AI$14*(($B$16+$AI$4)*0.5))-EXP(-$B$15*(($B$16+$AI$4)*0.5)))</f>
        <v/>
      </c>
      <c r="AA39" s="17">
        <f>R39*EXP(-$B$15*(($B$16+$AI$4)*0.6))+S39*$B$15/($B$15-$AI$12)*(EXP(-$AI$12*(($B$16+$AI$4)*0.6))-EXP(-$B$15*(($B$16+$AI$4)*0.6)))+T39*$B$15/($B$15-$AI$13)*(EXP(-$AI$13*(($B$16+$AI$4)*0.6))-EXP(-$B$15*(($B$16+$AI$4)*0.6)))+U39*$B$15/($B$15-$AI$14)*(EXP(-$AI$14*(($B$16+$AI$4)*0.6))-EXP(-$B$15*(($B$16+$AI$4)*0.6)))</f>
        <v/>
      </c>
      <c r="AB39" s="17">
        <f>R39*EXP(-$B$15*(($B$16+$AI$4)*0.7))+S39*$B$15/($B$15-$AI$12)*(EXP(-$AI$12*(($B$16+$AI$4)*0.7))-EXP(-$B$15*(($B$16+$AI$4)*0.7)))+T39*$B$15/($B$15-$AI$13)*(EXP(-$AI$13*(($B$16+$AI$4)*0.7))-EXP(-$B$15*(($B$16+$AI$4)*0.7)))+U39*$B$15/($B$15-$AI$14)*(EXP(-$AI$14*(($B$16+$AI$4)*0.7))-EXP(-$B$15*(($B$16+$AI$4)*0.7)))</f>
        <v/>
      </c>
      <c r="AC39" s="17">
        <f>R39*EXP(-$B$15*(($B$16+$AI$4)*0.8))+S39*$B$15/($B$15-$AI$12)*(EXP(-$AI$12*(($B$16+$AI$4)*0.8))-EXP(-$B$15*(($B$16+$AI$4)*0.8)))+T39*$B$15/($B$15-$AI$13)*(EXP(-$AI$13*(($B$16+$AI$4)*0.8))-EXP(-$B$15*(($B$16+$AI$4)*0.8)))+U39*$B$15/($B$15-$AI$14)*(EXP(-$AI$14*(($B$16+$AI$4)*0.8))-EXP(-$B$15*(($B$16+$AI$4)*0.8)))</f>
        <v/>
      </c>
      <c r="AD39" s="17">
        <f>R39*EXP(-$B$15*(($B$16+$AI$4)*0.9))+S39*$B$15/($B$15-$AI$12)*(EXP(-$AI$12*(($B$16+$AI$4)*0.9))-EXP(-$B$15*(($B$16+$AI$4)*0.9)))+T39*$B$15/($B$15-$AI$13)*(EXP(-$AI$13*(($B$16+$AI$4)*0.9))-EXP(-$B$15*(($B$16+$AI$4)*0.9)))+U39*$B$15/($B$15-$AI$14)*(EXP(-$AI$14*(($B$16+$AI$4)*0.9))-EXP(-$B$15*(($B$16+$AI$4)*0.9)))</f>
        <v/>
      </c>
      <c r="AE39" s="17">
        <f>R39*EXP(-$B$15*(($B$16+$AI$4)*1.0))+S39*$B$15/($B$15-$AI$12)*(EXP(-$AI$12*(($B$16+$AI$4)*1.0))-EXP(-$B$15*(($B$16+$AI$4)*1.0)))+T39*$B$15/($B$15-$AI$13)*(EXP(-$AI$13*(($B$16+$AI$4)*1.0))-EXP(-$B$15*(($B$16+$AI$4)*1.0)))+U39*$B$15/($B$15-$AI$14)*(EXP(-$AI$14*(($B$16+$AI$4)*1.0))-EXP(-$B$15*(($B$16+$AI$4)*1.0)))</f>
        <v/>
      </c>
      <c r="AF39" s="17">
        <f>MIN((G39-V39)/$AI$48,(G39-W39)/$AI$49,(G39-X39)/$AI$50,(G39-Y39)/$AI$51,(G39-Z39)/$AI$52,(G39-AA39)/$AI$53,(G39-AB39)/$AI$54,(G39-AC39)/$AI$55,(G39-AD39)/$AI$56,(G39-AE39)/$AI$57)</f>
        <v/>
      </c>
      <c r="AH39" s="9" t="inlineStr">
        <is>
          <t>a3 (Cp per mg in A1)</t>
        </is>
      </c>
      <c r="AI39" s="10">
        <f>(($B$45-$AI$14)*($B$47-$AI$14))/($AI$17*$B$37)</f>
        <v/>
      </c>
      <c r="AK39" s="9">
        <f>IF(AN38&gt;0,AM38,AK38)</f>
        <v/>
      </c>
      <c r="AL39" s="9">
        <f>IF(AN38&gt;0,AL38,AM38)</f>
        <v/>
      </c>
      <c r="AM39" s="16">
        <f>SQRT(AK39*AL39)</f>
        <v/>
      </c>
      <c r="AN39" s="18">
        <f>$AI$33/(AM39-$AI$12)*(AM39*EXP(-AM39*$B$14)-$AI$12*EXP(-$AI$12*$B$14))+$AI$36/(AM39-$AI$13)*(AM39*EXP(-AM39*$B$14)-$AI$13*EXP(-$AI$13*$B$14))+$AI$39/(AM39-$AI$14)*(AM39*EXP(-AM39*$B$14)-$AI$14*EXP(-$AI$14*$B$14))</f>
        <v/>
      </c>
      <c r="AO39" s="9">
        <f>IF(AR38&gt;0,AQ38,AO38)</f>
        <v/>
      </c>
      <c r="AP39" s="9">
        <f>IF(AR38&gt;0,AP38,AQ38)</f>
        <v/>
      </c>
      <c r="AQ39" s="16">
        <f>(AO39+AP39)/2</f>
        <v/>
      </c>
      <c r="AR39" s="18">
        <f>$AI$33/($B$15-$AI$12)*($B$15*EXP(-$B$15*AQ39)-$AI$12*EXP(-$AI$12*AQ39))+$AI$36/($B$15-$AI$13)*($B$15*EXP(-$B$15*AQ39)-$AI$13*EXP(-$AI$13*AQ39))+$AI$39/($B$15-$AI$14)*($B$15*EXP(-$B$15*AQ39)-$AI$14*EXP(-$AI$14*AQ39))</f>
        <v/>
      </c>
    </row>
    <row r="40">
      <c r="A40" s="9" t="inlineStr">
        <is>
          <t>CL1 (no opiates)</t>
        </is>
      </c>
      <c r="B40" s="14">
        <f>IF($B$8="Female",2.1,1.79)*($B$6/70)^0.75*$B$32</f>
        <v/>
      </c>
      <c r="C40" s="9" t="inlineStr">
        <is>
          <t>L/min</t>
        </is>
      </c>
      <c r="E40" s="12">
        <f>E39+$B$11</f>
        <v/>
      </c>
      <c r="F40" s="13">
        <f>E40/60</f>
        <v/>
      </c>
      <c r="G40" s="13">
        <f>IF(F40&gt;=$AI$66,$B$26,IF(F40&gt;=$AI$65,$B$25,IF(F40&gt;=$AI$64,$B$24,IF(F40&gt;=$AI$63,$B$23,IF(F40&gt;=$AI$62,$B$22,IF(F40&gt;=$AI$61,$B$21,$B$20))))))</f>
        <v/>
      </c>
      <c r="H40" s="14">
        <f>MAX(0,MIN($AI$59,IF($B$9="Plasma",(G40-(S40*$AI$18+T40*$AI$19+U40*$AI$20))/$AI$46,AF40)))</f>
        <v/>
      </c>
      <c r="I40" s="15">
        <f>H40/10*3600/$B$11</f>
        <v/>
      </c>
      <c r="J40" s="15">
        <f>J39+H40</f>
        <v/>
      </c>
      <c r="K40" s="14">
        <f>$AI$21*K39+$AI$22*L39+$AI$23*M39+$AI$30*H39</f>
        <v/>
      </c>
      <c r="L40" s="14">
        <f>$AI$24*K39+$AI$25*L39+$AI$26*M39+$AI$31*H39</f>
        <v/>
      </c>
      <c r="M40" s="14">
        <f>$AI$27*K39+$AI$28*L39+$AI$29*M39+$AI$32*H39</f>
        <v/>
      </c>
      <c r="N40" s="16">
        <f>R40*$B$48</f>
        <v/>
      </c>
      <c r="O40" s="14">
        <f>K40/$B$37</f>
        <v/>
      </c>
      <c r="P40" s="14">
        <f>L40/$B$38</f>
        <v/>
      </c>
      <c r="Q40" s="14">
        <f>M40/$B$39</f>
        <v/>
      </c>
      <c r="R40" s="14">
        <f>R39*$AI$42+S39*$AI$43+T39*$AI$44+U39*$AI$45+$AI$47*H39</f>
        <v/>
      </c>
      <c r="S40" s="17">
        <f>$AI$33*K40+$AI$34*L40+$AI$35*M40</f>
        <v/>
      </c>
      <c r="T40" s="17">
        <f>$AI$36*K40+$AI$37*L40+$AI$38*M40</f>
        <v/>
      </c>
      <c r="U40" s="17">
        <f>$AI$39*K40+$AI$40*L40+$AI$41*M40</f>
        <v/>
      </c>
      <c r="V40" s="17">
        <f>R40*EXP(-$B$15*(($B$16+$AI$4)*0.1))+S40*$B$15/($B$15-$AI$12)*(EXP(-$AI$12*(($B$16+$AI$4)*0.1))-EXP(-$B$15*(($B$16+$AI$4)*0.1)))+T40*$B$15/($B$15-$AI$13)*(EXP(-$AI$13*(($B$16+$AI$4)*0.1))-EXP(-$B$15*(($B$16+$AI$4)*0.1)))+U40*$B$15/($B$15-$AI$14)*(EXP(-$AI$14*(($B$16+$AI$4)*0.1))-EXP(-$B$15*(($B$16+$AI$4)*0.1)))</f>
        <v/>
      </c>
      <c r="W40" s="17">
        <f>R40*EXP(-$B$15*(($B$16+$AI$4)*0.2))+S40*$B$15/($B$15-$AI$12)*(EXP(-$AI$12*(($B$16+$AI$4)*0.2))-EXP(-$B$15*(($B$16+$AI$4)*0.2)))+T40*$B$15/($B$15-$AI$13)*(EXP(-$AI$13*(($B$16+$AI$4)*0.2))-EXP(-$B$15*(($B$16+$AI$4)*0.2)))+U40*$B$15/($B$15-$AI$14)*(EXP(-$AI$14*(($B$16+$AI$4)*0.2))-EXP(-$B$15*(($B$16+$AI$4)*0.2)))</f>
        <v/>
      </c>
      <c r="X40" s="17">
        <f>R40*EXP(-$B$15*(($B$16+$AI$4)*0.3))+S40*$B$15/($B$15-$AI$12)*(EXP(-$AI$12*(($B$16+$AI$4)*0.3))-EXP(-$B$15*(($B$16+$AI$4)*0.3)))+T40*$B$15/($B$15-$AI$13)*(EXP(-$AI$13*(($B$16+$AI$4)*0.3))-EXP(-$B$15*(($B$16+$AI$4)*0.3)))+U40*$B$15/($B$15-$AI$14)*(EXP(-$AI$14*(($B$16+$AI$4)*0.3))-EXP(-$B$15*(($B$16+$AI$4)*0.3)))</f>
        <v/>
      </c>
      <c r="Y40" s="17">
        <f>R40*EXP(-$B$15*(($B$16+$AI$4)*0.4))+S40*$B$15/($B$15-$AI$12)*(EXP(-$AI$12*(($B$16+$AI$4)*0.4))-EXP(-$B$15*(($B$16+$AI$4)*0.4)))+T40*$B$15/($B$15-$AI$13)*(EXP(-$AI$13*(($B$16+$AI$4)*0.4))-EXP(-$B$15*(($B$16+$AI$4)*0.4)))+U40*$B$15/($B$15-$AI$14)*(EXP(-$AI$14*(($B$16+$AI$4)*0.4))-EXP(-$B$15*(($B$16+$AI$4)*0.4)))</f>
        <v/>
      </c>
      <c r="Z40" s="17">
        <f>R40*EXP(-$B$15*(($B$16+$AI$4)*0.5))+S40*$B$15/($B$15-$AI$12)*(EXP(-$AI$12*(($B$16+$AI$4)*0.5))-EXP(-$B$15*(($B$16+$AI$4)*0.5)))+T40*$B$15/($B$15-$AI$13)*(EXP(-$AI$13*(($B$16+$AI$4)*0.5))-EXP(-$B$15*(($B$16+$AI$4)*0.5)))+U40*$B$15/($B$15-$AI$14)*(EXP(-$AI$14*(($B$16+$AI$4)*0.5))-EXP(-$B$15*(($B$16+$AI$4)*0.5)))</f>
        <v/>
      </c>
      <c r="AA40" s="17">
        <f>R40*EXP(-$B$15*(($B$16+$AI$4)*0.6))+S40*$B$15/($B$15-$AI$12)*(EXP(-$AI$12*(($B$16+$AI$4)*0.6))-EXP(-$B$15*(($B$16+$AI$4)*0.6)))+T40*$B$15/($B$15-$AI$13)*(EXP(-$AI$13*(($B$16+$AI$4)*0.6))-EXP(-$B$15*(($B$16+$AI$4)*0.6)))+U40*$B$15/($B$15-$AI$14)*(EXP(-$AI$14*(($B$16+$AI$4)*0.6))-EXP(-$B$15*(($B$16+$AI$4)*0.6)))</f>
        <v/>
      </c>
      <c r="AB40" s="17">
        <f>R40*EXP(-$B$15*(($B$16+$AI$4)*0.7))+S40*$B$15/($B$15-$AI$12)*(EXP(-$AI$12*(($B$16+$AI$4)*0.7))-EXP(-$B$15*(($B$16+$AI$4)*0.7)))+T40*$B$15/($B$15-$AI$13)*(EXP(-$AI$13*(($B$16+$AI$4)*0.7))-EXP(-$B$15*(($B$16+$AI$4)*0.7)))+U40*$B$15/($B$15-$AI$14)*(EXP(-$AI$14*(($B$16+$AI$4)*0.7))-EXP(-$B$15*(($B$16+$AI$4)*0.7)))</f>
        <v/>
      </c>
      <c r="AC40" s="17">
        <f>R40*EXP(-$B$15*(($B$16+$AI$4)*0.8))+S40*$B$15/($B$15-$AI$12)*(EXP(-$AI$12*(($B$16+$AI$4)*0.8))-EXP(-$B$15*(($B$16+$AI$4)*0.8)))+T40*$B$15/($B$15-$AI$13)*(EXP(-$AI$13*(($B$16+$AI$4)*0.8))-EXP(-$B$15*(($B$16+$AI$4)*0.8)))+U40*$B$15/($B$15-$AI$14)*(EXP(-$AI$14*(($B$16+$AI$4)*0.8))-EXP(-$B$15*(($B$16+$AI$4)*0.8)))</f>
        <v/>
      </c>
      <c r="AD40" s="17">
        <f>R40*EXP(-$B$15*(($B$16+$AI$4)*0.9))+S40*$B$15/($B$15-$AI$12)*(EXP(-$AI$12*(($B$16+$AI$4)*0.9))-EXP(-$B$15*(($B$16+$AI$4)*0.9)))+T40*$B$15/($B$15-$AI$13)*(EXP(-$AI$13*(($B$16+$AI$4)*0.9))-EXP(-$B$15*(($B$16+$AI$4)*0.9)))+U40*$B$15/($B$15-$AI$14)*(EXP(-$AI$14*(($B$16+$AI$4)*0.9))-EXP(-$B$15*(($B$16+$AI$4)*0.9)))</f>
        <v/>
      </c>
      <c r="AE40" s="17">
        <f>R40*EXP(-$B$15*(($B$16+$AI$4)*1.0))+S40*$B$15/($B$15-$AI$12)*(EXP(-$AI$12*(($B$16+$AI$4)*1.0))-EXP(-$B$15*(($B$16+$AI$4)*1.0)))+T40*$B$15/($B$15-$AI$13)*(EXP(-$AI$13*(($B$16+$AI$4)*1.0))-EXP(-$B$15*(($B$16+$AI$4)*1.0)))+U40*$B$15/($B$15-$AI$14)*(EXP(-$AI$14*(($B$16+$AI$4)*1.0))-EXP(-$B$15*(($B$16+$AI$4)*1.0)))</f>
        <v/>
      </c>
      <c r="AF40" s="17">
        <f>MIN((G40-V40)/$AI$48,(G40-W40)/$AI$49,(G40-X40)/$AI$50,(G40-Y40)/$AI$51,(G40-Z40)/$AI$52,(G40-AA40)/$AI$53,(G40-AB40)/$AI$54,(G40-AC40)/$AI$55,(G40-AD40)/$AI$56,(G40-AE40)/$AI$57)</f>
        <v/>
      </c>
      <c r="AH40" s="9" t="inlineStr">
        <is>
          <t>b3 (Cp per mg in A2)</t>
        </is>
      </c>
      <c r="AI40" s="10">
        <f>($B$45*($B$47-$AI$14))/($AI$17*$B$37)</f>
        <v/>
      </c>
      <c r="AK40" s="9">
        <f>IF(AN39&gt;0,AM39,AK39)</f>
        <v/>
      </c>
      <c r="AL40" s="9">
        <f>IF(AN39&gt;0,AL39,AM39)</f>
        <v/>
      </c>
      <c r="AM40" s="16">
        <f>SQRT(AK40*AL40)</f>
        <v/>
      </c>
      <c r="AN40" s="18">
        <f>$AI$33/(AM40-$AI$12)*(AM40*EXP(-AM40*$B$14)-$AI$12*EXP(-$AI$12*$B$14))+$AI$36/(AM40-$AI$13)*(AM40*EXP(-AM40*$B$14)-$AI$13*EXP(-$AI$13*$B$14))+$AI$39/(AM40-$AI$14)*(AM40*EXP(-AM40*$B$14)-$AI$14*EXP(-$AI$14*$B$14))</f>
        <v/>
      </c>
      <c r="AO40" s="9">
        <f>IF(AR39&gt;0,AQ39,AO39)</f>
        <v/>
      </c>
      <c r="AP40" s="9">
        <f>IF(AR39&gt;0,AP39,AQ39)</f>
        <v/>
      </c>
      <c r="AQ40" s="16">
        <f>(AO40+AP40)/2</f>
        <v/>
      </c>
      <c r="AR40" s="18">
        <f>$AI$33/($B$15-$AI$12)*($B$15*EXP(-$B$15*AQ40)-$AI$12*EXP(-$AI$12*AQ40))+$AI$36/($B$15-$AI$13)*($B$15*EXP(-$B$15*AQ40)-$AI$13*EXP(-$AI$13*AQ40))+$AI$39/($B$15-$AI$14)*($B$15*EXP(-$B$15*AQ40)-$AI$14*EXP(-$AI$14*AQ40))</f>
        <v/>
      </c>
    </row>
    <row r="41">
      <c r="A41" s="9" t="inlineStr">
        <is>
          <t>Q2</t>
        </is>
      </c>
      <c r="B41" s="14">
        <f>1.75*($B$38/25.5)^0.75*(1+1.3*(1-$B$33))/(1+1.3*(1-$B$34))</f>
        <v/>
      </c>
      <c r="C41" s="9" t="inlineStr">
        <is>
          <t>L/min</t>
        </is>
      </c>
      <c r="E41" s="12">
        <f>E40+$B$11</f>
        <v/>
      </c>
      <c r="F41" s="13">
        <f>E41/60</f>
        <v/>
      </c>
      <c r="G41" s="13">
        <f>IF(F41&gt;=$AI$66,$B$26,IF(F41&gt;=$AI$65,$B$25,IF(F41&gt;=$AI$64,$B$24,IF(F41&gt;=$AI$63,$B$23,IF(F41&gt;=$AI$62,$B$22,IF(F41&gt;=$AI$61,$B$21,$B$20))))))</f>
        <v/>
      </c>
      <c r="H41" s="14">
        <f>MAX(0,MIN($AI$59,IF($B$9="Plasma",(G41-(S41*$AI$18+T41*$AI$19+U41*$AI$20))/$AI$46,AF41)))</f>
        <v/>
      </c>
      <c r="I41" s="15">
        <f>H41/10*3600/$B$11</f>
        <v/>
      </c>
      <c r="J41" s="15">
        <f>J40+H41</f>
        <v/>
      </c>
      <c r="K41" s="14">
        <f>$AI$21*K40+$AI$22*L40+$AI$23*M40+$AI$30*H40</f>
        <v/>
      </c>
      <c r="L41" s="14">
        <f>$AI$24*K40+$AI$25*L40+$AI$26*M40+$AI$31*H40</f>
        <v/>
      </c>
      <c r="M41" s="14">
        <f>$AI$27*K40+$AI$28*L40+$AI$29*M40+$AI$32*H40</f>
        <v/>
      </c>
      <c r="N41" s="16">
        <f>R41*$B$48</f>
        <v/>
      </c>
      <c r="O41" s="14">
        <f>K41/$B$37</f>
        <v/>
      </c>
      <c r="P41" s="14">
        <f>L41/$B$38</f>
        <v/>
      </c>
      <c r="Q41" s="14">
        <f>M41/$B$39</f>
        <v/>
      </c>
      <c r="R41" s="14">
        <f>R40*$AI$42+S40*$AI$43+T40*$AI$44+U40*$AI$45+$AI$47*H40</f>
        <v/>
      </c>
      <c r="S41" s="17">
        <f>$AI$33*K41+$AI$34*L41+$AI$35*M41</f>
        <v/>
      </c>
      <c r="T41" s="17">
        <f>$AI$36*K41+$AI$37*L41+$AI$38*M41</f>
        <v/>
      </c>
      <c r="U41" s="17">
        <f>$AI$39*K41+$AI$40*L41+$AI$41*M41</f>
        <v/>
      </c>
      <c r="V41" s="17">
        <f>R41*EXP(-$B$15*(($B$16+$AI$4)*0.1))+S41*$B$15/($B$15-$AI$12)*(EXP(-$AI$12*(($B$16+$AI$4)*0.1))-EXP(-$B$15*(($B$16+$AI$4)*0.1)))+T41*$B$15/($B$15-$AI$13)*(EXP(-$AI$13*(($B$16+$AI$4)*0.1))-EXP(-$B$15*(($B$16+$AI$4)*0.1)))+U41*$B$15/($B$15-$AI$14)*(EXP(-$AI$14*(($B$16+$AI$4)*0.1))-EXP(-$B$15*(($B$16+$AI$4)*0.1)))</f>
        <v/>
      </c>
      <c r="W41" s="17">
        <f>R41*EXP(-$B$15*(($B$16+$AI$4)*0.2))+S41*$B$15/($B$15-$AI$12)*(EXP(-$AI$12*(($B$16+$AI$4)*0.2))-EXP(-$B$15*(($B$16+$AI$4)*0.2)))+T41*$B$15/($B$15-$AI$13)*(EXP(-$AI$13*(($B$16+$AI$4)*0.2))-EXP(-$B$15*(($B$16+$AI$4)*0.2)))+U41*$B$15/($B$15-$AI$14)*(EXP(-$AI$14*(($B$16+$AI$4)*0.2))-EXP(-$B$15*(($B$16+$AI$4)*0.2)))</f>
        <v/>
      </c>
      <c r="X41" s="17">
        <f>R41*EXP(-$B$15*(($B$16+$AI$4)*0.3))+S41*$B$15/($B$15-$AI$12)*(EXP(-$AI$12*(($B$16+$AI$4)*0.3))-EXP(-$B$15*(($B$16+$AI$4)*0.3)))+T41*$B$15/($B$15-$AI$13)*(EXP(-$AI$13*(($B$16+$AI$4)*0.3))-EXP(-$B$15*(($B$16+$AI$4)*0.3)))+U41*$B$15/($B$15-$AI$14)*(EXP(-$AI$14*(($B$16+$AI$4)*0.3))-EXP(-$B$15*(($B$16+$AI$4)*0.3)))</f>
        <v/>
      </c>
      <c r="Y41" s="17">
        <f>R41*EXP(-$B$15*(($B$16+$AI$4)*0.4))+S41*$B$15/($B$15-$AI$12)*(EXP(-$AI$12*(($B$16+$AI$4)*0.4))-EXP(-$B$15*(($B$16+$AI$4)*0.4)))+T41*$B$15/($B$15-$AI$13)*(EXP(-$AI$13*(($B$16+$AI$4)*0.4))-EXP(-$B$15*(($B$16+$AI$4)*0.4)))+U41*$B$15/($B$15-$AI$14)*(EXP(-$AI$14*(($B$16+$AI$4)*0.4))-EXP(-$B$15*(($B$16+$AI$4)*0.4)))</f>
        <v/>
      </c>
      <c r="Z41" s="17">
        <f>R41*EXP(-$B$15*(($B$16+$AI$4)*0.5))+S41*$B$15/($B$15-$AI$12)*(EXP(-$AI$12*(($B$16+$AI$4)*0.5))-EXP(-$B$15*(($B$16+$AI$4)*0.5)))+T41*$B$15/($B$15-$AI$13)*(EXP(-$AI$13*(($B$16+$AI$4)*0.5))-EXP(-$B$15*(($B$16+$AI$4)*0.5)))+U41*$B$15/($B$15-$AI$14)*(EXP(-$AI$14*(($B$16+$AI$4)*0.5))-EXP(-$B$15*(($B$16+$AI$4)*0.5)))</f>
        <v/>
      </c>
      <c r="AA41" s="17">
        <f>R41*EXP(-$B$15*(($B$16+$AI$4)*0.6))+S41*$B$15/($B$15-$AI$12)*(EXP(-$AI$12*(($B$16+$AI$4)*0.6))-EXP(-$B$15*(($B$16+$AI$4)*0.6)))+T41*$B$15/($B$15-$AI$13)*(EXP(-$AI$13*(($B$16+$AI$4)*0.6))-EXP(-$B$15*(($B$16+$AI$4)*0.6)))+U41*$B$15/($B$15-$AI$14)*(EXP(-$AI$14*(($B$16+$AI$4)*0.6))-EXP(-$B$15*(($B$16+$AI$4)*0.6)))</f>
        <v/>
      </c>
      <c r="AB41" s="17">
        <f>R41*EXP(-$B$15*(($B$16+$AI$4)*0.7))+S41*$B$15/($B$15-$AI$12)*(EXP(-$AI$12*(($B$16+$AI$4)*0.7))-EXP(-$B$15*(($B$16+$AI$4)*0.7)))+T41*$B$15/($B$15-$AI$13)*(EXP(-$AI$13*(($B$16+$AI$4)*0.7))-EXP(-$B$15*(($B$16+$AI$4)*0.7)))+U41*$B$15/($B$15-$AI$14)*(EXP(-$AI$14*(($B$16+$AI$4)*0.7))-EXP(-$B$15*(($B$16+$AI$4)*0.7)))</f>
        <v/>
      </c>
      <c r="AC41" s="17">
        <f>R41*EXP(-$B$15*(($B$16+$AI$4)*0.8))+S41*$B$15/($B$15-$AI$12)*(EXP(-$AI$12*(($B$16+$AI$4)*0.8))-EXP(-$B$15*(($B$16+$AI$4)*0.8)))+T41*$B$15/($B$15-$AI$13)*(EXP(-$AI$13*(($B$16+$AI$4)*0.8))-EXP(-$B$15*(($B$16+$AI$4)*0.8)))+U41*$B$15/($B$15-$AI$14)*(EXP(-$AI$14*(($B$16+$AI$4)*0.8))-EXP(-$B$15*(($B$16+$AI$4)*0.8)))</f>
        <v/>
      </c>
      <c r="AD41" s="17">
        <f>R41*EXP(-$B$15*(($B$16+$AI$4)*0.9))+S41*$B$15/($B$15-$AI$12)*(EXP(-$AI$12*(($B$16+$AI$4)*0.9))-EXP(-$B$15*(($B$16+$AI$4)*0.9)))+T41*$B$15/($B$15-$AI$13)*(EXP(-$AI$13*(($B$16+$AI$4)*0.9))-EXP(-$B$15*(($B$16+$AI$4)*0.9)))+U41*$B$15/($B$15-$AI$14)*(EXP(-$AI$14*(($B$16+$AI$4)*0.9))-EXP(-$B$15*(($B$16+$AI$4)*0.9)))</f>
        <v/>
      </c>
      <c r="AE41" s="17">
        <f>R41*EXP(-$B$15*(($B$16+$AI$4)*1.0))+S41*$B$15/($B$15-$AI$12)*(EXP(-$AI$12*(($B$16+$AI$4)*1.0))-EXP(-$B$15*(($B$16+$AI$4)*1.0)))+T41*$B$15/($B$15-$AI$13)*(EXP(-$AI$13*(($B$16+$AI$4)*1.0))-EXP(-$B$15*(($B$16+$AI$4)*1.0)))+U41*$B$15/($B$15-$AI$14)*(EXP(-$AI$14*(($B$16+$AI$4)*1.0))-EXP(-$B$15*(($B$16+$AI$4)*1.0)))</f>
        <v/>
      </c>
      <c r="AF41" s="17">
        <f>MIN((G41-V41)/$AI$48,(G41-W41)/$AI$49,(G41-X41)/$AI$50,(G41-Y41)/$AI$51,(G41-Z41)/$AI$52,(G41-AA41)/$AI$53,(G41-AB41)/$AI$54,(G41-AC41)/$AI$55,(G41-AD41)/$AI$56,(G41-AE41)/$AI$57)</f>
        <v/>
      </c>
      <c r="AH41" s="9" t="inlineStr">
        <is>
          <t>c3 (Cp per mg in A3)</t>
        </is>
      </c>
      <c r="AI41" s="10">
        <f>($B$47*($B$45-$AI$14))/($AI$17*$B$37)</f>
        <v/>
      </c>
      <c r="AK41" s="9">
        <f>IF(AN40&gt;0,AM40,AK40)</f>
        <v/>
      </c>
      <c r="AL41" s="9">
        <f>IF(AN40&gt;0,AL40,AM40)</f>
        <v/>
      </c>
      <c r="AM41" s="16">
        <f>SQRT(AK41*AL41)</f>
        <v/>
      </c>
      <c r="AN41" s="18">
        <f>$AI$33/(AM41-$AI$12)*(AM41*EXP(-AM41*$B$14)-$AI$12*EXP(-$AI$12*$B$14))+$AI$36/(AM41-$AI$13)*(AM41*EXP(-AM41*$B$14)-$AI$13*EXP(-$AI$13*$B$14))+$AI$39/(AM41-$AI$14)*(AM41*EXP(-AM41*$B$14)-$AI$14*EXP(-$AI$14*$B$14))</f>
        <v/>
      </c>
      <c r="AO41" s="9">
        <f>IF(AR40&gt;0,AQ40,AO40)</f>
        <v/>
      </c>
      <c r="AP41" s="9">
        <f>IF(AR40&gt;0,AP40,AQ40)</f>
        <v/>
      </c>
      <c r="AQ41" s="16">
        <f>(AO41+AP41)/2</f>
        <v/>
      </c>
      <c r="AR41" s="18">
        <f>$AI$33/($B$15-$AI$12)*($B$15*EXP(-$B$15*AQ41)-$AI$12*EXP(-$AI$12*AQ41))+$AI$36/($B$15-$AI$13)*($B$15*EXP(-$B$15*AQ41)-$AI$13*EXP(-$AI$13*AQ41))+$AI$39/($B$15-$AI$14)*($B$15*EXP(-$B$15*AQ41)-$AI$14*EXP(-$AI$14*AQ41))</f>
        <v/>
      </c>
    </row>
    <row r="42">
      <c r="A42" s="9" t="inlineStr">
        <is>
          <t>Q3</t>
        </is>
      </c>
      <c r="B42" s="14">
        <f>1.11*($B$35/$B$36)^0.75*$B$33/$B$34</f>
        <v/>
      </c>
      <c r="C42" s="9" t="inlineStr">
        <is>
          <t>L/min</t>
        </is>
      </c>
      <c r="E42" s="12">
        <f>E41+$B$11</f>
        <v/>
      </c>
      <c r="F42" s="13">
        <f>E42/60</f>
        <v/>
      </c>
      <c r="G42" s="13">
        <f>IF(F42&gt;=$AI$66,$B$26,IF(F42&gt;=$AI$65,$B$25,IF(F42&gt;=$AI$64,$B$24,IF(F42&gt;=$AI$63,$B$23,IF(F42&gt;=$AI$62,$B$22,IF(F42&gt;=$AI$61,$B$21,$B$20))))))</f>
        <v/>
      </c>
      <c r="H42" s="14">
        <f>MAX(0,MIN($AI$59,IF($B$9="Plasma",(G42-(S42*$AI$18+T42*$AI$19+U42*$AI$20))/$AI$46,AF42)))</f>
        <v/>
      </c>
      <c r="I42" s="15">
        <f>H42/10*3600/$B$11</f>
        <v/>
      </c>
      <c r="J42" s="15">
        <f>J41+H42</f>
        <v/>
      </c>
      <c r="K42" s="14">
        <f>$AI$21*K41+$AI$22*L41+$AI$23*M41+$AI$30*H41</f>
        <v/>
      </c>
      <c r="L42" s="14">
        <f>$AI$24*K41+$AI$25*L41+$AI$26*M41+$AI$31*H41</f>
        <v/>
      </c>
      <c r="M42" s="14">
        <f>$AI$27*K41+$AI$28*L41+$AI$29*M41+$AI$32*H41</f>
        <v/>
      </c>
      <c r="N42" s="16">
        <f>R42*$B$48</f>
        <v/>
      </c>
      <c r="O42" s="14">
        <f>K42/$B$37</f>
        <v/>
      </c>
      <c r="P42" s="14">
        <f>L42/$B$38</f>
        <v/>
      </c>
      <c r="Q42" s="14">
        <f>M42/$B$39</f>
        <v/>
      </c>
      <c r="R42" s="14">
        <f>R41*$AI$42+S41*$AI$43+T41*$AI$44+U41*$AI$45+$AI$47*H41</f>
        <v/>
      </c>
      <c r="S42" s="17">
        <f>$AI$33*K42+$AI$34*L42+$AI$35*M42</f>
        <v/>
      </c>
      <c r="T42" s="17">
        <f>$AI$36*K42+$AI$37*L42+$AI$38*M42</f>
        <v/>
      </c>
      <c r="U42" s="17">
        <f>$AI$39*K42+$AI$40*L42+$AI$41*M42</f>
        <v/>
      </c>
      <c r="V42" s="17">
        <f>R42*EXP(-$B$15*(($B$16+$AI$4)*0.1))+S42*$B$15/($B$15-$AI$12)*(EXP(-$AI$12*(($B$16+$AI$4)*0.1))-EXP(-$B$15*(($B$16+$AI$4)*0.1)))+T42*$B$15/($B$15-$AI$13)*(EXP(-$AI$13*(($B$16+$AI$4)*0.1))-EXP(-$B$15*(($B$16+$AI$4)*0.1)))+U42*$B$15/($B$15-$AI$14)*(EXP(-$AI$14*(($B$16+$AI$4)*0.1))-EXP(-$B$15*(($B$16+$AI$4)*0.1)))</f>
        <v/>
      </c>
      <c r="W42" s="17">
        <f>R42*EXP(-$B$15*(($B$16+$AI$4)*0.2))+S42*$B$15/($B$15-$AI$12)*(EXP(-$AI$12*(($B$16+$AI$4)*0.2))-EXP(-$B$15*(($B$16+$AI$4)*0.2)))+T42*$B$15/($B$15-$AI$13)*(EXP(-$AI$13*(($B$16+$AI$4)*0.2))-EXP(-$B$15*(($B$16+$AI$4)*0.2)))+U42*$B$15/($B$15-$AI$14)*(EXP(-$AI$14*(($B$16+$AI$4)*0.2))-EXP(-$B$15*(($B$16+$AI$4)*0.2)))</f>
        <v/>
      </c>
      <c r="X42" s="17">
        <f>R42*EXP(-$B$15*(($B$16+$AI$4)*0.3))+S42*$B$15/($B$15-$AI$12)*(EXP(-$AI$12*(($B$16+$AI$4)*0.3))-EXP(-$B$15*(($B$16+$AI$4)*0.3)))+T42*$B$15/($B$15-$AI$13)*(EXP(-$AI$13*(($B$16+$AI$4)*0.3))-EXP(-$B$15*(($B$16+$AI$4)*0.3)))+U42*$B$15/($B$15-$AI$14)*(EXP(-$AI$14*(($B$16+$AI$4)*0.3))-EXP(-$B$15*(($B$16+$AI$4)*0.3)))</f>
        <v/>
      </c>
      <c r="Y42" s="17">
        <f>R42*EXP(-$B$15*(($B$16+$AI$4)*0.4))+S42*$B$15/($B$15-$AI$12)*(EXP(-$AI$12*(($B$16+$AI$4)*0.4))-EXP(-$B$15*(($B$16+$AI$4)*0.4)))+T42*$B$15/($B$15-$AI$13)*(EXP(-$AI$13*(($B$16+$AI$4)*0.4))-EXP(-$B$15*(($B$16+$AI$4)*0.4)))+U42*$B$15/($B$15-$AI$14)*(EXP(-$AI$14*(($B$16+$AI$4)*0.4))-EXP(-$B$15*(($B$16+$AI$4)*0.4)))</f>
        <v/>
      </c>
      <c r="Z42" s="17">
        <f>R42*EXP(-$B$15*(($B$16+$AI$4)*0.5))+S42*$B$15/($B$15-$AI$12)*(EXP(-$AI$12*(($B$16+$AI$4)*0.5))-EXP(-$B$15*(($B$16+$AI$4)*0.5)))+T42*$B$15/($B$15-$AI$13)*(EXP(-$AI$13*(($B$16+$AI$4)*0.5))-EXP(-$B$15*(($B$16+$AI$4)*0.5)))+U42*$B$15/($B$15-$AI$14)*(EXP(-$AI$14*(($B$16+$AI$4)*0.5))-EXP(-$B$15*(($B$16+$AI$4)*0.5)))</f>
        <v/>
      </c>
      <c r="AA42" s="17">
        <f>R42*EXP(-$B$15*(($B$16+$AI$4)*0.6))+S42*$B$15/($B$15-$AI$12)*(EXP(-$AI$12*(($B$16+$AI$4)*0.6))-EXP(-$B$15*(($B$16+$AI$4)*0.6)))+T42*$B$15/($B$15-$AI$13)*(EXP(-$AI$13*(($B$16+$AI$4)*0.6))-EXP(-$B$15*(($B$16+$AI$4)*0.6)))+U42*$B$15/($B$15-$AI$14)*(EXP(-$AI$14*(($B$16+$AI$4)*0.6))-EXP(-$B$15*(($B$16+$AI$4)*0.6)))</f>
        <v/>
      </c>
      <c r="AB42" s="17">
        <f>R42*EXP(-$B$15*(($B$16+$AI$4)*0.7))+S42*$B$15/($B$15-$AI$12)*(EXP(-$AI$12*(($B$16+$AI$4)*0.7))-EXP(-$B$15*(($B$16+$AI$4)*0.7)))+T42*$B$15/($B$15-$AI$13)*(EXP(-$AI$13*(($B$16+$AI$4)*0.7))-EXP(-$B$15*(($B$16+$AI$4)*0.7)))+U42*$B$15/($B$15-$AI$14)*(EXP(-$AI$14*(($B$16+$AI$4)*0.7))-EXP(-$B$15*(($B$16+$AI$4)*0.7)))</f>
        <v/>
      </c>
      <c r="AC42" s="17">
        <f>R42*EXP(-$B$15*(($B$16+$AI$4)*0.8))+S42*$B$15/($B$15-$AI$12)*(EXP(-$AI$12*(($B$16+$AI$4)*0.8))-EXP(-$B$15*(($B$16+$AI$4)*0.8)))+T42*$B$15/($B$15-$AI$13)*(EXP(-$AI$13*(($B$16+$AI$4)*0.8))-EXP(-$B$15*(($B$16+$AI$4)*0.8)))+U42*$B$15/($B$15-$AI$14)*(EXP(-$AI$14*(($B$16+$AI$4)*0.8))-EXP(-$B$15*(($B$16+$AI$4)*0.8)))</f>
        <v/>
      </c>
      <c r="AD42" s="17">
        <f>R42*EXP(-$B$15*(($B$16+$AI$4)*0.9))+S42*$B$15/($B$15-$AI$12)*(EXP(-$AI$12*(($B$16+$AI$4)*0.9))-EXP(-$B$15*(($B$16+$AI$4)*0.9)))+T42*$B$15/($B$15-$AI$13)*(EXP(-$AI$13*(($B$16+$AI$4)*0.9))-EXP(-$B$15*(($B$16+$AI$4)*0.9)))+U42*$B$15/($B$15-$AI$14)*(EXP(-$AI$14*(($B$16+$AI$4)*0.9))-EXP(-$B$15*(($B$16+$AI$4)*0.9)))</f>
        <v/>
      </c>
      <c r="AE42" s="17">
        <f>R42*EXP(-$B$15*(($B$16+$AI$4)*1.0))+S42*$B$15/($B$15-$AI$12)*(EXP(-$AI$12*(($B$16+$AI$4)*1.0))-EXP(-$B$15*(($B$16+$AI$4)*1.0)))+T42*$B$15/($B$15-$AI$13)*(EXP(-$AI$13*(($B$16+$AI$4)*1.0))-EXP(-$B$15*(($B$16+$AI$4)*1.0)))+U42*$B$15/($B$15-$AI$14)*(EXP(-$AI$14*(($B$16+$AI$4)*1.0))-EXP(-$B$15*(($B$16+$AI$4)*1.0)))</f>
        <v/>
      </c>
      <c r="AF42" s="17">
        <f>MIN((G42-V42)/$AI$48,(G42-W42)/$AI$49,(G42-X42)/$AI$50,(G42-Y42)/$AI$51,(G42-Z42)/$AI$52,(G42-AA42)/$AI$53,(G42-AB42)/$AI$54,(G42-AC42)/$AI$55,(G42-AD42)/$AI$56,(G42-AE42)/$AI$57)</f>
        <v/>
      </c>
      <c r="AH42" s="9" t="inlineStr">
        <is>
          <t>exp(-ke0·dt)</t>
        </is>
      </c>
      <c r="AI42" s="10">
        <f>EXP(-$B$15*$AI$4)</f>
        <v/>
      </c>
      <c r="AK42" s="9">
        <f>IF(AN41&gt;0,AM41,AK41)</f>
        <v/>
      </c>
      <c r="AL42" s="9">
        <f>IF(AN41&gt;0,AL41,AM41)</f>
        <v/>
      </c>
      <c r="AM42" s="16">
        <f>SQRT(AK42*AL42)</f>
        <v/>
      </c>
      <c r="AN42" s="18">
        <f>$AI$33/(AM42-$AI$12)*(AM42*EXP(-AM42*$B$14)-$AI$12*EXP(-$AI$12*$B$14))+$AI$36/(AM42-$AI$13)*(AM42*EXP(-AM42*$B$14)-$AI$13*EXP(-$AI$13*$B$14))+$AI$39/(AM42-$AI$14)*(AM42*EXP(-AM42*$B$14)-$AI$14*EXP(-$AI$14*$B$14))</f>
        <v/>
      </c>
      <c r="AO42" s="9">
        <f>IF(AR41&gt;0,AQ41,AO41)</f>
        <v/>
      </c>
      <c r="AP42" s="9">
        <f>IF(AR41&gt;0,AP41,AQ41)</f>
        <v/>
      </c>
      <c r="AQ42" s="16">
        <f>(AO42+AP42)/2</f>
        <v/>
      </c>
      <c r="AR42" s="18">
        <f>$AI$33/($B$15-$AI$12)*($B$15*EXP(-$B$15*AQ42)-$AI$12*EXP(-$AI$12*AQ42))+$AI$36/($B$15-$AI$13)*($B$15*EXP(-$B$15*AQ42)-$AI$13*EXP(-$AI$13*AQ42))+$AI$39/($B$15-$AI$14)*($B$15*EXP(-$B$15*AQ42)-$AI$14*EXP(-$AI$14*AQ42))</f>
        <v/>
      </c>
    </row>
    <row r="43">
      <c r="A43" s="9" t="inlineStr">
        <is>
          <t>k10</t>
        </is>
      </c>
      <c r="B43" s="17">
        <f>$B$40/$B$37</f>
        <v/>
      </c>
      <c r="C43" s="9" t="inlineStr">
        <is>
          <t>/min</t>
        </is>
      </c>
      <c r="E43" s="12">
        <f>E42+$B$11</f>
        <v/>
      </c>
      <c r="F43" s="13">
        <f>E43/60</f>
        <v/>
      </c>
      <c r="G43" s="13">
        <f>IF(F43&gt;=$AI$66,$B$26,IF(F43&gt;=$AI$65,$B$25,IF(F43&gt;=$AI$64,$B$24,IF(F43&gt;=$AI$63,$B$23,IF(F43&gt;=$AI$62,$B$22,IF(F43&gt;=$AI$61,$B$21,$B$20))))))</f>
        <v/>
      </c>
      <c r="H43" s="14">
        <f>MAX(0,MIN($AI$59,IF($B$9="Plasma",(G43-(S43*$AI$18+T43*$AI$19+U43*$AI$20))/$AI$46,AF43)))</f>
        <v/>
      </c>
      <c r="I43" s="15">
        <f>H43/10*3600/$B$11</f>
        <v/>
      </c>
      <c r="J43" s="15">
        <f>J42+H43</f>
        <v/>
      </c>
      <c r="K43" s="14">
        <f>$AI$21*K42+$AI$22*L42+$AI$23*M42+$AI$30*H42</f>
        <v/>
      </c>
      <c r="L43" s="14">
        <f>$AI$24*K42+$AI$25*L42+$AI$26*M42+$AI$31*H42</f>
        <v/>
      </c>
      <c r="M43" s="14">
        <f>$AI$27*K42+$AI$28*L42+$AI$29*M42+$AI$32*H42</f>
        <v/>
      </c>
      <c r="N43" s="16">
        <f>R43*$B$48</f>
        <v/>
      </c>
      <c r="O43" s="14">
        <f>K43/$B$37</f>
        <v/>
      </c>
      <c r="P43" s="14">
        <f>L43/$B$38</f>
        <v/>
      </c>
      <c r="Q43" s="14">
        <f>M43/$B$39</f>
        <v/>
      </c>
      <c r="R43" s="14">
        <f>R42*$AI$42+S42*$AI$43+T42*$AI$44+U42*$AI$45+$AI$47*H42</f>
        <v/>
      </c>
      <c r="S43" s="17">
        <f>$AI$33*K43+$AI$34*L43+$AI$35*M43</f>
        <v/>
      </c>
      <c r="T43" s="17">
        <f>$AI$36*K43+$AI$37*L43+$AI$38*M43</f>
        <v/>
      </c>
      <c r="U43" s="17">
        <f>$AI$39*K43+$AI$40*L43+$AI$41*M43</f>
        <v/>
      </c>
      <c r="V43" s="17">
        <f>R43*EXP(-$B$15*(($B$16+$AI$4)*0.1))+S43*$B$15/($B$15-$AI$12)*(EXP(-$AI$12*(($B$16+$AI$4)*0.1))-EXP(-$B$15*(($B$16+$AI$4)*0.1)))+T43*$B$15/($B$15-$AI$13)*(EXP(-$AI$13*(($B$16+$AI$4)*0.1))-EXP(-$B$15*(($B$16+$AI$4)*0.1)))+U43*$B$15/($B$15-$AI$14)*(EXP(-$AI$14*(($B$16+$AI$4)*0.1))-EXP(-$B$15*(($B$16+$AI$4)*0.1)))</f>
        <v/>
      </c>
      <c r="W43" s="17">
        <f>R43*EXP(-$B$15*(($B$16+$AI$4)*0.2))+S43*$B$15/($B$15-$AI$12)*(EXP(-$AI$12*(($B$16+$AI$4)*0.2))-EXP(-$B$15*(($B$16+$AI$4)*0.2)))+T43*$B$15/($B$15-$AI$13)*(EXP(-$AI$13*(($B$16+$AI$4)*0.2))-EXP(-$B$15*(($B$16+$AI$4)*0.2)))+U43*$B$15/($B$15-$AI$14)*(EXP(-$AI$14*(($B$16+$AI$4)*0.2))-EXP(-$B$15*(($B$16+$AI$4)*0.2)))</f>
        <v/>
      </c>
      <c r="X43" s="17">
        <f>R43*EXP(-$B$15*(($B$16+$AI$4)*0.3))+S43*$B$15/($B$15-$AI$12)*(EXP(-$AI$12*(($B$16+$AI$4)*0.3))-EXP(-$B$15*(($B$16+$AI$4)*0.3)))+T43*$B$15/($B$15-$AI$13)*(EXP(-$AI$13*(($B$16+$AI$4)*0.3))-EXP(-$B$15*(($B$16+$AI$4)*0.3)))+U43*$B$15/($B$15-$AI$14)*(EXP(-$AI$14*(($B$16+$AI$4)*0.3))-EXP(-$B$15*(($B$16+$AI$4)*0.3)))</f>
        <v/>
      </c>
      <c r="Y43" s="17">
        <f>R43*EXP(-$B$15*(($B$16+$AI$4)*0.4))+S43*$B$15/($B$15-$AI$12)*(EXP(-$AI$12*(($B$16+$AI$4)*0.4))-EXP(-$B$15*(($B$16+$AI$4)*0.4)))+T43*$B$15/($B$15-$AI$13)*(EXP(-$AI$13*(($B$16+$AI$4)*0.4))-EXP(-$B$15*(($B$16+$AI$4)*0.4)))+U43*$B$15/($B$15-$AI$14)*(EXP(-$AI$14*(($B$16+$AI$4)*0.4))-EXP(-$B$15*(($B$16+$AI$4)*0.4)))</f>
        <v/>
      </c>
      <c r="Z43" s="17">
        <f>R43*EXP(-$B$15*(($B$16+$AI$4)*0.5))+S43*$B$15/($B$15-$AI$12)*(EXP(-$AI$12*(($B$16+$AI$4)*0.5))-EXP(-$B$15*(($B$16+$AI$4)*0.5)))+T43*$B$15/($B$15-$AI$13)*(EXP(-$AI$13*(($B$16+$AI$4)*0.5))-EXP(-$B$15*(($B$16+$AI$4)*0.5)))+U43*$B$15/($B$15-$AI$14)*(EXP(-$AI$14*(($B$16+$AI$4)*0.5))-EXP(-$B$15*(($B$16+$AI$4)*0.5)))</f>
        <v/>
      </c>
      <c r="AA43" s="17">
        <f>R43*EXP(-$B$15*(($B$16+$AI$4)*0.6))+S43*$B$15/($B$15-$AI$12)*(EXP(-$AI$12*(($B$16+$AI$4)*0.6))-EXP(-$B$15*(($B$16+$AI$4)*0.6)))+T43*$B$15/($B$15-$AI$13)*(EXP(-$AI$13*(($B$16+$AI$4)*0.6))-EXP(-$B$15*(($B$16+$AI$4)*0.6)))+U43*$B$15/($B$15-$AI$14)*(EXP(-$AI$14*(($B$16+$AI$4)*0.6))-EXP(-$B$15*(($B$16+$AI$4)*0.6)))</f>
        <v/>
      </c>
      <c r="AB43" s="17">
        <f>R43*EXP(-$B$15*(($B$16+$AI$4)*0.7))+S43*$B$15/($B$15-$AI$12)*(EXP(-$AI$12*(($B$16+$AI$4)*0.7))-EXP(-$B$15*(($B$16+$AI$4)*0.7)))+T43*$B$15/($B$15-$AI$13)*(EXP(-$AI$13*(($B$16+$AI$4)*0.7))-EXP(-$B$15*(($B$16+$AI$4)*0.7)))+U43*$B$15/($B$15-$AI$14)*(EXP(-$AI$14*(($B$16+$AI$4)*0.7))-EXP(-$B$15*(($B$16+$AI$4)*0.7)))</f>
        <v/>
      </c>
      <c r="AC43" s="17">
        <f>R43*EXP(-$B$15*(($B$16+$AI$4)*0.8))+S43*$B$15/($B$15-$AI$12)*(EXP(-$AI$12*(($B$16+$AI$4)*0.8))-EXP(-$B$15*(($B$16+$AI$4)*0.8)))+T43*$B$15/($B$15-$AI$13)*(EXP(-$AI$13*(($B$16+$AI$4)*0.8))-EXP(-$B$15*(($B$16+$AI$4)*0.8)))+U43*$B$15/($B$15-$AI$14)*(EXP(-$AI$14*(($B$16+$AI$4)*0.8))-EXP(-$B$15*(($B$16+$AI$4)*0.8)))</f>
        <v/>
      </c>
      <c r="AD43" s="17">
        <f>R43*EXP(-$B$15*(($B$16+$AI$4)*0.9))+S43*$B$15/($B$15-$AI$12)*(EXP(-$AI$12*(($B$16+$AI$4)*0.9))-EXP(-$B$15*(($B$16+$AI$4)*0.9)))+T43*$B$15/($B$15-$AI$13)*(EXP(-$AI$13*(($B$16+$AI$4)*0.9))-EXP(-$B$15*(($B$16+$AI$4)*0.9)))+U43*$B$15/($B$15-$AI$14)*(EXP(-$AI$14*(($B$16+$AI$4)*0.9))-EXP(-$B$15*(($B$16+$AI$4)*0.9)))</f>
        <v/>
      </c>
      <c r="AE43" s="17">
        <f>R43*EXP(-$B$15*(($B$16+$AI$4)*1.0))+S43*$B$15/($B$15-$AI$12)*(EXP(-$AI$12*(($B$16+$AI$4)*1.0))-EXP(-$B$15*(($B$16+$AI$4)*1.0)))+T43*$B$15/($B$15-$AI$13)*(EXP(-$AI$13*(($B$16+$AI$4)*1.0))-EXP(-$B$15*(($B$16+$AI$4)*1.0)))+U43*$B$15/($B$15-$AI$14)*(EXP(-$AI$14*(($B$16+$AI$4)*1.0))-EXP(-$B$15*(($B$16+$AI$4)*1.0)))</f>
        <v/>
      </c>
      <c r="AF43" s="17">
        <f>MIN((G43-V43)/$AI$48,(G43-W43)/$AI$49,(G43-X43)/$AI$50,(G43-Y43)/$AI$51,(G43-Z43)/$AI$52,(G43-AA43)/$AI$53,(G43-AB43)/$AI$54,(G43-AC43)/$AI$55,(G43-AD43)/$AI$56,(G43-AE43)/$AI$57)</f>
        <v/>
      </c>
      <c r="AH43" s="9" t="inlineStr">
        <is>
          <t>G1 (Ce gain over a step)</t>
        </is>
      </c>
      <c r="AI43" s="10">
        <f>$B$15/($B$15-$AI$12)*($AI$18-$AI$42)</f>
        <v/>
      </c>
      <c r="AK43" s="9">
        <f>IF(AN42&gt;0,AM42,AK42)</f>
        <v/>
      </c>
      <c r="AL43" s="9">
        <f>IF(AN42&gt;0,AL42,AM42)</f>
        <v/>
      </c>
      <c r="AM43" s="16">
        <f>SQRT(AK43*AL43)</f>
        <v/>
      </c>
      <c r="AN43" s="18">
        <f>$AI$33/(AM43-$AI$12)*(AM43*EXP(-AM43*$B$14)-$AI$12*EXP(-$AI$12*$B$14))+$AI$36/(AM43-$AI$13)*(AM43*EXP(-AM43*$B$14)-$AI$13*EXP(-$AI$13*$B$14))+$AI$39/(AM43-$AI$14)*(AM43*EXP(-AM43*$B$14)-$AI$14*EXP(-$AI$14*$B$14))</f>
        <v/>
      </c>
      <c r="AO43" s="9">
        <f>IF(AR42&gt;0,AQ42,AO42)</f>
        <v/>
      </c>
      <c r="AP43" s="9">
        <f>IF(AR42&gt;0,AP42,AQ42)</f>
        <v/>
      </c>
      <c r="AQ43" s="16">
        <f>(AO43+AP43)/2</f>
        <v/>
      </c>
      <c r="AR43" s="18">
        <f>$AI$33/($B$15-$AI$12)*($B$15*EXP(-$B$15*AQ43)-$AI$12*EXP(-$AI$12*AQ43))+$AI$36/($B$15-$AI$13)*($B$15*EXP(-$B$15*AQ43)-$AI$13*EXP(-$AI$13*AQ43))+$AI$39/($B$15-$AI$14)*($B$15*EXP(-$B$15*AQ43)-$AI$14*EXP(-$AI$14*AQ43))</f>
        <v/>
      </c>
    </row>
    <row r="44">
      <c r="A44" s="9" t="inlineStr">
        <is>
          <t>k12</t>
        </is>
      </c>
      <c r="B44" s="17">
        <f>$B$41/$B$37</f>
        <v/>
      </c>
      <c r="C44" s="9" t="inlineStr">
        <is>
          <t>/min</t>
        </is>
      </c>
      <c r="E44" s="12">
        <f>E43+$B$11</f>
        <v/>
      </c>
      <c r="F44" s="13">
        <f>E44/60</f>
        <v/>
      </c>
      <c r="G44" s="13">
        <f>IF(F44&gt;=$AI$66,$B$26,IF(F44&gt;=$AI$65,$B$25,IF(F44&gt;=$AI$64,$B$24,IF(F44&gt;=$AI$63,$B$23,IF(F44&gt;=$AI$62,$B$22,IF(F44&gt;=$AI$61,$B$21,$B$20))))))</f>
        <v/>
      </c>
      <c r="H44" s="14">
        <f>MAX(0,MIN($AI$59,IF($B$9="Plasma",(G44-(S44*$AI$18+T44*$AI$19+U44*$AI$20))/$AI$46,AF44)))</f>
        <v/>
      </c>
      <c r="I44" s="15">
        <f>H44/10*3600/$B$11</f>
        <v/>
      </c>
      <c r="J44" s="15">
        <f>J43+H44</f>
        <v/>
      </c>
      <c r="K44" s="14">
        <f>$AI$21*K43+$AI$22*L43+$AI$23*M43+$AI$30*H43</f>
        <v/>
      </c>
      <c r="L44" s="14">
        <f>$AI$24*K43+$AI$25*L43+$AI$26*M43+$AI$31*H43</f>
        <v/>
      </c>
      <c r="M44" s="14">
        <f>$AI$27*K43+$AI$28*L43+$AI$29*M43+$AI$32*H43</f>
        <v/>
      </c>
      <c r="N44" s="16">
        <f>R44*$B$48</f>
        <v/>
      </c>
      <c r="O44" s="14">
        <f>K44/$B$37</f>
        <v/>
      </c>
      <c r="P44" s="14">
        <f>L44/$B$38</f>
        <v/>
      </c>
      <c r="Q44" s="14">
        <f>M44/$B$39</f>
        <v/>
      </c>
      <c r="R44" s="14">
        <f>R43*$AI$42+S43*$AI$43+T43*$AI$44+U43*$AI$45+$AI$47*H43</f>
        <v/>
      </c>
      <c r="S44" s="17">
        <f>$AI$33*K44+$AI$34*L44+$AI$35*M44</f>
        <v/>
      </c>
      <c r="T44" s="17">
        <f>$AI$36*K44+$AI$37*L44+$AI$38*M44</f>
        <v/>
      </c>
      <c r="U44" s="17">
        <f>$AI$39*K44+$AI$40*L44+$AI$41*M44</f>
        <v/>
      </c>
      <c r="V44" s="17">
        <f>R44*EXP(-$B$15*(($B$16+$AI$4)*0.1))+S44*$B$15/($B$15-$AI$12)*(EXP(-$AI$12*(($B$16+$AI$4)*0.1))-EXP(-$B$15*(($B$16+$AI$4)*0.1)))+T44*$B$15/($B$15-$AI$13)*(EXP(-$AI$13*(($B$16+$AI$4)*0.1))-EXP(-$B$15*(($B$16+$AI$4)*0.1)))+U44*$B$15/($B$15-$AI$14)*(EXP(-$AI$14*(($B$16+$AI$4)*0.1))-EXP(-$B$15*(($B$16+$AI$4)*0.1)))</f>
        <v/>
      </c>
      <c r="W44" s="17">
        <f>R44*EXP(-$B$15*(($B$16+$AI$4)*0.2))+S44*$B$15/($B$15-$AI$12)*(EXP(-$AI$12*(($B$16+$AI$4)*0.2))-EXP(-$B$15*(($B$16+$AI$4)*0.2)))+T44*$B$15/($B$15-$AI$13)*(EXP(-$AI$13*(($B$16+$AI$4)*0.2))-EXP(-$B$15*(($B$16+$AI$4)*0.2)))+U44*$B$15/($B$15-$AI$14)*(EXP(-$AI$14*(($B$16+$AI$4)*0.2))-EXP(-$B$15*(($B$16+$AI$4)*0.2)))</f>
        <v/>
      </c>
      <c r="X44" s="17">
        <f>R44*EXP(-$B$15*(($B$16+$AI$4)*0.3))+S44*$B$15/($B$15-$AI$12)*(EXP(-$AI$12*(($B$16+$AI$4)*0.3))-EXP(-$B$15*(($B$16+$AI$4)*0.3)))+T44*$B$15/($B$15-$AI$13)*(EXP(-$AI$13*(($B$16+$AI$4)*0.3))-EXP(-$B$15*(($B$16+$AI$4)*0.3)))+U44*$B$15/($B$15-$AI$14)*(EXP(-$AI$14*(($B$16+$AI$4)*0.3))-EXP(-$B$15*(($B$16+$AI$4)*0.3)))</f>
        <v/>
      </c>
      <c r="Y44" s="17">
        <f>R44*EXP(-$B$15*(($B$16+$AI$4)*0.4))+S44*$B$15/($B$15-$AI$12)*(EXP(-$AI$12*(($B$16+$AI$4)*0.4))-EXP(-$B$15*(($B$16+$AI$4)*0.4)))+T44*$B$15/($B$15-$AI$13)*(EXP(-$AI$13*(($B$16+$AI$4)*0.4))-EXP(-$B$15*(($B$16+$AI$4)*0.4)))+U44*$B$15/($B$15-$AI$14)*(EXP(-$AI$14*(($B$16+$AI$4)*0.4))-EXP(-$B$15*(($B$16+$AI$4)*0.4)))</f>
        <v/>
      </c>
      <c r="Z44" s="17">
        <f>R44*EXP(-$B$15*(($B$16+$AI$4)*0.5))+S44*$B$15/($B$15-$AI$12)*(EXP(-$AI$12*(($B$16+$AI$4)*0.5))-EXP(-$B$15*(($B$16+$AI$4)*0.5)))+T44*$B$15/($B$15-$AI$13)*(EXP(-$AI$13*(($B$16+$AI$4)*0.5))-EXP(-$B$15*(($B$16+$AI$4)*0.5)))+U44*$B$15/($B$15-$AI$14)*(EXP(-$AI$14*(($B$16+$AI$4)*0.5))-EXP(-$B$15*(($B$16+$AI$4)*0.5)))</f>
        <v/>
      </c>
      <c r="AA44" s="17">
        <f>R44*EXP(-$B$15*(($B$16+$AI$4)*0.6))+S44*$B$15/($B$15-$AI$12)*(EXP(-$AI$12*(($B$16+$AI$4)*0.6))-EXP(-$B$15*(($B$16+$AI$4)*0.6)))+T44*$B$15/($B$15-$AI$13)*(EXP(-$AI$13*(($B$16+$AI$4)*0.6))-EXP(-$B$15*(($B$16+$AI$4)*0.6)))+U44*$B$15/($B$15-$AI$14)*(EXP(-$AI$14*(($B$16+$AI$4)*0.6))-EXP(-$B$15*(($B$16+$AI$4)*0.6)))</f>
        <v/>
      </c>
      <c r="AB44" s="17">
        <f>R44*EXP(-$B$15*(($B$16+$AI$4)*0.7))+S44*$B$15/($B$15-$AI$12)*(EXP(-$AI$12*(($B$16+$AI$4)*0.7))-EXP(-$B$15*(($B$16+$AI$4)*0.7)))+T44*$B$15/($B$15-$AI$13)*(EXP(-$AI$13*(($B$16+$AI$4)*0.7))-EXP(-$B$15*(($B$16+$AI$4)*0.7)))+U44*$B$15/($B$15-$AI$14)*(EXP(-$AI$14*(($B$16+$AI$4)*0.7))-EXP(-$B$15*(($B$16+$AI$4)*0.7)))</f>
        <v/>
      </c>
      <c r="AC44" s="17">
        <f>R44*EXP(-$B$15*(($B$16+$AI$4)*0.8))+S44*$B$15/($B$15-$AI$12)*(EXP(-$AI$12*(($B$16+$AI$4)*0.8))-EXP(-$B$15*(($B$16+$AI$4)*0.8)))+T44*$B$15/($B$15-$AI$13)*(EXP(-$AI$13*(($B$16+$AI$4)*0.8))-EXP(-$B$15*(($B$16+$AI$4)*0.8)))+U44*$B$15/($B$15-$AI$14)*(EXP(-$AI$14*(($B$16+$AI$4)*0.8))-EXP(-$B$15*(($B$16+$AI$4)*0.8)))</f>
        <v/>
      </c>
      <c r="AD44" s="17">
        <f>R44*EXP(-$B$15*(($B$16+$AI$4)*0.9))+S44*$B$15/($B$15-$AI$12)*(EXP(-$AI$12*(($B$16+$AI$4)*0.9))-EXP(-$B$15*(($B$16+$AI$4)*0.9)))+T44*$B$15/($B$15-$AI$13)*(EXP(-$AI$13*(($B$16+$AI$4)*0.9))-EXP(-$B$15*(($B$16+$AI$4)*0.9)))+U44*$B$15/($B$15-$AI$14)*(EXP(-$AI$14*(($B$16+$AI$4)*0.9))-EXP(-$B$15*(($B$16+$AI$4)*0.9)))</f>
        <v/>
      </c>
      <c r="AE44" s="17">
        <f>R44*EXP(-$B$15*(($B$16+$AI$4)*1.0))+S44*$B$15/($B$15-$AI$12)*(EXP(-$AI$12*(($B$16+$AI$4)*1.0))-EXP(-$B$15*(($B$16+$AI$4)*1.0)))+T44*$B$15/($B$15-$AI$13)*(EXP(-$AI$13*(($B$16+$AI$4)*1.0))-EXP(-$B$15*(($B$16+$AI$4)*1.0)))+U44*$B$15/($B$15-$AI$14)*(EXP(-$AI$14*(($B$16+$AI$4)*1.0))-EXP(-$B$15*(($B$16+$AI$4)*1.0)))</f>
        <v/>
      </c>
      <c r="AF44" s="17">
        <f>MIN((G44-V44)/$AI$48,(G44-W44)/$AI$49,(G44-X44)/$AI$50,(G44-Y44)/$AI$51,(G44-Z44)/$AI$52,(G44-AA44)/$AI$53,(G44-AB44)/$AI$54,(G44-AC44)/$AI$55,(G44-AD44)/$AI$56,(G44-AE44)/$AI$57)</f>
        <v/>
      </c>
      <c r="AH44" s="9" t="inlineStr">
        <is>
          <t>G2 (Ce gain over a step)</t>
        </is>
      </c>
      <c r="AI44" s="10">
        <f>$B$15/($B$15-$AI$13)*($AI$19-$AI$42)</f>
        <v/>
      </c>
      <c r="AK44" s="9">
        <f>IF(AN43&gt;0,AM43,AK43)</f>
        <v/>
      </c>
      <c r="AL44" s="9">
        <f>IF(AN43&gt;0,AL43,AM43)</f>
        <v/>
      </c>
      <c r="AM44" s="16">
        <f>SQRT(AK44*AL44)</f>
        <v/>
      </c>
      <c r="AN44" s="18">
        <f>$AI$33/(AM44-$AI$12)*(AM44*EXP(-AM44*$B$14)-$AI$12*EXP(-$AI$12*$B$14))+$AI$36/(AM44-$AI$13)*(AM44*EXP(-AM44*$B$14)-$AI$13*EXP(-$AI$13*$B$14))+$AI$39/(AM44-$AI$14)*(AM44*EXP(-AM44*$B$14)-$AI$14*EXP(-$AI$14*$B$14))</f>
        <v/>
      </c>
      <c r="AO44" s="9">
        <f>IF(AR43&gt;0,AQ43,AO43)</f>
        <v/>
      </c>
      <c r="AP44" s="9">
        <f>IF(AR43&gt;0,AP43,AQ43)</f>
        <v/>
      </c>
      <c r="AQ44" s="16">
        <f>(AO44+AP44)/2</f>
        <v/>
      </c>
      <c r="AR44" s="18">
        <f>$AI$33/($B$15-$AI$12)*($B$15*EXP(-$B$15*AQ44)-$AI$12*EXP(-$AI$12*AQ44))+$AI$36/($B$15-$AI$13)*($B$15*EXP(-$B$15*AQ44)-$AI$13*EXP(-$AI$13*AQ44))+$AI$39/($B$15-$AI$14)*($B$15*EXP(-$B$15*AQ44)-$AI$14*EXP(-$AI$14*AQ44))</f>
        <v/>
      </c>
    </row>
    <row r="45">
      <c r="A45" s="9" t="inlineStr">
        <is>
          <t>k21</t>
        </is>
      </c>
      <c r="B45" s="17">
        <f>$B$41/$B$38</f>
        <v/>
      </c>
      <c r="C45" s="9" t="inlineStr">
        <is>
          <t>/min</t>
        </is>
      </c>
      <c r="E45" s="12">
        <f>E44+$B$11</f>
        <v/>
      </c>
      <c r="F45" s="13">
        <f>E45/60</f>
        <v/>
      </c>
      <c r="G45" s="13">
        <f>IF(F45&gt;=$AI$66,$B$26,IF(F45&gt;=$AI$65,$B$25,IF(F45&gt;=$AI$64,$B$24,IF(F45&gt;=$AI$63,$B$23,IF(F45&gt;=$AI$62,$B$22,IF(F45&gt;=$AI$61,$B$21,$B$20))))))</f>
        <v/>
      </c>
      <c r="H45" s="14">
        <f>MAX(0,MIN($AI$59,IF($B$9="Plasma",(G45-(S45*$AI$18+T45*$AI$19+U45*$AI$20))/$AI$46,AF45)))</f>
        <v/>
      </c>
      <c r="I45" s="15">
        <f>H45/10*3600/$B$11</f>
        <v/>
      </c>
      <c r="J45" s="15">
        <f>J44+H45</f>
        <v/>
      </c>
      <c r="K45" s="14">
        <f>$AI$21*K44+$AI$22*L44+$AI$23*M44+$AI$30*H44</f>
        <v/>
      </c>
      <c r="L45" s="14">
        <f>$AI$24*K44+$AI$25*L44+$AI$26*M44+$AI$31*H44</f>
        <v/>
      </c>
      <c r="M45" s="14">
        <f>$AI$27*K44+$AI$28*L44+$AI$29*M44+$AI$32*H44</f>
        <v/>
      </c>
      <c r="N45" s="16">
        <f>R45*$B$48</f>
        <v/>
      </c>
      <c r="O45" s="14">
        <f>K45/$B$37</f>
        <v/>
      </c>
      <c r="P45" s="14">
        <f>L45/$B$38</f>
        <v/>
      </c>
      <c r="Q45" s="14">
        <f>M45/$B$39</f>
        <v/>
      </c>
      <c r="R45" s="14">
        <f>R44*$AI$42+S44*$AI$43+T44*$AI$44+U44*$AI$45+$AI$47*H44</f>
        <v/>
      </c>
      <c r="S45" s="17">
        <f>$AI$33*K45+$AI$34*L45+$AI$35*M45</f>
        <v/>
      </c>
      <c r="T45" s="17">
        <f>$AI$36*K45+$AI$37*L45+$AI$38*M45</f>
        <v/>
      </c>
      <c r="U45" s="17">
        <f>$AI$39*K45+$AI$40*L45+$AI$41*M45</f>
        <v/>
      </c>
      <c r="V45" s="17">
        <f>R45*EXP(-$B$15*(($B$16+$AI$4)*0.1))+S45*$B$15/($B$15-$AI$12)*(EXP(-$AI$12*(($B$16+$AI$4)*0.1))-EXP(-$B$15*(($B$16+$AI$4)*0.1)))+T45*$B$15/($B$15-$AI$13)*(EXP(-$AI$13*(($B$16+$AI$4)*0.1))-EXP(-$B$15*(($B$16+$AI$4)*0.1)))+U45*$B$15/($B$15-$AI$14)*(EXP(-$AI$14*(($B$16+$AI$4)*0.1))-EXP(-$B$15*(($B$16+$AI$4)*0.1)))</f>
        <v/>
      </c>
      <c r="W45" s="17">
        <f>R45*EXP(-$B$15*(($B$16+$AI$4)*0.2))+S45*$B$15/($B$15-$AI$12)*(EXP(-$AI$12*(($B$16+$AI$4)*0.2))-EXP(-$B$15*(($B$16+$AI$4)*0.2)))+T45*$B$15/($B$15-$AI$13)*(EXP(-$AI$13*(($B$16+$AI$4)*0.2))-EXP(-$B$15*(($B$16+$AI$4)*0.2)))+U45*$B$15/($B$15-$AI$14)*(EXP(-$AI$14*(($B$16+$AI$4)*0.2))-EXP(-$B$15*(($B$16+$AI$4)*0.2)))</f>
        <v/>
      </c>
      <c r="X45" s="17">
        <f>R45*EXP(-$B$15*(($B$16+$AI$4)*0.3))+S45*$B$15/($B$15-$AI$12)*(EXP(-$AI$12*(($B$16+$AI$4)*0.3))-EXP(-$B$15*(($B$16+$AI$4)*0.3)))+T45*$B$15/($B$15-$AI$13)*(EXP(-$AI$13*(($B$16+$AI$4)*0.3))-EXP(-$B$15*(($B$16+$AI$4)*0.3)))+U45*$B$15/($B$15-$AI$14)*(EXP(-$AI$14*(($B$16+$AI$4)*0.3))-EXP(-$B$15*(($B$16+$AI$4)*0.3)))</f>
        <v/>
      </c>
      <c r="Y45" s="17">
        <f>R45*EXP(-$B$15*(($B$16+$AI$4)*0.4))+S45*$B$15/($B$15-$AI$12)*(EXP(-$AI$12*(($B$16+$AI$4)*0.4))-EXP(-$B$15*(($B$16+$AI$4)*0.4)))+T45*$B$15/($B$15-$AI$13)*(EXP(-$AI$13*(($B$16+$AI$4)*0.4))-EXP(-$B$15*(($B$16+$AI$4)*0.4)))+U45*$B$15/($B$15-$AI$14)*(EXP(-$AI$14*(($B$16+$AI$4)*0.4))-EXP(-$B$15*(($B$16+$AI$4)*0.4)))</f>
        <v/>
      </c>
      <c r="Z45" s="17">
        <f>R45*EXP(-$B$15*(($B$16+$AI$4)*0.5))+S45*$B$15/($B$15-$AI$12)*(EXP(-$AI$12*(($B$16+$AI$4)*0.5))-EXP(-$B$15*(($B$16+$AI$4)*0.5)))+T45*$B$15/($B$15-$AI$13)*(EXP(-$AI$13*(($B$16+$AI$4)*0.5))-EXP(-$B$15*(($B$16+$AI$4)*0.5)))+U45*$B$15/($B$15-$AI$14)*(EXP(-$AI$14*(($B$16+$AI$4)*0.5))-EXP(-$B$15*(($B$16+$AI$4)*0.5)))</f>
        <v/>
      </c>
      <c r="AA45" s="17">
        <f>R45*EXP(-$B$15*(($B$16+$AI$4)*0.6))+S45*$B$15/($B$15-$AI$12)*(EXP(-$AI$12*(($B$16+$AI$4)*0.6))-EXP(-$B$15*(($B$16+$AI$4)*0.6)))+T45*$B$15/($B$15-$AI$13)*(EXP(-$AI$13*(($B$16+$AI$4)*0.6))-EXP(-$B$15*(($B$16+$AI$4)*0.6)))+U45*$B$15/($B$15-$AI$14)*(EXP(-$AI$14*(($B$16+$AI$4)*0.6))-EXP(-$B$15*(($B$16+$AI$4)*0.6)))</f>
        <v/>
      </c>
      <c r="AB45" s="17">
        <f>R45*EXP(-$B$15*(($B$16+$AI$4)*0.7))+S45*$B$15/($B$15-$AI$12)*(EXP(-$AI$12*(($B$16+$AI$4)*0.7))-EXP(-$B$15*(($B$16+$AI$4)*0.7)))+T45*$B$15/($B$15-$AI$13)*(EXP(-$AI$13*(($B$16+$AI$4)*0.7))-EXP(-$B$15*(($B$16+$AI$4)*0.7)))+U45*$B$15/($B$15-$AI$14)*(EXP(-$AI$14*(($B$16+$AI$4)*0.7))-EXP(-$B$15*(($B$16+$AI$4)*0.7)))</f>
        <v/>
      </c>
      <c r="AC45" s="17">
        <f>R45*EXP(-$B$15*(($B$16+$AI$4)*0.8))+S45*$B$15/($B$15-$AI$12)*(EXP(-$AI$12*(($B$16+$AI$4)*0.8))-EXP(-$B$15*(($B$16+$AI$4)*0.8)))+T45*$B$15/($B$15-$AI$13)*(EXP(-$AI$13*(($B$16+$AI$4)*0.8))-EXP(-$B$15*(($B$16+$AI$4)*0.8)))+U45*$B$15/($B$15-$AI$14)*(EXP(-$AI$14*(($B$16+$AI$4)*0.8))-EXP(-$B$15*(($B$16+$AI$4)*0.8)))</f>
        <v/>
      </c>
      <c r="AD45" s="17">
        <f>R45*EXP(-$B$15*(($B$16+$AI$4)*0.9))+S45*$B$15/($B$15-$AI$12)*(EXP(-$AI$12*(($B$16+$AI$4)*0.9))-EXP(-$B$15*(($B$16+$AI$4)*0.9)))+T45*$B$15/($B$15-$AI$13)*(EXP(-$AI$13*(($B$16+$AI$4)*0.9))-EXP(-$B$15*(($B$16+$AI$4)*0.9)))+U45*$B$15/($B$15-$AI$14)*(EXP(-$AI$14*(($B$16+$AI$4)*0.9))-EXP(-$B$15*(($B$16+$AI$4)*0.9)))</f>
        <v/>
      </c>
      <c r="AE45" s="17">
        <f>R45*EXP(-$B$15*(($B$16+$AI$4)*1.0))+S45*$B$15/($B$15-$AI$12)*(EXP(-$AI$12*(($B$16+$AI$4)*1.0))-EXP(-$B$15*(($B$16+$AI$4)*1.0)))+T45*$B$15/($B$15-$AI$13)*(EXP(-$AI$13*(($B$16+$AI$4)*1.0))-EXP(-$B$15*(($B$16+$AI$4)*1.0)))+U45*$B$15/($B$15-$AI$14)*(EXP(-$AI$14*(($B$16+$AI$4)*1.0))-EXP(-$B$15*(($B$16+$AI$4)*1.0)))</f>
        <v/>
      </c>
      <c r="AF45" s="17">
        <f>MIN((G45-V45)/$AI$48,(G45-W45)/$AI$49,(G45-X45)/$AI$50,(G45-Y45)/$AI$51,(G45-Z45)/$AI$52,(G45-AA45)/$AI$53,(G45-AB45)/$AI$54,(G45-AC45)/$AI$55,(G45-AD45)/$AI$56,(G45-AE45)/$AI$57)</f>
        <v/>
      </c>
      <c r="AH45" s="9" t="inlineStr">
        <is>
          <t>G3 (Ce gain over a step)</t>
        </is>
      </c>
      <c r="AI45" s="10">
        <f>$B$15/($B$15-$AI$14)*($AI$20-$AI$42)</f>
        <v/>
      </c>
      <c r="AK45" s="9">
        <f>IF(AN44&gt;0,AM44,AK44)</f>
        <v/>
      </c>
      <c r="AL45" s="9">
        <f>IF(AN44&gt;0,AL44,AM44)</f>
        <v/>
      </c>
      <c r="AM45" s="16">
        <f>SQRT(AK45*AL45)</f>
        <v/>
      </c>
      <c r="AN45" s="18">
        <f>$AI$33/(AM45-$AI$12)*(AM45*EXP(-AM45*$B$14)-$AI$12*EXP(-$AI$12*$B$14))+$AI$36/(AM45-$AI$13)*(AM45*EXP(-AM45*$B$14)-$AI$13*EXP(-$AI$13*$B$14))+$AI$39/(AM45-$AI$14)*(AM45*EXP(-AM45*$B$14)-$AI$14*EXP(-$AI$14*$B$14))</f>
        <v/>
      </c>
      <c r="AO45" s="9">
        <f>IF(AR44&gt;0,AQ44,AO44)</f>
        <v/>
      </c>
      <c r="AP45" s="9">
        <f>IF(AR44&gt;0,AP44,AQ44)</f>
        <v/>
      </c>
      <c r="AQ45" s="16">
        <f>(AO45+AP45)/2</f>
        <v/>
      </c>
      <c r="AR45" s="18">
        <f>$AI$33/($B$15-$AI$12)*($B$15*EXP(-$B$15*AQ45)-$AI$12*EXP(-$AI$12*AQ45))+$AI$36/($B$15-$AI$13)*($B$15*EXP(-$B$15*AQ45)-$AI$13*EXP(-$AI$13*AQ45))+$AI$39/($B$15-$AI$14)*($B$15*EXP(-$B$15*AQ45)-$AI$14*EXP(-$AI$14*AQ45))</f>
        <v/>
      </c>
    </row>
    <row r="46">
      <c r="A46" s="9" t="inlineStr">
        <is>
          <t>k13</t>
        </is>
      </c>
      <c r="B46" s="17">
        <f>$B$42/$B$37</f>
        <v/>
      </c>
      <c r="C46" s="9" t="inlineStr">
        <is>
          <t>/min</t>
        </is>
      </c>
      <c r="E46" s="12">
        <f>E45+$B$11</f>
        <v/>
      </c>
      <c r="F46" s="13">
        <f>E46/60</f>
        <v/>
      </c>
      <c r="G46" s="13">
        <f>IF(F46&gt;=$AI$66,$B$26,IF(F46&gt;=$AI$65,$B$25,IF(F46&gt;=$AI$64,$B$24,IF(F46&gt;=$AI$63,$B$23,IF(F46&gt;=$AI$62,$B$22,IF(F46&gt;=$AI$61,$B$21,$B$20))))))</f>
        <v/>
      </c>
      <c r="H46" s="14">
        <f>MAX(0,MIN($AI$59,IF($B$9="Plasma",(G46-(S46*$AI$18+T46*$AI$19+U46*$AI$20))/$AI$46,AF46)))</f>
        <v/>
      </c>
      <c r="I46" s="15">
        <f>H46/10*3600/$B$11</f>
        <v/>
      </c>
      <c r="J46" s="15">
        <f>J45+H46</f>
        <v/>
      </c>
      <c r="K46" s="14">
        <f>$AI$21*K45+$AI$22*L45+$AI$23*M45+$AI$30*H45</f>
        <v/>
      </c>
      <c r="L46" s="14">
        <f>$AI$24*K45+$AI$25*L45+$AI$26*M45+$AI$31*H45</f>
        <v/>
      </c>
      <c r="M46" s="14">
        <f>$AI$27*K45+$AI$28*L45+$AI$29*M45+$AI$32*H45</f>
        <v/>
      </c>
      <c r="N46" s="16">
        <f>R46*$B$48</f>
        <v/>
      </c>
      <c r="O46" s="14">
        <f>K46/$B$37</f>
        <v/>
      </c>
      <c r="P46" s="14">
        <f>L46/$B$38</f>
        <v/>
      </c>
      <c r="Q46" s="14">
        <f>M46/$B$39</f>
        <v/>
      </c>
      <c r="R46" s="14">
        <f>R45*$AI$42+S45*$AI$43+T45*$AI$44+U45*$AI$45+$AI$47*H45</f>
        <v/>
      </c>
      <c r="S46" s="17">
        <f>$AI$33*K46+$AI$34*L46+$AI$35*M46</f>
        <v/>
      </c>
      <c r="T46" s="17">
        <f>$AI$36*K46+$AI$37*L46+$AI$38*M46</f>
        <v/>
      </c>
      <c r="U46" s="17">
        <f>$AI$39*K46+$AI$40*L46+$AI$41*M46</f>
        <v/>
      </c>
      <c r="V46" s="17">
        <f>R46*EXP(-$B$15*(($B$16+$AI$4)*0.1))+S46*$B$15/($B$15-$AI$12)*(EXP(-$AI$12*(($B$16+$AI$4)*0.1))-EXP(-$B$15*(($B$16+$AI$4)*0.1)))+T46*$B$15/($B$15-$AI$13)*(EXP(-$AI$13*(($B$16+$AI$4)*0.1))-EXP(-$B$15*(($B$16+$AI$4)*0.1)))+U46*$B$15/($B$15-$AI$14)*(EXP(-$AI$14*(($B$16+$AI$4)*0.1))-EXP(-$B$15*(($B$16+$AI$4)*0.1)))</f>
        <v/>
      </c>
      <c r="W46" s="17">
        <f>R46*EXP(-$B$15*(($B$16+$AI$4)*0.2))+S46*$B$15/($B$15-$AI$12)*(EXP(-$AI$12*(($B$16+$AI$4)*0.2))-EXP(-$B$15*(($B$16+$AI$4)*0.2)))+T46*$B$15/($B$15-$AI$13)*(EXP(-$AI$13*(($B$16+$AI$4)*0.2))-EXP(-$B$15*(($B$16+$AI$4)*0.2)))+U46*$B$15/($B$15-$AI$14)*(EXP(-$AI$14*(($B$16+$AI$4)*0.2))-EXP(-$B$15*(($B$16+$AI$4)*0.2)))</f>
        <v/>
      </c>
      <c r="X46" s="17">
        <f>R46*EXP(-$B$15*(($B$16+$AI$4)*0.3))+S46*$B$15/($B$15-$AI$12)*(EXP(-$AI$12*(($B$16+$AI$4)*0.3))-EXP(-$B$15*(($B$16+$AI$4)*0.3)))+T46*$B$15/($B$15-$AI$13)*(EXP(-$AI$13*(($B$16+$AI$4)*0.3))-EXP(-$B$15*(($B$16+$AI$4)*0.3)))+U46*$B$15/($B$15-$AI$14)*(EXP(-$AI$14*(($B$16+$AI$4)*0.3))-EXP(-$B$15*(($B$16+$AI$4)*0.3)))</f>
        <v/>
      </c>
      <c r="Y46" s="17">
        <f>R46*EXP(-$B$15*(($B$16+$AI$4)*0.4))+S46*$B$15/($B$15-$AI$12)*(EXP(-$AI$12*(($B$16+$AI$4)*0.4))-EXP(-$B$15*(($B$16+$AI$4)*0.4)))+T46*$B$15/($B$15-$AI$13)*(EXP(-$AI$13*(($B$16+$AI$4)*0.4))-EXP(-$B$15*(($B$16+$AI$4)*0.4)))+U46*$B$15/($B$15-$AI$14)*(EXP(-$AI$14*(($B$16+$AI$4)*0.4))-EXP(-$B$15*(($B$16+$AI$4)*0.4)))</f>
        <v/>
      </c>
      <c r="Z46" s="17">
        <f>R46*EXP(-$B$15*(($B$16+$AI$4)*0.5))+S46*$B$15/($B$15-$AI$12)*(EXP(-$AI$12*(($B$16+$AI$4)*0.5))-EXP(-$B$15*(($B$16+$AI$4)*0.5)))+T46*$B$15/($B$15-$AI$13)*(EXP(-$AI$13*(($B$16+$AI$4)*0.5))-EXP(-$B$15*(($B$16+$AI$4)*0.5)))+U46*$B$15/($B$15-$AI$14)*(EXP(-$AI$14*(($B$16+$AI$4)*0.5))-EXP(-$B$15*(($B$16+$AI$4)*0.5)))</f>
        <v/>
      </c>
      <c r="AA46" s="17">
        <f>R46*EXP(-$B$15*(($B$16+$AI$4)*0.6))+S46*$B$15/($B$15-$AI$12)*(EXP(-$AI$12*(($B$16+$AI$4)*0.6))-EXP(-$B$15*(($B$16+$AI$4)*0.6)))+T46*$B$15/($B$15-$AI$13)*(EXP(-$AI$13*(($B$16+$AI$4)*0.6))-EXP(-$B$15*(($B$16+$AI$4)*0.6)))+U46*$B$15/($B$15-$AI$14)*(EXP(-$AI$14*(($B$16+$AI$4)*0.6))-EXP(-$B$15*(($B$16+$AI$4)*0.6)))</f>
        <v/>
      </c>
      <c r="AB46" s="17">
        <f>R46*EXP(-$B$15*(($B$16+$AI$4)*0.7))+S46*$B$15/($B$15-$AI$12)*(EXP(-$AI$12*(($B$16+$AI$4)*0.7))-EXP(-$B$15*(($B$16+$AI$4)*0.7)))+T46*$B$15/($B$15-$AI$13)*(EXP(-$AI$13*(($B$16+$AI$4)*0.7))-EXP(-$B$15*(($B$16+$AI$4)*0.7)))+U46*$B$15/($B$15-$AI$14)*(EXP(-$AI$14*(($B$16+$AI$4)*0.7))-EXP(-$B$15*(($B$16+$AI$4)*0.7)))</f>
        <v/>
      </c>
      <c r="AC46" s="17">
        <f>R46*EXP(-$B$15*(($B$16+$AI$4)*0.8))+S46*$B$15/($B$15-$AI$12)*(EXP(-$AI$12*(($B$16+$AI$4)*0.8))-EXP(-$B$15*(($B$16+$AI$4)*0.8)))+T46*$B$15/($B$15-$AI$13)*(EXP(-$AI$13*(($B$16+$AI$4)*0.8))-EXP(-$B$15*(($B$16+$AI$4)*0.8)))+U46*$B$15/($B$15-$AI$14)*(EXP(-$AI$14*(($B$16+$AI$4)*0.8))-EXP(-$B$15*(($B$16+$AI$4)*0.8)))</f>
        <v/>
      </c>
      <c r="AD46" s="17">
        <f>R46*EXP(-$B$15*(($B$16+$AI$4)*0.9))+S46*$B$15/($B$15-$AI$12)*(EXP(-$AI$12*(($B$16+$AI$4)*0.9))-EXP(-$B$15*(($B$16+$AI$4)*0.9)))+T46*$B$15/($B$15-$AI$13)*(EXP(-$AI$13*(($B$16+$AI$4)*0.9))-EXP(-$B$15*(($B$16+$AI$4)*0.9)))+U46*$B$15/($B$15-$AI$14)*(EXP(-$AI$14*(($B$16+$AI$4)*0.9))-EXP(-$B$15*(($B$16+$AI$4)*0.9)))</f>
        <v/>
      </c>
      <c r="AE46" s="17">
        <f>R46*EXP(-$B$15*(($B$16+$AI$4)*1.0))+S46*$B$15/($B$15-$AI$12)*(EXP(-$AI$12*(($B$16+$AI$4)*1.0))-EXP(-$B$15*(($B$16+$AI$4)*1.0)))+T46*$B$15/($B$15-$AI$13)*(EXP(-$AI$13*(($B$16+$AI$4)*1.0))-EXP(-$B$15*(($B$16+$AI$4)*1.0)))+U46*$B$15/($B$15-$AI$14)*(EXP(-$AI$14*(($B$16+$AI$4)*1.0))-EXP(-$B$15*(($B$16+$AI$4)*1.0)))</f>
        <v/>
      </c>
      <c r="AF46" s="17">
        <f>MIN((G46-V46)/$AI$48,(G46-W46)/$AI$49,(G46-X46)/$AI$50,(G46-Y46)/$AI$51,(G46-Z46)/$AI$52,(G46-AA46)/$AI$53,(G46-AB46)/$AI$54,(G46-AC46)/$AI$55,(G46-AD46)/$AI$56,(G46-AE46)/$AI$57)</f>
        <v/>
      </c>
      <c r="AH46" s="9" t="inlineStr">
        <is>
          <t>Cp at end of step per mg infused over it</t>
        </is>
      </c>
      <c r="AI46" s="10">
        <f>$AI$30/$B$37</f>
        <v/>
      </c>
      <c r="AK46" s="9">
        <f>IF(AN45&gt;0,AM45,AK45)</f>
        <v/>
      </c>
      <c r="AL46" s="9">
        <f>IF(AN45&gt;0,AL45,AM45)</f>
        <v/>
      </c>
      <c r="AM46" s="16">
        <f>SQRT(AK46*AL46)</f>
        <v/>
      </c>
      <c r="AN46" s="18">
        <f>$AI$33/(AM46-$AI$12)*(AM46*EXP(-AM46*$B$14)-$AI$12*EXP(-$AI$12*$B$14))+$AI$36/(AM46-$AI$13)*(AM46*EXP(-AM46*$B$14)-$AI$13*EXP(-$AI$13*$B$14))+$AI$39/(AM46-$AI$14)*(AM46*EXP(-AM46*$B$14)-$AI$14*EXP(-$AI$14*$B$14))</f>
        <v/>
      </c>
      <c r="AO46" s="9">
        <f>IF(AR45&gt;0,AQ45,AO45)</f>
        <v/>
      </c>
      <c r="AP46" s="9">
        <f>IF(AR45&gt;0,AP45,AQ45)</f>
        <v/>
      </c>
      <c r="AQ46" s="16">
        <f>(AO46+AP46)/2</f>
        <v/>
      </c>
      <c r="AR46" s="18">
        <f>$AI$33/($B$15-$AI$12)*($B$15*EXP(-$B$15*AQ46)-$AI$12*EXP(-$AI$12*AQ46))+$AI$36/($B$15-$AI$13)*($B$15*EXP(-$B$15*AQ46)-$AI$13*EXP(-$AI$13*AQ46))+$AI$39/($B$15-$AI$14)*($B$15*EXP(-$B$15*AQ46)-$AI$14*EXP(-$AI$14*AQ46))</f>
        <v/>
      </c>
    </row>
    <row r="47">
      <c r="A47" s="9" t="inlineStr">
        <is>
          <t>k31</t>
        </is>
      </c>
      <c r="B47" s="17">
        <f>$B$42/$B$39</f>
        <v/>
      </c>
      <c r="C47" s="9" t="inlineStr">
        <is>
          <t>/min</t>
        </is>
      </c>
      <c r="E47" s="12">
        <f>E46+$B$11</f>
        <v/>
      </c>
      <c r="F47" s="13">
        <f>E47/60</f>
        <v/>
      </c>
      <c r="G47" s="13">
        <f>IF(F47&gt;=$AI$66,$B$26,IF(F47&gt;=$AI$65,$B$25,IF(F47&gt;=$AI$64,$B$24,IF(F47&gt;=$AI$63,$B$23,IF(F47&gt;=$AI$62,$B$22,IF(F47&gt;=$AI$61,$B$21,$B$20))))))</f>
        <v/>
      </c>
      <c r="H47" s="14">
        <f>MAX(0,MIN($AI$59,IF($B$9="Plasma",(G47-(S47*$AI$18+T47*$AI$19+U47*$AI$20))/$AI$46,AF47)))</f>
        <v/>
      </c>
      <c r="I47" s="15">
        <f>H47/10*3600/$B$11</f>
        <v/>
      </c>
      <c r="J47" s="15">
        <f>J46+H47</f>
        <v/>
      </c>
      <c r="K47" s="14">
        <f>$AI$21*K46+$AI$22*L46+$AI$23*M46+$AI$30*H46</f>
        <v/>
      </c>
      <c r="L47" s="14">
        <f>$AI$24*K46+$AI$25*L46+$AI$26*M46+$AI$31*H46</f>
        <v/>
      </c>
      <c r="M47" s="14">
        <f>$AI$27*K46+$AI$28*L46+$AI$29*M46+$AI$32*H46</f>
        <v/>
      </c>
      <c r="N47" s="16">
        <f>R47*$B$48</f>
        <v/>
      </c>
      <c r="O47" s="14">
        <f>K47/$B$37</f>
        <v/>
      </c>
      <c r="P47" s="14">
        <f>L47/$B$38</f>
        <v/>
      </c>
      <c r="Q47" s="14">
        <f>M47/$B$39</f>
        <v/>
      </c>
      <c r="R47" s="14">
        <f>R46*$AI$42+S46*$AI$43+T46*$AI$44+U46*$AI$45+$AI$47*H46</f>
        <v/>
      </c>
      <c r="S47" s="17">
        <f>$AI$33*K47+$AI$34*L47+$AI$35*M47</f>
        <v/>
      </c>
      <c r="T47" s="17">
        <f>$AI$36*K47+$AI$37*L47+$AI$38*M47</f>
        <v/>
      </c>
      <c r="U47" s="17">
        <f>$AI$39*K47+$AI$40*L47+$AI$41*M47</f>
        <v/>
      </c>
      <c r="V47" s="17">
        <f>R47*EXP(-$B$15*(($B$16+$AI$4)*0.1))+S47*$B$15/($B$15-$AI$12)*(EXP(-$AI$12*(($B$16+$AI$4)*0.1))-EXP(-$B$15*(($B$16+$AI$4)*0.1)))+T47*$B$15/($B$15-$AI$13)*(EXP(-$AI$13*(($B$16+$AI$4)*0.1))-EXP(-$B$15*(($B$16+$AI$4)*0.1)))+U47*$B$15/($B$15-$AI$14)*(EXP(-$AI$14*(($B$16+$AI$4)*0.1))-EXP(-$B$15*(($B$16+$AI$4)*0.1)))</f>
        <v/>
      </c>
      <c r="W47" s="17">
        <f>R47*EXP(-$B$15*(($B$16+$AI$4)*0.2))+S47*$B$15/($B$15-$AI$12)*(EXP(-$AI$12*(($B$16+$AI$4)*0.2))-EXP(-$B$15*(($B$16+$AI$4)*0.2)))+T47*$B$15/($B$15-$AI$13)*(EXP(-$AI$13*(($B$16+$AI$4)*0.2))-EXP(-$B$15*(($B$16+$AI$4)*0.2)))+U47*$B$15/($B$15-$AI$14)*(EXP(-$AI$14*(($B$16+$AI$4)*0.2))-EXP(-$B$15*(($B$16+$AI$4)*0.2)))</f>
        <v/>
      </c>
      <c r="X47" s="17">
        <f>R47*EXP(-$B$15*(($B$16+$AI$4)*0.3))+S47*$B$15/($B$15-$AI$12)*(EXP(-$AI$12*(($B$16+$AI$4)*0.3))-EXP(-$B$15*(($B$16+$AI$4)*0.3)))+T47*$B$15/($B$15-$AI$13)*(EXP(-$AI$13*(($B$16+$AI$4)*0.3))-EXP(-$B$15*(($B$16+$AI$4)*0.3)))+U47*$B$15/($B$15-$AI$14)*(EXP(-$AI$14*(($B$16+$AI$4)*0.3))-EXP(-$B$15*(($B$16+$AI$4)*0.3)))</f>
        <v/>
      </c>
      <c r="Y47" s="17">
        <f>R47*EXP(-$B$15*(($B$16+$AI$4)*0.4))+S47*$B$15/($B$15-$AI$12)*(EXP(-$AI$12*(($B$16+$AI$4)*0.4))-EXP(-$B$15*(($B$16+$AI$4)*0.4)))+T47*$B$15/($B$15-$AI$13)*(EXP(-$AI$13*(($B$16+$AI$4)*0.4))-EXP(-$B$15*(($B$16+$AI$4)*0.4)))+U47*$B$15/($B$15-$AI$14)*(EXP(-$AI$14*(($B$16+$AI$4)*0.4))-EXP(-$B$15*(($B$16+$AI$4)*0.4)))</f>
        <v/>
      </c>
      <c r="Z47" s="17">
        <f>R47*EXP(-$B$15*(($B$16+$AI$4)*0.5))+S47*$B$15/($B$15-$AI$12)*(EXP(-$AI$12*(($B$16+$AI$4)*0.5))-EXP(-$B$15*(($B$16+$AI$4)*0.5)))+T47*$B$15/($B$15-$AI$13)*(EXP(-$AI$13*(($B$16+$AI$4)*0.5))-EXP(-$B$15*(($B$16+$AI$4)*0.5)))+U47*$B$15/($B$15-$AI$14)*(EXP(-$AI$14*(($B$16+$AI$4)*0.5))-EXP(-$B$15*(($B$16+$AI$4)*0.5)))</f>
        <v/>
      </c>
      <c r="AA47" s="17">
        <f>R47*EXP(-$B$15*(($B$16+$AI$4)*0.6))+S47*$B$15/($B$15-$AI$12)*(EXP(-$AI$12*(($B$16+$AI$4)*0.6))-EXP(-$B$15*(($B$16+$AI$4)*0.6)))+T47*$B$15/($B$15-$AI$13)*(EXP(-$AI$13*(($B$16+$AI$4)*0.6))-EXP(-$B$15*(($B$16+$AI$4)*0.6)))+U47*$B$15/($B$15-$AI$14)*(EXP(-$AI$14*(($B$16+$AI$4)*0.6))-EXP(-$B$15*(($B$16+$AI$4)*0.6)))</f>
        <v/>
      </c>
      <c r="AB47" s="17">
        <f>R47*EXP(-$B$15*(($B$16+$AI$4)*0.7))+S47*$B$15/($B$15-$AI$12)*(EXP(-$AI$12*(($B$16+$AI$4)*0.7))-EXP(-$B$15*(($B$16+$AI$4)*0.7)))+T47*$B$15/($B$15-$AI$13)*(EXP(-$AI$13*(($B$16+$AI$4)*0.7))-EXP(-$B$15*(($B$16+$AI$4)*0.7)))+U47*$B$15/($B$15-$AI$14)*(EXP(-$AI$14*(($B$16+$AI$4)*0.7))-EXP(-$B$15*(($B$16+$AI$4)*0.7)))</f>
        <v/>
      </c>
      <c r="AC47" s="17">
        <f>R47*EXP(-$B$15*(($B$16+$AI$4)*0.8))+S47*$B$15/($B$15-$AI$12)*(EXP(-$AI$12*(($B$16+$AI$4)*0.8))-EXP(-$B$15*(($B$16+$AI$4)*0.8)))+T47*$B$15/($B$15-$AI$13)*(EXP(-$AI$13*(($B$16+$AI$4)*0.8))-EXP(-$B$15*(($B$16+$AI$4)*0.8)))+U47*$B$15/($B$15-$AI$14)*(EXP(-$AI$14*(($B$16+$AI$4)*0.8))-EXP(-$B$15*(($B$16+$AI$4)*0.8)))</f>
        <v/>
      </c>
      <c r="AD47" s="17">
        <f>R47*EXP(-$B$15*(($B$16+$AI$4)*0.9))+S47*$B$15/($B$15-$AI$12)*(EXP(-$AI$12*(($B$16+$AI$4)*0.9))-EXP(-$B$15*(($B$16+$AI$4)*0.9)))+T47*$B$15/($B$15-$AI$13)*(EXP(-$AI$13*(($B$16+$AI$4)*0.9))-EXP(-$B$15*(($B$16+$AI$4)*0.9)))+U47*$B$15/($B$15-$AI$14)*(EXP(-$AI$14*(($B$16+$AI$4)*0.9))-EXP(-$B$15*(($B$16+$AI$4)*0.9)))</f>
        <v/>
      </c>
      <c r="AE47" s="17">
        <f>R47*EXP(-$B$15*(($B$16+$AI$4)*1.0))+S47*$B$15/($B$15-$AI$12)*(EXP(-$AI$12*(($B$16+$AI$4)*1.0))-EXP(-$B$15*(($B$16+$AI$4)*1.0)))+T47*$B$15/($B$15-$AI$13)*(EXP(-$AI$13*(($B$16+$AI$4)*1.0))-EXP(-$B$15*(($B$16+$AI$4)*1.0)))+U47*$B$15/($B$15-$AI$14)*(EXP(-$AI$14*(($B$16+$AI$4)*1.0))-EXP(-$B$15*(($B$16+$AI$4)*1.0)))</f>
        <v/>
      </c>
      <c r="AF47" s="17">
        <f>MIN((G47-V47)/$AI$48,(G47-W47)/$AI$49,(G47-X47)/$AI$50,(G47-Y47)/$AI$51,(G47-Z47)/$AI$52,(G47-AA47)/$AI$53,(G47-AB47)/$AI$54,(G47-AC47)/$AI$55,(G47-AD47)/$AI$56,(G47-AE47)/$AI$57)</f>
        <v/>
      </c>
      <c r="AH47" s="9" t="inlineStr">
        <is>
          <t>Ce at end of step per mg infused over it</t>
        </is>
      </c>
      <c r="AI47" s="10">
        <f>($AI$33*$B$15/($B$15-$AI$12)*((1-$AI$18)/$AI$12-(1-$AI$42)/$B$15)+$AI$36*$B$15/($B$15-$AI$13)*((1-$AI$19)/$AI$13-(1-$AI$42)/$B$15)+$AI$39*$B$15/($B$15-$AI$14)*((1-$AI$20)/$AI$14-(1-$AI$42)/$B$15))/$AI$4</f>
        <v/>
      </c>
      <c r="AK47" s="9">
        <f>IF(AN46&gt;0,AM46,AK46)</f>
        <v/>
      </c>
      <c r="AL47" s="9">
        <f>IF(AN46&gt;0,AL46,AM46)</f>
        <v/>
      </c>
      <c r="AM47" s="16">
        <f>SQRT(AK47*AL47)</f>
        <v/>
      </c>
      <c r="AN47" s="18">
        <f>$AI$33/(AM47-$AI$12)*(AM47*EXP(-AM47*$B$14)-$AI$12*EXP(-$AI$12*$B$14))+$AI$36/(AM47-$AI$13)*(AM47*EXP(-AM47*$B$14)-$AI$13*EXP(-$AI$13*$B$14))+$AI$39/(AM47-$AI$14)*(AM47*EXP(-AM47*$B$14)-$AI$14*EXP(-$AI$14*$B$14))</f>
        <v/>
      </c>
      <c r="AO47" s="9">
        <f>IF(AR46&gt;0,AQ46,AO46)</f>
        <v/>
      </c>
      <c r="AP47" s="9">
        <f>IF(AR46&gt;0,AP46,AQ46)</f>
        <v/>
      </c>
      <c r="AQ47" s="16">
        <f>(AO47+AP47)/2</f>
        <v/>
      </c>
      <c r="AR47" s="18">
        <f>$AI$33/($B$15-$AI$12)*($B$15*EXP(-$B$15*AQ47)-$AI$12*EXP(-$AI$12*AQ47))+$AI$36/($B$15-$AI$13)*($B$15*EXP(-$B$15*AQ47)-$AI$13*EXP(-$AI$13*AQ47))+$AI$39/($B$15-$AI$14)*($B$15*EXP(-$B$15*AQ47)-$AI$14*EXP(-$AI$14*AQ47))</f>
        <v/>
      </c>
    </row>
    <row r="48">
      <c r="A48" s="9" t="inlineStr">
        <is>
          <t>V4 (effect site)</t>
        </is>
      </c>
      <c r="B48" s="16">
        <f>$B$37/10000</f>
        <v/>
      </c>
      <c r="C48" s="9" t="inlineStr">
        <is>
          <t>L</t>
        </is>
      </c>
      <c r="E48" s="12">
        <f>E47+$B$11</f>
        <v/>
      </c>
      <c r="F48" s="13">
        <f>E48/60</f>
        <v/>
      </c>
      <c r="G48" s="13">
        <f>IF(F48&gt;=$AI$66,$B$26,IF(F48&gt;=$AI$65,$B$25,IF(F48&gt;=$AI$64,$B$24,IF(F48&gt;=$AI$63,$B$23,IF(F48&gt;=$AI$62,$B$22,IF(F48&gt;=$AI$61,$B$21,$B$20))))))</f>
        <v/>
      </c>
      <c r="H48" s="14">
        <f>MAX(0,MIN($AI$59,IF($B$9="Plasma",(G48-(S48*$AI$18+T48*$AI$19+U48*$AI$20))/$AI$46,AF48)))</f>
        <v/>
      </c>
      <c r="I48" s="15">
        <f>H48/10*3600/$B$11</f>
        <v/>
      </c>
      <c r="J48" s="15">
        <f>J47+H48</f>
        <v/>
      </c>
      <c r="K48" s="14">
        <f>$AI$21*K47+$AI$22*L47+$AI$23*M47+$AI$30*H47</f>
        <v/>
      </c>
      <c r="L48" s="14">
        <f>$AI$24*K47+$AI$25*L47+$AI$26*M47+$AI$31*H47</f>
        <v/>
      </c>
      <c r="M48" s="14">
        <f>$AI$27*K47+$AI$28*L47+$AI$29*M47+$AI$32*H47</f>
        <v/>
      </c>
      <c r="N48" s="16">
        <f>R48*$B$48</f>
        <v/>
      </c>
      <c r="O48" s="14">
        <f>K48/$B$37</f>
        <v/>
      </c>
      <c r="P48" s="14">
        <f>L48/$B$38</f>
        <v/>
      </c>
      <c r="Q48" s="14">
        <f>M48/$B$39</f>
        <v/>
      </c>
      <c r="R48" s="14">
        <f>R47*$AI$42+S47*$AI$43+T47*$AI$44+U47*$AI$45+$AI$47*H47</f>
        <v/>
      </c>
      <c r="S48" s="17">
        <f>$AI$33*K48+$AI$34*L48+$AI$35*M48</f>
        <v/>
      </c>
      <c r="T48" s="17">
        <f>$AI$36*K48+$AI$37*L48+$AI$38*M48</f>
        <v/>
      </c>
      <c r="U48" s="17">
        <f>$AI$39*K48+$AI$40*L48+$AI$41*M48</f>
        <v/>
      </c>
      <c r="V48" s="17">
        <f>R48*EXP(-$B$15*(($B$16+$AI$4)*0.1))+S48*$B$15/($B$15-$AI$12)*(EXP(-$AI$12*(($B$16+$AI$4)*0.1))-EXP(-$B$15*(($B$16+$AI$4)*0.1)))+T48*$B$15/($B$15-$AI$13)*(EXP(-$AI$13*(($B$16+$AI$4)*0.1))-EXP(-$B$15*(($B$16+$AI$4)*0.1)))+U48*$B$15/($B$15-$AI$14)*(EXP(-$AI$14*(($B$16+$AI$4)*0.1))-EXP(-$B$15*(($B$16+$AI$4)*0.1)))</f>
        <v/>
      </c>
      <c r="W48" s="17">
        <f>R48*EXP(-$B$15*(($B$16+$AI$4)*0.2))+S48*$B$15/($B$15-$AI$12)*(EXP(-$AI$12*(($B$16+$AI$4)*0.2))-EXP(-$B$15*(($B$16+$AI$4)*0.2)))+T48*$B$15/($B$15-$AI$13)*(EXP(-$AI$13*(($B$16+$AI$4)*0.2))-EXP(-$B$15*(($B$16+$AI$4)*0.2)))+U48*$B$15/($B$15-$AI$14)*(EXP(-$AI$14*(($B$16+$AI$4)*0.2))-EXP(-$B$15*(($B$16+$AI$4)*0.2)))</f>
        <v/>
      </c>
      <c r="X48" s="17">
        <f>R48*EXP(-$B$15*(($B$16+$AI$4)*0.3))+S48*$B$15/($B$15-$AI$12)*(EXP(-$AI$12*(($B$16+$AI$4)*0.3))-EXP(-$B$15*(($B$16+$AI$4)*0.3)))+T48*$B$15/($B$15-$AI$13)*(EXP(-$AI$13*(($B$16+$AI$4)*0.3))-EXP(-$B$15*(($B$16+$AI$4)*0.3)))+U48*$B$15/($B$15-$AI$14)*(EXP(-$AI$14*(($B$16+$AI$4)*0.3))-EXP(-$B$15*(($B$16+$AI$4)*0.3)))</f>
        <v/>
      </c>
      <c r="Y48" s="17">
        <f>R48*EXP(-$B$15*(($B$16+$AI$4)*0.4))+S48*$B$15/($B$15-$AI$12)*(EXP(-$AI$12*(($B$16+$AI$4)*0.4))-EXP(-$B$15*(($B$16+$AI$4)*0.4)))+T48*$B$15/($B$15-$AI$13)*(EXP(-$AI$13*(($B$16+$AI$4)*0.4))-EXP(-$B$15*(($B$16+$AI$4)*0.4)))+U48*$B$15/($B$15-$AI$14)*(EXP(-$AI$14*(($B$16+$AI$4)*0.4))-EXP(-$B$15*(($B$16+$AI$4)*0.4)))</f>
        <v/>
      </c>
      <c r="Z48" s="17">
        <f>R48*EXP(-$B$15*(($B$16+$AI$4)*0.5))+S48*$B$15/($B$15-$AI$12)*(EXP(-$AI$12*(($B$16+$AI$4)*0.5))-EXP(-$B$15*(($B$16+$AI$4)*0.5)))+T48*$B$15/($B$15-$AI$13)*(EXP(-$AI$13*(($B$16+$AI$4)*0.5))-EXP(-$B$15*(($B$16+$AI$4)*0.5)))+U48*$B$15/($B$15-$AI$14)*(EXP(-$AI$14*(($B$16+$AI$4)*0.5))-EXP(-$B$15*(($B$16+$AI$4)*0.5)))</f>
        <v/>
      </c>
      <c r="AA48" s="17">
        <f>R48*EXP(-$B$15*(($B$16+$AI$4)*0.6))+S48*$B$15/($B$15-$AI$12)*(EXP(-$AI$12*(($B$16+$AI$4)*0.6))-EXP(-$B$15*(($B$16+$AI$4)*0.6)))+T48*$B$15/($B$15-$AI$13)*(EXP(-$AI$13*(($B$16+$AI$4)*0.6))-EXP(-$B$15*(($B$16+$AI$4)*0.6)))+U48*$B$15/($B$15-$AI$14)*(EXP(-$AI$14*(($B$16+$AI$4)*0.6))-EXP(-$B$15*(($B$16+$AI$4)*0.6)))</f>
        <v/>
      </c>
      <c r="AB48" s="17">
        <f>R48*EXP(-$B$15*(($B$16+$AI$4)*0.7))+S48*$B$15/($B$15-$AI$12)*(EXP(-$AI$12*(($B$16+$AI$4)*0.7))-EXP(-$B$15*(($B$16+$AI$4)*0.7)))+T48*$B$15/($B$15-$AI$13)*(EXP(-$AI$13*(($B$16+$AI$4)*0.7))-EXP(-$B$15*(($B$16+$AI$4)*0.7)))+U48*$B$15/($B$15-$AI$14)*(EXP(-$AI$14*(($B$16+$AI$4)*0.7))-EXP(-$B$15*(($B$16+$AI$4)*0.7)))</f>
        <v/>
      </c>
      <c r="AC48" s="17">
        <f>R48*EXP(-$B$15*(($B$16+$AI$4)*0.8))+S48*$B$15/($B$15-$AI$12)*(EXP(-$AI$12*(($B$16+$AI$4)*0.8))-EXP(-$B$15*(($B$16+$AI$4)*0.8)))+T48*$B$15/($B$15-$AI$13)*(EXP(-$AI$13*(($B$16+$AI$4)*0.8))-EXP(-$B$15*(($B$16+$AI$4)*0.8)))+U48*$B$15/($B$15-$AI$14)*(EXP(-$AI$14*(($B$16+$AI$4)*0.8))-EXP(-$B$15*(($B$16+$AI$4)*0.8)))</f>
        <v/>
      </c>
      <c r="AD48" s="17">
        <f>R48*EXP(-$B$15*(($B$16+$AI$4)*0.9))+S48*$B$15/($B$15-$AI$12)*(EXP(-$AI$12*(($B$16+$AI$4)*0.9))-EXP(-$B$15*(($B$16+$AI$4)*0.9)))+T48*$B$15/($B$15-$AI$13)*(EXP(-$AI$13*(($B$16+$AI$4)*0.9))-EXP(-$B$15*(($B$16+$AI$4)*0.9)))+U48*$B$15/($B$15-$AI$14)*(EXP(-$AI$14*(($B$16+$AI$4)*0.9))-EXP(-$B$15*(($B$16+$AI$4)*0.9)))</f>
        <v/>
      </c>
      <c r="AE48" s="17">
        <f>R48*EXP(-$B$15*(($B$16+$AI$4)*1.0))+S48*$B$15/($B$15-$AI$12)*(EXP(-$AI$12*(($B$16+$AI$4)*1.0))-EXP(-$B$15*(($B$16+$AI$4)*1.0)))+T48*$B$15/($B$15-$AI$13)*(EXP(-$AI$13*(($B$16+$AI$4)*1.0))-EXP(-$B$15*(($B$16+$AI$4)*1.0)))+U48*$B$15/($B$15-$AI$14)*(EXP(-$AI$14*(($B$16+$AI$4)*1.0))-EXP(-$B$15*(($B$16+$AI$4)*1.0)))</f>
        <v/>
      </c>
      <c r="AF48" s="17">
        <f>MIN((G48-V48)/$AI$48,(G48-W48)/$AI$49,(G48-X48)/$AI$50,(G48-Y48)/$AI$51,(G48-Z48)/$AI$52,(G48-AA48)/$AI$53,(G48-AB48)/$AI$54,(G48-AC48)/$AI$55,(G48-AD48)/$AI$56,(G48-AE48)/$AI$57)</f>
        <v/>
      </c>
      <c r="AH48" s="9" t="inlineStr">
        <is>
          <t>Ce per mg over a step, at +1/10 (TTPE+step)</t>
        </is>
      </c>
      <c r="AI48" s="10">
        <f>($AI$33*$B$15/($B$15-$AI$12)*(EXP(-$AI$12*(($B$16+$AI$4)*0.1))*(EXP($AI$12*MIN((($B$16+$AI$4)*0.1),$AI$4))-1)/$AI$12-EXP(-$B$15*(($B$16+$AI$4)*0.1))*(EXP($B$15*MIN((($B$16+$AI$4)*0.1),$AI$4))-1)/$B$15)+$AI$36*$B$15/($B$15-$AI$13)*(EXP(-$AI$13*(($B$16+$AI$4)*0.1))*(EXP($AI$13*MIN((($B$16+$AI$4)*0.1),$AI$4))-1)/$AI$13-EXP(-$B$15*(($B$16+$AI$4)*0.1))*(EXP($B$15*MIN((($B$16+$AI$4)*0.1),$AI$4))-1)/$B$15)+$AI$39*$B$15/($B$15-$AI$14)*(EXP(-$AI$14*(($B$16+$AI$4)*0.1))*(EXP($AI$14*MIN((($B$16+$AI$4)*0.1),$AI$4))-1)/$AI$14-EXP(-$B$15*(($B$16+$AI$4)*0.1))*(EXP($B$15*MIN((($B$16+$AI$4)*0.1),$AI$4))-1)/$B$15))/$AI$4</f>
        <v/>
      </c>
      <c r="AK48" s="9">
        <f>IF(AN47&gt;0,AM47,AK47)</f>
        <v/>
      </c>
      <c r="AL48" s="9">
        <f>IF(AN47&gt;0,AL47,AM47)</f>
        <v/>
      </c>
      <c r="AM48" s="16">
        <f>SQRT(AK48*AL48)</f>
        <v/>
      </c>
      <c r="AN48" s="18">
        <f>$AI$33/(AM48-$AI$12)*(AM48*EXP(-AM48*$B$14)-$AI$12*EXP(-$AI$12*$B$14))+$AI$36/(AM48-$AI$13)*(AM48*EXP(-AM48*$B$14)-$AI$13*EXP(-$AI$13*$B$14))+$AI$39/(AM48-$AI$14)*(AM48*EXP(-AM48*$B$14)-$AI$14*EXP(-$AI$14*$B$14))</f>
        <v/>
      </c>
      <c r="AO48" s="9">
        <f>IF(AR47&gt;0,AQ47,AO47)</f>
        <v/>
      </c>
      <c r="AP48" s="9">
        <f>IF(AR47&gt;0,AP47,AQ47)</f>
        <v/>
      </c>
      <c r="AQ48" s="16">
        <f>(AO48+AP48)/2</f>
        <v/>
      </c>
      <c r="AR48" s="18">
        <f>$AI$33/($B$15-$AI$12)*($B$15*EXP(-$B$15*AQ48)-$AI$12*EXP(-$AI$12*AQ48))+$AI$36/($B$15-$AI$13)*($B$15*EXP(-$B$15*AQ48)-$AI$13*EXP(-$AI$13*AQ48))+$AI$39/($B$15-$AI$14)*($B$15*EXP(-$B$15*AQ48)-$AI$14*EXP(-$AI$14*AQ48))</f>
        <v/>
      </c>
    </row>
    <row r="49">
      <c r="E49" s="12">
        <f>E48+$B$11</f>
        <v/>
      </c>
      <c r="F49" s="13">
        <f>E49/60</f>
        <v/>
      </c>
      <c r="G49" s="13">
        <f>IF(F49&gt;=$AI$66,$B$26,IF(F49&gt;=$AI$65,$B$25,IF(F49&gt;=$AI$64,$B$24,IF(F49&gt;=$AI$63,$B$23,IF(F49&gt;=$AI$62,$B$22,IF(F49&gt;=$AI$61,$B$21,$B$20))))))</f>
        <v/>
      </c>
      <c r="H49" s="14">
        <f>MAX(0,MIN($AI$59,IF($B$9="Plasma",(G49-(S49*$AI$18+T49*$AI$19+U49*$AI$20))/$AI$46,AF49)))</f>
        <v/>
      </c>
      <c r="I49" s="15">
        <f>H49/10*3600/$B$11</f>
        <v/>
      </c>
      <c r="J49" s="15">
        <f>J48+H49</f>
        <v/>
      </c>
      <c r="K49" s="14">
        <f>$AI$21*K48+$AI$22*L48+$AI$23*M48+$AI$30*H48</f>
        <v/>
      </c>
      <c r="L49" s="14">
        <f>$AI$24*K48+$AI$25*L48+$AI$26*M48+$AI$31*H48</f>
        <v/>
      </c>
      <c r="M49" s="14">
        <f>$AI$27*K48+$AI$28*L48+$AI$29*M48+$AI$32*H48</f>
        <v/>
      </c>
      <c r="N49" s="16">
        <f>R49*$B$48</f>
        <v/>
      </c>
      <c r="O49" s="14">
        <f>K49/$B$37</f>
        <v/>
      </c>
      <c r="P49" s="14">
        <f>L49/$B$38</f>
        <v/>
      </c>
      <c r="Q49" s="14">
        <f>M49/$B$39</f>
        <v/>
      </c>
      <c r="R49" s="14">
        <f>R48*$AI$42+S48*$AI$43+T48*$AI$44+U48*$AI$45+$AI$47*H48</f>
        <v/>
      </c>
      <c r="S49" s="17">
        <f>$AI$33*K49+$AI$34*L49+$AI$35*M49</f>
        <v/>
      </c>
      <c r="T49" s="17">
        <f>$AI$36*K49+$AI$37*L49+$AI$38*M49</f>
        <v/>
      </c>
      <c r="U49" s="17">
        <f>$AI$39*K49+$AI$40*L49+$AI$41*M49</f>
        <v/>
      </c>
      <c r="V49" s="17">
        <f>R49*EXP(-$B$15*(($B$16+$AI$4)*0.1))+S49*$B$15/($B$15-$AI$12)*(EXP(-$AI$12*(($B$16+$AI$4)*0.1))-EXP(-$B$15*(($B$16+$AI$4)*0.1)))+T49*$B$15/($B$15-$AI$13)*(EXP(-$AI$13*(($B$16+$AI$4)*0.1))-EXP(-$B$15*(($B$16+$AI$4)*0.1)))+U49*$B$15/($B$15-$AI$14)*(EXP(-$AI$14*(($B$16+$AI$4)*0.1))-EXP(-$B$15*(($B$16+$AI$4)*0.1)))</f>
        <v/>
      </c>
      <c r="W49" s="17">
        <f>R49*EXP(-$B$15*(($B$16+$AI$4)*0.2))+S49*$B$15/($B$15-$AI$12)*(EXP(-$AI$12*(($B$16+$AI$4)*0.2))-EXP(-$B$15*(($B$16+$AI$4)*0.2)))+T49*$B$15/($B$15-$AI$13)*(EXP(-$AI$13*(($B$16+$AI$4)*0.2))-EXP(-$B$15*(($B$16+$AI$4)*0.2)))+U49*$B$15/($B$15-$AI$14)*(EXP(-$AI$14*(($B$16+$AI$4)*0.2))-EXP(-$B$15*(($B$16+$AI$4)*0.2)))</f>
        <v/>
      </c>
      <c r="X49" s="17">
        <f>R49*EXP(-$B$15*(($B$16+$AI$4)*0.3))+S49*$B$15/($B$15-$AI$12)*(EXP(-$AI$12*(($B$16+$AI$4)*0.3))-EXP(-$B$15*(($B$16+$AI$4)*0.3)))+T49*$B$15/($B$15-$AI$13)*(EXP(-$AI$13*(($B$16+$AI$4)*0.3))-EXP(-$B$15*(($B$16+$AI$4)*0.3)))+U49*$B$15/($B$15-$AI$14)*(EXP(-$AI$14*(($B$16+$AI$4)*0.3))-EXP(-$B$15*(($B$16+$AI$4)*0.3)))</f>
        <v/>
      </c>
      <c r="Y49" s="17">
        <f>R49*EXP(-$B$15*(($B$16+$AI$4)*0.4))+S49*$B$15/($B$15-$AI$12)*(EXP(-$AI$12*(($B$16+$AI$4)*0.4))-EXP(-$B$15*(($B$16+$AI$4)*0.4)))+T49*$B$15/($B$15-$AI$13)*(EXP(-$AI$13*(($B$16+$AI$4)*0.4))-EXP(-$B$15*(($B$16+$AI$4)*0.4)))+U49*$B$15/($B$15-$AI$14)*(EXP(-$AI$14*(($B$16+$AI$4)*0.4))-EXP(-$B$15*(($B$16+$AI$4)*0.4)))</f>
        <v/>
      </c>
      <c r="Z49" s="17">
        <f>R49*EXP(-$B$15*(($B$16+$AI$4)*0.5))+S49*$B$15/($B$15-$AI$12)*(EXP(-$AI$12*(($B$16+$AI$4)*0.5))-EXP(-$B$15*(($B$16+$AI$4)*0.5)))+T49*$B$15/($B$15-$AI$13)*(EXP(-$AI$13*(($B$16+$AI$4)*0.5))-EXP(-$B$15*(($B$16+$AI$4)*0.5)))+U49*$B$15/($B$15-$AI$14)*(EXP(-$AI$14*(($B$16+$AI$4)*0.5))-EXP(-$B$15*(($B$16+$AI$4)*0.5)))</f>
        <v/>
      </c>
      <c r="AA49" s="17">
        <f>R49*EXP(-$B$15*(($B$16+$AI$4)*0.6))+S49*$B$15/($B$15-$AI$12)*(EXP(-$AI$12*(($B$16+$AI$4)*0.6))-EXP(-$B$15*(($B$16+$AI$4)*0.6)))+T49*$B$15/($B$15-$AI$13)*(EXP(-$AI$13*(($B$16+$AI$4)*0.6))-EXP(-$B$15*(($B$16+$AI$4)*0.6)))+U49*$B$15/($B$15-$AI$14)*(EXP(-$AI$14*(($B$16+$AI$4)*0.6))-EXP(-$B$15*(($B$16+$AI$4)*0.6)))</f>
        <v/>
      </c>
      <c r="AB49" s="17">
        <f>R49*EXP(-$B$15*(($B$16+$AI$4)*0.7))+S49*$B$15/($B$15-$AI$12)*(EXP(-$AI$12*(($B$16+$AI$4)*0.7))-EXP(-$B$15*(($B$16+$AI$4)*0.7)))+T49*$B$15/($B$15-$AI$13)*(EXP(-$AI$13*(($B$16+$AI$4)*0.7))-EXP(-$B$15*(($B$16+$AI$4)*0.7)))+U49*$B$15/($B$15-$AI$14)*(EXP(-$AI$14*(($B$16+$AI$4)*0.7))-EXP(-$B$15*(($B$16+$AI$4)*0.7)))</f>
        <v/>
      </c>
      <c r="AC49" s="17">
        <f>R49*EXP(-$B$15*(($B$16+$AI$4)*0.8))+S49*$B$15/($B$15-$AI$12)*(EXP(-$AI$12*(($B$16+$AI$4)*0.8))-EXP(-$B$15*(($B$16+$AI$4)*0.8)))+T49*$B$15/($B$15-$AI$13)*(EXP(-$AI$13*(($B$16+$AI$4)*0.8))-EXP(-$B$15*(($B$16+$AI$4)*0.8)))+U49*$B$15/($B$15-$AI$14)*(EXP(-$AI$14*(($B$16+$AI$4)*0.8))-EXP(-$B$15*(($B$16+$AI$4)*0.8)))</f>
        <v/>
      </c>
      <c r="AD49" s="17">
        <f>R49*EXP(-$B$15*(($B$16+$AI$4)*0.9))+S49*$B$15/($B$15-$AI$12)*(EXP(-$AI$12*(($B$16+$AI$4)*0.9))-EXP(-$B$15*(($B$16+$AI$4)*0.9)))+T49*$B$15/($B$15-$AI$13)*(EXP(-$AI$13*(($B$16+$AI$4)*0.9))-EXP(-$B$15*(($B$16+$AI$4)*0.9)))+U49*$B$15/($B$15-$AI$14)*(EXP(-$AI$14*(($B$16+$AI$4)*0.9))-EXP(-$B$15*(($B$16+$AI$4)*0.9)))</f>
        <v/>
      </c>
      <c r="AE49" s="17">
        <f>R49*EXP(-$B$15*(($B$16+$AI$4)*1.0))+S49*$B$15/($B$15-$AI$12)*(EXP(-$AI$12*(($B$16+$AI$4)*1.0))-EXP(-$B$15*(($B$16+$AI$4)*1.0)))+T49*$B$15/($B$15-$AI$13)*(EXP(-$AI$13*(($B$16+$AI$4)*1.0))-EXP(-$B$15*(($B$16+$AI$4)*1.0)))+U49*$B$15/($B$15-$AI$14)*(EXP(-$AI$14*(($B$16+$AI$4)*1.0))-EXP(-$B$15*(($B$16+$AI$4)*1.0)))</f>
        <v/>
      </c>
      <c r="AF49" s="17">
        <f>MIN((G49-V49)/$AI$48,(G49-W49)/$AI$49,(G49-X49)/$AI$50,(G49-Y49)/$AI$51,(G49-Z49)/$AI$52,(G49-AA49)/$AI$53,(G49-AB49)/$AI$54,(G49-AC49)/$AI$55,(G49-AD49)/$AI$56,(G49-AE49)/$AI$57)</f>
        <v/>
      </c>
      <c r="AH49" s="9" t="inlineStr">
        <is>
          <t>Ce per mg over a step, at +2/10 (TTPE+step)</t>
        </is>
      </c>
      <c r="AI49" s="10">
        <f>($AI$33*$B$15/($B$15-$AI$12)*(EXP(-$AI$12*(($B$16+$AI$4)*0.2))*(EXP($AI$12*MIN((($B$16+$AI$4)*0.2),$AI$4))-1)/$AI$12-EXP(-$B$15*(($B$16+$AI$4)*0.2))*(EXP($B$15*MIN((($B$16+$AI$4)*0.2),$AI$4))-1)/$B$15)+$AI$36*$B$15/($B$15-$AI$13)*(EXP(-$AI$13*(($B$16+$AI$4)*0.2))*(EXP($AI$13*MIN((($B$16+$AI$4)*0.2),$AI$4))-1)/$AI$13-EXP(-$B$15*(($B$16+$AI$4)*0.2))*(EXP($B$15*MIN((($B$16+$AI$4)*0.2),$AI$4))-1)/$B$15)+$AI$39*$B$15/($B$15-$AI$14)*(EXP(-$AI$14*(($B$16+$AI$4)*0.2))*(EXP($AI$14*MIN((($B$16+$AI$4)*0.2),$AI$4))-1)/$AI$14-EXP(-$B$15*(($B$16+$AI$4)*0.2))*(EXP($B$15*MIN((($B$16+$AI$4)*0.2),$AI$4))-1)/$B$15))/$AI$4</f>
        <v/>
      </c>
      <c r="AK49" s="9">
        <f>IF(AN48&gt;0,AM48,AK48)</f>
        <v/>
      </c>
      <c r="AL49" s="9">
        <f>IF(AN48&gt;0,AL48,AM48)</f>
        <v/>
      </c>
      <c r="AM49" s="16">
        <f>SQRT(AK49*AL49)</f>
        <v/>
      </c>
      <c r="AN49" s="18">
        <f>$AI$33/(AM49-$AI$12)*(AM49*EXP(-AM49*$B$14)-$AI$12*EXP(-$AI$12*$B$14))+$AI$36/(AM49-$AI$13)*(AM49*EXP(-AM49*$B$14)-$AI$13*EXP(-$AI$13*$B$14))+$AI$39/(AM49-$AI$14)*(AM49*EXP(-AM49*$B$14)-$AI$14*EXP(-$AI$14*$B$14))</f>
        <v/>
      </c>
      <c r="AO49" s="9">
        <f>IF(AR48&gt;0,AQ48,AO48)</f>
        <v/>
      </c>
      <c r="AP49" s="9">
        <f>IF(AR48&gt;0,AP48,AQ48)</f>
        <v/>
      </c>
      <c r="AQ49" s="16">
        <f>(AO49+AP49)/2</f>
        <v/>
      </c>
      <c r="AR49" s="18">
        <f>$AI$33/($B$15-$AI$12)*($B$15*EXP(-$B$15*AQ49)-$AI$12*EXP(-$AI$12*AQ49))+$AI$36/($B$15-$AI$13)*($B$15*EXP(-$B$15*AQ49)-$AI$13*EXP(-$AI$13*AQ49))+$AI$39/($B$15-$AI$14)*($B$15*EXP(-$B$15*AQ49)-$AI$14*EXP(-$AI$14*AQ49))</f>
        <v/>
      </c>
    </row>
    <row r="50">
      <c r="A50" s="5" t="inlineStr">
        <is>
          <t>Summary</t>
        </is>
      </c>
      <c r="B50" s="6" t="n"/>
      <c r="C50" s="6" t="n"/>
      <c r="E50" s="12">
        <f>E49+$B$11</f>
        <v/>
      </c>
      <c r="F50" s="13">
        <f>E50/60</f>
        <v/>
      </c>
      <c r="G50" s="13">
        <f>IF(F50&gt;=$AI$66,$B$26,IF(F50&gt;=$AI$65,$B$25,IF(F50&gt;=$AI$64,$B$24,IF(F50&gt;=$AI$63,$B$23,IF(F50&gt;=$AI$62,$B$22,IF(F50&gt;=$AI$61,$B$21,$B$20))))))</f>
        <v/>
      </c>
      <c r="H50" s="14">
        <f>MAX(0,MIN($AI$59,IF($B$9="Plasma",(G50-(S50*$AI$18+T50*$AI$19+U50*$AI$20))/$AI$46,AF50)))</f>
        <v/>
      </c>
      <c r="I50" s="15">
        <f>H50/10*3600/$B$11</f>
        <v/>
      </c>
      <c r="J50" s="15">
        <f>J49+H50</f>
        <v/>
      </c>
      <c r="K50" s="14">
        <f>$AI$21*K49+$AI$22*L49+$AI$23*M49+$AI$30*H49</f>
        <v/>
      </c>
      <c r="L50" s="14">
        <f>$AI$24*K49+$AI$25*L49+$AI$26*M49+$AI$31*H49</f>
        <v/>
      </c>
      <c r="M50" s="14">
        <f>$AI$27*K49+$AI$28*L49+$AI$29*M49+$AI$32*H49</f>
        <v/>
      </c>
      <c r="N50" s="16">
        <f>R50*$B$48</f>
        <v/>
      </c>
      <c r="O50" s="14">
        <f>K50/$B$37</f>
        <v/>
      </c>
      <c r="P50" s="14">
        <f>L50/$B$38</f>
        <v/>
      </c>
      <c r="Q50" s="14">
        <f>M50/$B$39</f>
        <v/>
      </c>
      <c r="R50" s="14">
        <f>R49*$AI$42+S49*$AI$43+T49*$AI$44+U49*$AI$45+$AI$47*H49</f>
        <v/>
      </c>
      <c r="S50" s="17">
        <f>$AI$33*K50+$AI$34*L50+$AI$35*M50</f>
        <v/>
      </c>
      <c r="T50" s="17">
        <f>$AI$36*K50+$AI$37*L50+$AI$38*M50</f>
        <v/>
      </c>
      <c r="U50" s="17">
        <f>$AI$39*K50+$AI$40*L50+$AI$41*M50</f>
        <v/>
      </c>
      <c r="V50" s="17">
        <f>R50*EXP(-$B$15*(($B$16+$AI$4)*0.1))+S50*$B$15/($B$15-$AI$12)*(EXP(-$AI$12*(($B$16+$AI$4)*0.1))-EXP(-$B$15*(($B$16+$AI$4)*0.1)))+T50*$B$15/($B$15-$AI$13)*(EXP(-$AI$13*(($B$16+$AI$4)*0.1))-EXP(-$B$15*(($B$16+$AI$4)*0.1)))+U50*$B$15/($B$15-$AI$14)*(EXP(-$AI$14*(($B$16+$AI$4)*0.1))-EXP(-$B$15*(($B$16+$AI$4)*0.1)))</f>
        <v/>
      </c>
      <c r="W50" s="17">
        <f>R50*EXP(-$B$15*(($B$16+$AI$4)*0.2))+S50*$B$15/($B$15-$AI$12)*(EXP(-$AI$12*(($B$16+$AI$4)*0.2))-EXP(-$B$15*(($B$16+$AI$4)*0.2)))+T50*$B$15/($B$15-$AI$13)*(EXP(-$AI$13*(($B$16+$AI$4)*0.2))-EXP(-$B$15*(($B$16+$AI$4)*0.2)))+U50*$B$15/($B$15-$AI$14)*(EXP(-$AI$14*(($B$16+$AI$4)*0.2))-EXP(-$B$15*(($B$16+$AI$4)*0.2)))</f>
        <v/>
      </c>
      <c r="X50" s="17">
        <f>R50*EXP(-$B$15*(($B$16+$AI$4)*0.3))+S50*$B$15/($B$15-$AI$12)*(EXP(-$AI$12*(($B$16+$AI$4)*0.3))-EXP(-$B$15*(($B$16+$AI$4)*0.3)))+T50*$B$15/($B$15-$AI$13)*(EXP(-$AI$13*(($B$16+$AI$4)*0.3))-EXP(-$B$15*(($B$16+$AI$4)*0.3)))+U50*$B$15/($B$15-$AI$14)*(EXP(-$AI$14*(($B$16+$AI$4)*0.3))-EXP(-$B$15*(($B$16+$AI$4)*0.3)))</f>
        <v/>
      </c>
      <c r="Y50" s="17">
        <f>R50*EXP(-$B$15*(($B$16+$AI$4)*0.4))+S50*$B$15/($B$15-$AI$12)*(EXP(-$AI$12*(($B$16+$AI$4)*0.4))-EXP(-$B$15*(($B$16+$AI$4)*0.4)))+T50*$B$15/($B$15-$AI$13)*(EXP(-$AI$13*(($B$16+$AI$4)*0.4))-EXP(-$B$15*(($B$16+$AI$4)*0.4)))+U50*$B$15/($B$15-$AI$14)*(EXP(-$AI$14*(($B$16+$AI$4)*0.4))-EXP(-$B$15*(($B$16+$AI$4)*0.4)))</f>
        <v/>
      </c>
      <c r="Z50" s="17">
        <f>R50*EXP(-$B$15*(($B$16+$AI$4)*0.5))+S50*$B$15/($B$15-$AI$12)*(EXP(-$AI$12*(($B$16+$AI$4)*0.5))-EXP(-$B$15*(($B$16+$AI$4)*0.5)))+T50*$B$15/($B$15-$AI$13)*(EXP(-$AI$13*(($B$16+$AI$4)*0.5))-EXP(-$B$15*(($B$16+$AI$4)*0.5)))+U50*$B$15/($B$15-$AI$14)*(EXP(-$AI$14*(($B$16+$AI$4)*0.5))-EXP(-$B$15*(($B$16+$AI$4)*0.5)))</f>
        <v/>
      </c>
      <c r="AA50" s="17">
        <f>R50*EXP(-$B$15*(($B$16+$AI$4)*0.6))+S50*$B$15/($B$15-$AI$12)*(EXP(-$AI$12*(($B$16+$AI$4)*0.6))-EXP(-$B$15*(($B$16+$AI$4)*0.6)))+T50*$B$15/($B$15-$AI$13)*(EXP(-$AI$13*(($B$16+$AI$4)*0.6))-EXP(-$B$15*(($B$16+$AI$4)*0.6)))+U50*$B$15/($B$15-$AI$14)*(EXP(-$AI$14*(($B$16+$AI$4)*0.6))-EXP(-$B$15*(($B$16+$AI$4)*0.6)))</f>
        <v/>
      </c>
      <c r="AB50" s="17">
        <f>R50*EXP(-$B$15*(($B$16+$AI$4)*0.7))+S50*$B$15/($B$15-$AI$12)*(EXP(-$AI$12*(($B$16+$AI$4)*0.7))-EXP(-$B$15*(($B$16+$AI$4)*0.7)))+T50*$B$15/($B$15-$AI$13)*(EXP(-$AI$13*(($B$16+$AI$4)*0.7))-EXP(-$B$15*(($B$16+$AI$4)*0.7)))+U50*$B$15/($B$15-$AI$14)*(EXP(-$AI$14*(($B$16+$AI$4)*0.7))-EXP(-$B$15*(($B$16+$AI$4)*0.7)))</f>
        <v/>
      </c>
      <c r="AC50" s="17">
        <f>R50*EXP(-$B$15*(($B$16+$AI$4)*0.8))+S50*$B$15/($B$15-$AI$12)*(EXP(-$AI$12*(($B$16+$AI$4)*0.8))-EXP(-$B$15*(($B$16+$AI$4)*0.8)))+T50*$B$15/($B$15-$AI$13)*(EXP(-$AI$13*(($B$16+$AI$4)*0.8))-EXP(-$B$15*(($B$16+$AI$4)*0.8)))+U50*$B$15/($B$15-$AI$14)*(EXP(-$AI$14*(($B$16+$AI$4)*0.8))-EXP(-$B$15*(($B$16+$AI$4)*0.8)))</f>
        <v/>
      </c>
      <c r="AD50" s="17">
        <f>R50*EXP(-$B$15*(($B$16+$AI$4)*0.9))+S50*$B$15/($B$15-$AI$12)*(EXP(-$AI$12*(($B$16+$AI$4)*0.9))-EXP(-$B$15*(($B$16+$AI$4)*0.9)))+T50*$B$15/($B$15-$AI$13)*(EXP(-$AI$13*(($B$16+$AI$4)*0.9))-EXP(-$B$15*(($B$16+$AI$4)*0.9)))+U50*$B$15/($B$15-$AI$14)*(EXP(-$AI$14*(($B$16+$AI$4)*0.9))-EXP(-$B$15*(($B$16+$AI$4)*0.9)))</f>
        <v/>
      </c>
      <c r="AE50" s="17">
        <f>R50*EXP(-$B$15*(($B$16+$AI$4)*1.0))+S50*$B$15/($B$15-$AI$12)*(EXP(-$AI$12*(($B$16+$AI$4)*1.0))-EXP(-$B$15*(($B$16+$AI$4)*1.0)))+T50*$B$15/($B$15-$AI$13)*(EXP(-$AI$13*(($B$16+$AI$4)*1.0))-EXP(-$B$15*(($B$16+$AI$4)*1.0)))+U50*$B$15/($B$15-$AI$14)*(EXP(-$AI$14*(($B$16+$AI$4)*1.0))-EXP(-$B$15*(($B$16+$AI$4)*1.0)))</f>
        <v/>
      </c>
      <c r="AF50" s="17">
        <f>MIN((G50-V50)/$AI$48,(G50-W50)/$AI$49,(G50-X50)/$AI$50,(G50-Y50)/$AI$51,(G50-Z50)/$AI$52,(G50-AA50)/$AI$53,(G50-AB50)/$AI$54,(G50-AC50)/$AI$55,(G50-AD50)/$AI$56,(G50-AE50)/$AI$57)</f>
        <v/>
      </c>
      <c r="AH50" s="9" t="inlineStr">
        <is>
          <t>Ce per mg over a step, at +3/10 (TTPE+step)</t>
        </is>
      </c>
      <c r="AI50" s="10">
        <f>($AI$33*$B$15/($B$15-$AI$12)*(EXP(-$AI$12*(($B$16+$AI$4)*0.3))*(EXP($AI$12*MIN((($B$16+$AI$4)*0.3),$AI$4))-1)/$AI$12-EXP(-$B$15*(($B$16+$AI$4)*0.3))*(EXP($B$15*MIN((($B$16+$AI$4)*0.3),$AI$4))-1)/$B$15)+$AI$36*$B$15/($B$15-$AI$13)*(EXP(-$AI$13*(($B$16+$AI$4)*0.3))*(EXP($AI$13*MIN((($B$16+$AI$4)*0.3),$AI$4))-1)/$AI$13-EXP(-$B$15*(($B$16+$AI$4)*0.3))*(EXP($B$15*MIN((($B$16+$AI$4)*0.3),$AI$4))-1)/$B$15)+$AI$39*$B$15/($B$15-$AI$14)*(EXP(-$AI$14*(($B$16+$AI$4)*0.3))*(EXP($AI$14*MIN((($B$16+$AI$4)*0.3),$AI$4))-1)/$AI$14-EXP(-$B$15*(($B$16+$AI$4)*0.3))*(EXP($B$15*MIN((($B$16+$AI$4)*0.3),$AI$4))-1)/$B$15))/$AI$4</f>
        <v/>
      </c>
      <c r="AK50" s="9">
        <f>IF(AN49&gt;0,AM49,AK49)</f>
        <v/>
      </c>
      <c r="AL50" s="9">
        <f>IF(AN49&gt;0,AL49,AM49)</f>
        <v/>
      </c>
      <c r="AM50" s="16">
        <f>SQRT(AK50*AL50)</f>
        <v/>
      </c>
      <c r="AN50" s="18">
        <f>$AI$33/(AM50-$AI$12)*(AM50*EXP(-AM50*$B$14)-$AI$12*EXP(-$AI$12*$B$14))+$AI$36/(AM50-$AI$13)*(AM50*EXP(-AM50*$B$14)-$AI$13*EXP(-$AI$13*$B$14))+$AI$39/(AM50-$AI$14)*(AM50*EXP(-AM50*$B$14)-$AI$14*EXP(-$AI$14*$B$14))</f>
        <v/>
      </c>
      <c r="AO50" s="9">
        <f>IF(AR49&gt;0,AQ49,AO49)</f>
        <v/>
      </c>
      <c r="AP50" s="9">
        <f>IF(AR49&gt;0,AP49,AQ49)</f>
        <v/>
      </c>
      <c r="AQ50" s="16">
        <f>(AO50+AP50)/2</f>
        <v/>
      </c>
      <c r="AR50" s="18">
        <f>$AI$33/($B$15-$AI$12)*($B$15*EXP(-$B$15*AQ50)-$AI$12*EXP(-$AI$12*AQ50))+$AI$36/($B$15-$AI$13)*($B$15*EXP(-$B$15*AQ50)-$AI$13*EXP(-$AI$13*AQ50))+$AI$39/($B$15-$AI$14)*($B$15*EXP(-$B$15*AQ50)-$AI$14*EXP(-$AI$14*AQ50))</f>
        <v/>
      </c>
    </row>
    <row r="51">
      <c r="A51" s="9" t="inlineStr">
        <is>
          <t>Effect-site induction dose (first step, uncapped)</t>
        </is>
      </c>
      <c r="B51" s="15">
        <f>$B$20/$AI$58</f>
        <v/>
      </c>
      <c r="C51" s="9" t="inlineStr">
        <is>
          <t>mg</t>
        </is>
      </c>
      <c r="E51" s="12">
        <f>E50+$B$11</f>
        <v/>
      </c>
      <c r="F51" s="13">
        <f>E51/60</f>
        <v/>
      </c>
      <c r="G51" s="13">
        <f>IF(F51&gt;=$AI$66,$B$26,IF(F51&gt;=$AI$65,$B$25,IF(F51&gt;=$AI$64,$B$24,IF(F51&gt;=$AI$63,$B$23,IF(F51&gt;=$AI$62,$B$22,IF(F51&gt;=$AI$61,$B$21,$B$20))))))</f>
        <v/>
      </c>
      <c r="H51" s="14">
        <f>MAX(0,MIN($AI$59,IF($B$9="Plasma",(G51-(S51*$AI$18+T51*$AI$19+U51*$AI$20))/$AI$46,AF51)))</f>
        <v/>
      </c>
      <c r="I51" s="15">
        <f>H51/10*3600/$B$11</f>
        <v/>
      </c>
      <c r="J51" s="15">
        <f>J50+H51</f>
        <v/>
      </c>
      <c r="K51" s="14">
        <f>$AI$21*K50+$AI$22*L50+$AI$23*M50+$AI$30*H50</f>
        <v/>
      </c>
      <c r="L51" s="14">
        <f>$AI$24*K50+$AI$25*L50+$AI$26*M50+$AI$31*H50</f>
        <v/>
      </c>
      <c r="M51" s="14">
        <f>$AI$27*K50+$AI$28*L50+$AI$29*M50+$AI$32*H50</f>
        <v/>
      </c>
      <c r="N51" s="16">
        <f>R51*$B$48</f>
        <v/>
      </c>
      <c r="O51" s="14">
        <f>K51/$B$37</f>
        <v/>
      </c>
      <c r="P51" s="14">
        <f>L51/$B$38</f>
        <v/>
      </c>
      <c r="Q51" s="14">
        <f>M51/$B$39</f>
        <v/>
      </c>
      <c r="R51" s="14">
        <f>R50*$AI$42+S50*$AI$43+T50*$AI$44+U50*$AI$45+$AI$47*H50</f>
        <v/>
      </c>
      <c r="S51" s="17">
        <f>$AI$33*K51+$AI$34*L51+$AI$35*M51</f>
        <v/>
      </c>
      <c r="T51" s="17">
        <f>$AI$36*K51+$AI$37*L51+$AI$38*M51</f>
        <v/>
      </c>
      <c r="U51" s="17">
        <f>$AI$39*K51+$AI$40*L51+$AI$41*M51</f>
        <v/>
      </c>
      <c r="V51" s="17">
        <f>R51*EXP(-$B$15*(($B$16+$AI$4)*0.1))+S51*$B$15/($B$15-$AI$12)*(EXP(-$AI$12*(($B$16+$AI$4)*0.1))-EXP(-$B$15*(($B$16+$AI$4)*0.1)))+T51*$B$15/($B$15-$AI$13)*(EXP(-$AI$13*(($B$16+$AI$4)*0.1))-EXP(-$B$15*(($B$16+$AI$4)*0.1)))+U51*$B$15/($B$15-$AI$14)*(EXP(-$AI$14*(($B$16+$AI$4)*0.1))-EXP(-$B$15*(($B$16+$AI$4)*0.1)))</f>
        <v/>
      </c>
      <c r="W51" s="17">
        <f>R51*EXP(-$B$15*(($B$16+$AI$4)*0.2))+S51*$B$15/($B$15-$AI$12)*(EXP(-$AI$12*(($B$16+$AI$4)*0.2))-EXP(-$B$15*(($B$16+$AI$4)*0.2)))+T51*$B$15/($B$15-$AI$13)*(EXP(-$AI$13*(($B$16+$AI$4)*0.2))-EXP(-$B$15*(($B$16+$AI$4)*0.2)))+U51*$B$15/($B$15-$AI$14)*(EXP(-$AI$14*(($B$16+$AI$4)*0.2))-EXP(-$B$15*(($B$16+$AI$4)*0.2)))</f>
        <v/>
      </c>
      <c r="X51" s="17">
        <f>R51*EXP(-$B$15*(($B$16+$AI$4)*0.3))+S51*$B$15/($B$15-$AI$12)*(EXP(-$AI$12*(($B$16+$AI$4)*0.3))-EXP(-$B$15*(($B$16+$AI$4)*0.3)))+T51*$B$15/($B$15-$AI$13)*(EXP(-$AI$13*(($B$16+$AI$4)*0.3))-EXP(-$B$15*(($B$16+$AI$4)*0.3)))+U51*$B$15/($B$15-$AI$14)*(EXP(-$AI$14*(($B$16+$AI$4)*0.3))-EXP(-$B$15*(($B$16+$AI$4)*0.3)))</f>
        <v/>
      </c>
      <c r="Y51" s="17">
        <f>R51*EXP(-$B$15*(($B$16+$AI$4)*0.4))+S51*$B$15/($B$15-$AI$12)*(EXP(-$AI$12*(($B$16+$AI$4)*0.4))-EXP(-$B$15*(($B$16+$AI$4)*0.4)))+T51*$B$15/($B$15-$AI$13)*(EXP(-$AI$13*(($B$16+$AI$4)*0.4))-EXP(-$B$15*(($B$16+$AI$4)*0.4)))+U51*$B$15/($B$15-$AI$14)*(EXP(-$AI$14*(($B$16+$AI$4)*0.4))-EXP(-$B$15*(($B$16+$AI$4)*0.4)))</f>
        <v/>
      </c>
      <c r="Z51" s="17">
        <f>R51*EXP(-$B$15*(($B$16+$AI$4)*0.5))+S51*$B$15/($B$15-$AI$12)*(EXP(-$AI$12*(($B$16+$AI$4)*0.5))-EXP(-$B$15*(($B$16+$AI$4)*0.5)))+T51*$B$15/($B$15-$AI$13)*(EXP(-$AI$13*(($B$16+$AI$4)*0.5))-EXP(-$B$15*(($B$16+$AI$4)*0.5)))+U51*$B$15/($B$15-$AI$14)*(EXP(-$AI$14*(($B$16+$AI$4)*0.5))-EXP(-$B$15*(($B$16+$AI$4)*0.5)))</f>
        <v/>
      </c>
      <c r="AA51" s="17">
        <f>R51*EXP(-$B$15*(($B$16+$AI$4)*0.6))+S51*$B$15/($B$15-$AI$12)*(EXP(-$AI$12*(($B$16+$AI$4)*0.6))-EXP(-$B$15*(($B$16+$AI$4)*0.6)))+T51*$B$15/($B$15-$AI$13)*(EXP(-$AI$13*(($B$16+$AI$4)*0.6))-EXP(-$B$15*(($B$16+$AI$4)*0.6)))+U51*$B$15/($B$15-$AI$14)*(EXP(-$AI$14*(($B$16+$AI$4)*0.6))-EXP(-$B$15*(($B$16+$AI$4)*0.6)))</f>
        <v/>
      </c>
      <c r="AB51" s="17">
        <f>R51*EXP(-$B$15*(($B$16+$AI$4)*0.7))+S51*$B$15/($B$15-$AI$12)*(EXP(-$AI$12*(($B$16+$AI$4)*0.7))-EXP(-$B$15*(($B$16+$AI$4)*0.7)))+T51*$B$15/($B$15-$AI$13)*(EXP(-$AI$13*(($B$16+$AI$4)*0.7))-EXP(-$B$15*(($B$16+$AI$4)*0.7)))+U51*$B$15/($B$15-$AI$14)*(EXP(-$AI$14*(($B$16+$AI$4)*0.7))-EXP(-$B$15*(($B$16+$AI$4)*0.7)))</f>
        <v/>
      </c>
      <c r="AC51" s="17">
        <f>R51*EXP(-$B$15*(($B$16+$AI$4)*0.8))+S51*$B$15/($B$15-$AI$12)*(EXP(-$AI$12*(($B$16+$AI$4)*0.8))-EXP(-$B$15*(($B$16+$AI$4)*0.8)))+T51*$B$15/($B$15-$AI$13)*(EXP(-$AI$13*(($B$16+$AI$4)*0.8))-EXP(-$B$15*(($B$16+$AI$4)*0.8)))+U51*$B$15/($B$15-$AI$14)*(EXP(-$AI$14*(($B$16+$AI$4)*0.8))-EXP(-$B$15*(($B$16+$AI$4)*0.8)))</f>
        <v/>
      </c>
      <c r="AD51" s="17">
        <f>R51*EXP(-$B$15*(($B$16+$AI$4)*0.9))+S51*$B$15/($B$15-$AI$12)*(EXP(-$AI$12*(($B$16+$AI$4)*0.9))-EXP(-$B$15*(($B$16+$AI$4)*0.9)))+T51*$B$15/($B$15-$AI$13)*(EXP(-$AI$13*(($B$16+$AI$4)*0.9))-EXP(-$B$15*(($B$16+$AI$4)*0.9)))+U51*$B$15/($B$15-$AI$14)*(EXP(-$AI$14*(($B$16+$AI$4)*0.9))-EXP(-$B$15*(($B$16+$AI$4)*0.9)))</f>
        <v/>
      </c>
      <c r="AE51" s="17">
        <f>R51*EXP(-$B$15*(($B$16+$AI$4)*1.0))+S51*$B$15/($B$15-$AI$12)*(EXP(-$AI$12*(($B$16+$AI$4)*1.0))-EXP(-$B$15*(($B$16+$AI$4)*1.0)))+T51*$B$15/($B$15-$AI$13)*(EXP(-$AI$13*(($B$16+$AI$4)*1.0))-EXP(-$B$15*(($B$16+$AI$4)*1.0)))+U51*$B$15/($B$15-$AI$14)*(EXP(-$AI$14*(($B$16+$AI$4)*1.0))-EXP(-$B$15*(($B$16+$AI$4)*1.0)))</f>
        <v/>
      </c>
      <c r="AF51" s="17">
        <f>MIN((G51-V51)/$AI$48,(G51-W51)/$AI$49,(G51-X51)/$AI$50,(G51-Y51)/$AI$51,(G51-Z51)/$AI$52,(G51-AA51)/$AI$53,(G51-AB51)/$AI$54,(G51-AC51)/$AI$55,(G51-AD51)/$AI$56,(G51-AE51)/$AI$57)</f>
        <v/>
      </c>
      <c r="AH51" s="9" t="inlineStr">
        <is>
          <t>Ce per mg over a step, at +4/10 (TTPE+step)</t>
        </is>
      </c>
      <c r="AI51" s="10">
        <f>($AI$33*$B$15/($B$15-$AI$12)*(EXP(-$AI$12*(($B$16+$AI$4)*0.4))*(EXP($AI$12*MIN((($B$16+$AI$4)*0.4),$AI$4))-1)/$AI$12-EXP(-$B$15*(($B$16+$AI$4)*0.4))*(EXP($B$15*MIN((($B$16+$AI$4)*0.4),$AI$4))-1)/$B$15)+$AI$36*$B$15/($B$15-$AI$13)*(EXP(-$AI$13*(($B$16+$AI$4)*0.4))*(EXP($AI$13*MIN((($B$16+$AI$4)*0.4),$AI$4))-1)/$AI$13-EXP(-$B$15*(($B$16+$AI$4)*0.4))*(EXP($B$15*MIN((($B$16+$AI$4)*0.4),$AI$4))-1)/$B$15)+$AI$39*$B$15/($B$15-$AI$14)*(EXP(-$AI$14*(($B$16+$AI$4)*0.4))*(EXP($AI$14*MIN((($B$16+$AI$4)*0.4),$AI$4))-1)/$AI$14-EXP(-$B$15*(($B$16+$AI$4)*0.4))*(EXP($B$15*MIN((($B$16+$AI$4)*0.4),$AI$4))-1)/$B$15))/$AI$4</f>
        <v/>
      </c>
      <c r="AK51" s="9">
        <f>IF(AN50&gt;0,AM50,AK50)</f>
        <v/>
      </c>
      <c r="AL51" s="9">
        <f>IF(AN50&gt;0,AL50,AM50)</f>
        <v/>
      </c>
      <c r="AM51" s="16">
        <f>SQRT(AK51*AL51)</f>
        <v/>
      </c>
      <c r="AN51" s="18">
        <f>$AI$33/(AM51-$AI$12)*(AM51*EXP(-AM51*$B$14)-$AI$12*EXP(-$AI$12*$B$14))+$AI$36/(AM51-$AI$13)*(AM51*EXP(-AM51*$B$14)-$AI$13*EXP(-$AI$13*$B$14))+$AI$39/(AM51-$AI$14)*(AM51*EXP(-AM51*$B$14)-$AI$14*EXP(-$AI$14*$B$14))</f>
        <v/>
      </c>
      <c r="AO51" s="9">
        <f>IF(AR50&gt;0,AQ50,AO50)</f>
        <v/>
      </c>
      <c r="AP51" s="9">
        <f>IF(AR50&gt;0,AP50,AQ50)</f>
        <v/>
      </c>
      <c r="AQ51" s="16">
        <f>(AO51+AP51)/2</f>
        <v/>
      </c>
      <c r="AR51" s="18">
        <f>$AI$33/($B$15-$AI$12)*($B$15*EXP(-$B$15*AQ51)-$AI$12*EXP(-$AI$12*AQ51))+$AI$36/($B$15-$AI$13)*($B$15*EXP(-$B$15*AQ51)-$AI$13*EXP(-$AI$13*AQ51))+$AI$39/($B$15-$AI$14)*($B$15*EXP(-$B$15*AQ51)-$AI$14*EXP(-$AI$14*AQ51))</f>
        <v/>
      </c>
    </row>
    <row r="52">
      <c r="A52" s="9" t="inlineStr">
        <is>
          <t>Plasma induction dose (first step, uncapped)</t>
        </is>
      </c>
      <c r="B52" s="15">
        <f>$B$20/$AI$46</f>
        <v/>
      </c>
      <c r="C52" s="9" t="inlineStr">
        <is>
          <t>mg</t>
        </is>
      </c>
      <c r="E52" s="12">
        <f>E51+$B$11</f>
        <v/>
      </c>
      <c r="F52" s="13">
        <f>E52/60</f>
        <v/>
      </c>
      <c r="G52" s="13">
        <f>IF(F52&gt;=$AI$66,$B$26,IF(F52&gt;=$AI$65,$B$25,IF(F52&gt;=$AI$64,$B$24,IF(F52&gt;=$AI$63,$B$23,IF(F52&gt;=$AI$62,$B$22,IF(F52&gt;=$AI$61,$B$21,$B$20))))))</f>
        <v/>
      </c>
      <c r="H52" s="14">
        <f>MAX(0,MIN($AI$59,IF($B$9="Plasma",(G52-(S52*$AI$18+T52*$AI$19+U52*$AI$20))/$AI$46,AF52)))</f>
        <v/>
      </c>
      <c r="I52" s="15">
        <f>H52/10*3600/$B$11</f>
        <v/>
      </c>
      <c r="J52" s="15">
        <f>J51+H52</f>
        <v/>
      </c>
      <c r="K52" s="14">
        <f>$AI$21*K51+$AI$22*L51+$AI$23*M51+$AI$30*H51</f>
        <v/>
      </c>
      <c r="L52" s="14">
        <f>$AI$24*K51+$AI$25*L51+$AI$26*M51+$AI$31*H51</f>
        <v/>
      </c>
      <c r="M52" s="14">
        <f>$AI$27*K51+$AI$28*L51+$AI$29*M51+$AI$32*H51</f>
        <v/>
      </c>
      <c r="N52" s="16">
        <f>R52*$B$48</f>
        <v/>
      </c>
      <c r="O52" s="14">
        <f>K52/$B$37</f>
        <v/>
      </c>
      <c r="P52" s="14">
        <f>L52/$B$38</f>
        <v/>
      </c>
      <c r="Q52" s="14">
        <f>M52/$B$39</f>
        <v/>
      </c>
      <c r="R52" s="14">
        <f>R51*$AI$42+S51*$AI$43+T51*$AI$44+U51*$AI$45+$AI$47*H51</f>
        <v/>
      </c>
      <c r="S52" s="17">
        <f>$AI$33*K52+$AI$34*L52+$AI$35*M52</f>
        <v/>
      </c>
      <c r="T52" s="17">
        <f>$AI$36*K52+$AI$37*L52+$AI$38*M52</f>
        <v/>
      </c>
      <c r="U52" s="17">
        <f>$AI$39*K52+$AI$40*L52+$AI$41*M52</f>
        <v/>
      </c>
      <c r="V52" s="17">
        <f>R52*EXP(-$B$15*(($B$16+$AI$4)*0.1))+S52*$B$15/($B$15-$AI$12)*(EXP(-$AI$12*(($B$16+$AI$4)*0.1))-EXP(-$B$15*(($B$16+$AI$4)*0.1)))+T52*$B$15/($B$15-$AI$13)*(EXP(-$AI$13*(($B$16+$AI$4)*0.1))-EXP(-$B$15*(($B$16+$AI$4)*0.1)))+U52*$B$15/($B$15-$AI$14)*(EXP(-$AI$14*(($B$16+$AI$4)*0.1))-EXP(-$B$15*(($B$16+$AI$4)*0.1)))</f>
        <v/>
      </c>
      <c r="W52" s="17">
        <f>R52*EXP(-$B$15*(($B$16+$AI$4)*0.2))+S52*$B$15/($B$15-$AI$12)*(EXP(-$AI$12*(($B$16+$AI$4)*0.2))-EXP(-$B$15*(($B$16+$AI$4)*0.2)))+T52*$B$15/($B$15-$AI$13)*(EXP(-$AI$13*(($B$16+$AI$4)*0.2))-EXP(-$B$15*(($B$16+$AI$4)*0.2)))+U52*$B$15/($B$15-$AI$14)*(EXP(-$AI$14*(($B$16+$AI$4)*0.2))-EXP(-$B$15*(($B$16+$AI$4)*0.2)))</f>
        <v/>
      </c>
      <c r="X52" s="17">
        <f>R52*EXP(-$B$15*(($B$16+$AI$4)*0.3))+S52*$B$15/($B$15-$AI$12)*(EXP(-$AI$12*(($B$16+$AI$4)*0.3))-EXP(-$B$15*(($B$16+$AI$4)*0.3)))+T52*$B$15/($B$15-$AI$13)*(EXP(-$AI$13*(($B$16+$AI$4)*0.3))-EXP(-$B$15*(($B$16+$AI$4)*0.3)))+U52*$B$15/($B$15-$AI$14)*(EXP(-$AI$14*(($B$16+$AI$4)*0.3))-EXP(-$B$15*(($B$16+$AI$4)*0.3)))</f>
        <v/>
      </c>
      <c r="Y52" s="17">
        <f>R52*EXP(-$B$15*(($B$16+$AI$4)*0.4))+S52*$B$15/($B$15-$AI$12)*(EXP(-$AI$12*(($B$16+$AI$4)*0.4))-EXP(-$B$15*(($B$16+$AI$4)*0.4)))+T52*$B$15/($B$15-$AI$13)*(EXP(-$AI$13*(($B$16+$AI$4)*0.4))-EXP(-$B$15*(($B$16+$AI$4)*0.4)))+U52*$B$15/($B$15-$AI$14)*(EXP(-$AI$14*(($B$16+$AI$4)*0.4))-EXP(-$B$15*(($B$16+$AI$4)*0.4)))</f>
        <v/>
      </c>
      <c r="Z52" s="17">
        <f>R52*EXP(-$B$15*(($B$16+$AI$4)*0.5))+S52*$B$15/($B$15-$AI$12)*(EXP(-$AI$12*(($B$16+$AI$4)*0.5))-EXP(-$B$15*(($B$16+$AI$4)*0.5)))+T52*$B$15/($B$15-$AI$13)*(EXP(-$AI$13*(($B$16+$AI$4)*0.5))-EXP(-$B$15*(($B$16+$AI$4)*0.5)))+U52*$B$15/($B$15-$AI$14)*(EXP(-$AI$14*(($B$16+$AI$4)*0.5))-EXP(-$B$15*(($B$16+$AI$4)*0.5)))</f>
        <v/>
      </c>
      <c r="AA52" s="17">
        <f>R52*EXP(-$B$15*(($B$16+$AI$4)*0.6))+S52*$B$15/($B$15-$AI$12)*(EXP(-$AI$12*(($B$16+$AI$4)*0.6))-EXP(-$B$15*(($B$16+$AI$4)*0.6)))+T52*$B$15/($B$15-$AI$13)*(EXP(-$AI$13*(($B$16+$AI$4)*0.6))-EXP(-$B$15*(($B$16+$AI$4)*0.6)))+U52*$B$15/($B$15-$AI$14)*(EXP(-$AI$14*(($B$16+$AI$4)*0.6))-EXP(-$B$15*(($B$16+$AI$4)*0.6)))</f>
        <v/>
      </c>
      <c r="AB52" s="17">
        <f>R52*EXP(-$B$15*(($B$16+$AI$4)*0.7))+S52*$B$15/($B$15-$AI$12)*(EXP(-$AI$12*(($B$16+$AI$4)*0.7))-EXP(-$B$15*(($B$16+$AI$4)*0.7)))+T52*$B$15/($B$15-$AI$13)*(EXP(-$AI$13*(($B$16+$AI$4)*0.7))-EXP(-$B$15*(($B$16+$AI$4)*0.7)))+U52*$B$15/($B$15-$AI$14)*(EXP(-$AI$14*(($B$16+$AI$4)*0.7))-EXP(-$B$15*(($B$16+$AI$4)*0.7)))</f>
        <v/>
      </c>
      <c r="AC52" s="17">
        <f>R52*EXP(-$B$15*(($B$16+$AI$4)*0.8))+S52*$B$15/($B$15-$AI$12)*(EXP(-$AI$12*(($B$16+$AI$4)*0.8))-EXP(-$B$15*(($B$16+$AI$4)*0.8)))+T52*$B$15/($B$15-$AI$13)*(EXP(-$AI$13*(($B$16+$AI$4)*0.8))-EXP(-$B$15*(($B$16+$AI$4)*0.8)))+U52*$B$15/($B$15-$AI$14)*(EXP(-$AI$14*(($B$16+$AI$4)*0.8))-EXP(-$B$15*(($B$16+$AI$4)*0.8)))</f>
        <v/>
      </c>
      <c r="AD52" s="17">
        <f>R52*EXP(-$B$15*(($B$16+$AI$4)*0.9))+S52*$B$15/($B$15-$AI$12)*(EXP(-$AI$12*(($B$16+$AI$4)*0.9))-EXP(-$B$15*(($B$16+$AI$4)*0.9)))+T52*$B$15/($B$15-$AI$13)*(EXP(-$AI$13*(($B$16+$AI$4)*0.9))-EXP(-$B$15*(($B$16+$AI$4)*0.9)))+U52*$B$15/($B$15-$AI$14)*(EXP(-$AI$14*(($B$16+$AI$4)*0.9))-EXP(-$B$15*(($B$16+$AI$4)*0.9)))</f>
        <v/>
      </c>
      <c r="AE52" s="17">
        <f>R52*EXP(-$B$15*(($B$16+$AI$4)*1.0))+S52*$B$15/($B$15-$AI$12)*(EXP(-$AI$12*(($B$16+$AI$4)*1.0))-EXP(-$B$15*(($B$16+$AI$4)*1.0)))+T52*$B$15/($B$15-$AI$13)*(EXP(-$AI$13*(($B$16+$AI$4)*1.0))-EXP(-$B$15*(($B$16+$AI$4)*1.0)))+U52*$B$15/($B$15-$AI$14)*(EXP(-$AI$14*(($B$16+$AI$4)*1.0))-EXP(-$B$15*(($B$16+$AI$4)*1.0)))</f>
        <v/>
      </c>
      <c r="AF52" s="17">
        <f>MIN((G52-V52)/$AI$48,(G52-W52)/$AI$49,(G52-X52)/$AI$50,(G52-Y52)/$AI$51,(G52-Z52)/$AI$52,(G52-AA52)/$AI$53,(G52-AB52)/$AI$54,(G52-AC52)/$AI$55,(G52-AD52)/$AI$56,(G52-AE52)/$AI$57)</f>
        <v/>
      </c>
      <c r="AH52" s="9" t="inlineStr">
        <is>
          <t>Ce per mg over a step, at +5/10 (TTPE+step)</t>
        </is>
      </c>
      <c r="AI52" s="10">
        <f>($AI$33*$B$15/($B$15-$AI$12)*(EXP(-$AI$12*(($B$16+$AI$4)*0.5))*(EXP($AI$12*MIN((($B$16+$AI$4)*0.5),$AI$4))-1)/$AI$12-EXP(-$B$15*(($B$16+$AI$4)*0.5))*(EXP($B$15*MIN((($B$16+$AI$4)*0.5),$AI$4))-1)/$B$15)+$AI$36*$B$15/($B$15-$AI$13)*(EXP(-$AI$13*(($B$16+$AI$4)*0.5))*(EXP($AI$13*MIN((($B$16+$AI$4)*0.5),$AI$4))-1)/$AI$13-EXP(-$B$15*(($B$16+$AI$4)*0.5))*(EXP($B$15*MIN((($B$16+$AI$4)*0.5),$AI$4))-1)/$B$15)+$AI$39*$B$15/($B$15-$AI$14)*(EXP(-$AI$14*(($B$16+$AI$4)*0.5))*(EXP($AI$14*MIN((($B$16+$AI$4)*0.5),$AI$4))-1)/$AI$14-EXP(-$B$15*(($B$16+$AI$4)*0.5))*(EXP($B$15*MIN((($B$16+$AI$4)*0.5),$AI$4))-1)/$B$15))/$AI$4</f>
        <v/>
      </c>
      <c r="AK52" s="9">
        <f>IF(AN51&gt;0,AM51,AK51)</f>
        <v/>
      </c>
      <c r="AL52" s="9">
        <f>IF(AN51&gt;0,AL51,AM51)</f>
        <v/>
      </c>
      <c r="AM52" s="16">
        <f>SQRT(AK52*AL52)</f>
        <v/>
      </c>
      <c r="AN52" s="18">
        <f>$AI$33/(AM52-$AI$12)*(AM52*EXP(-AM52*$B$14)-$AI$12*EXP(-$AI$12*$B$14))+$AI$36/(AM52-$AI$13)*(AM52*EXP(-AM52*$B$14)-$AI$13*EXP(-$AI$13*$B$14))+$AI$39/(AM52-$AI$14)*(AM52*EXP(-AM52*$B$14)-$AI$14*EXP(-$AI$14*$B$14))</f>
        <v/>
      </c>
      <c r="AO52" s="9">
        <f>IF(AR51&gt;0,AQ51,AO51)</f>
        <v/>
      </c>
      <c r="AP52" s="9">
        <f>IF(AR51&gt;0,AP51,AQ51)</f>
        <v/>
      </c>
      <c r="AQ52" s="16">
        <f>(AO52+AP52)/2</f>
        <v/>
      </c>
      <c r="AR52" s="18">
        <f>$AI$33/($B$15-$AI$12)*($B$15*EXP(-$B$15*AQ52)-$AI$12*EXP(-$AI$12*AQ52))+$AI$36/($B$15-$AI$13)*($B$15*EXP(-$B$15*AQ52)-$AI$13*EXP(-$AI$13*AQ52))+$AI$39/($B$15-$AI$14)*($B$15*EXP(-$B$15*AQ52)-$AI$14*EXP(-$AI$14*AQ52))</f>
        <v/>
      </c>
    </row>
    <row r="53">
      <c r="A53" s="9" t="inlineStr">
        <is>
          <t>Target x V1, for comparison</t>
        </is>
      </c>
      <c r="B53" s="15">
        <f>$B$20*$B$37</f>
        <v/>
      </c>
      <c r="C53" s="9" t="inlineStr">
        <is>
          <t>mg</t>
        </is>
      </c>
      <c r="E53" s="12">
        <f>E52+$B$11</f>
        <v/>
      </c>
      <c r="F53" s="13">
        <f>E53/60</f>
        <v/>
      </c>
      <c r="G53" s="13">
        <f>IF(F53&gt;=$AI$66,$B$26,IF(F53&gt;=$AI$65,$B$25,IF(F53&gt;=$AI$64,$B$24,IF(F53&gt;=$AI$63,$B$23,IF(F53&gt;=$AI$62,$B$22,IF(F53&gt;=$AI$61,$B$21,$B$20))))))</f>
        <v/>
      </c>
      <c r="H53" s="14">
        <f>MAX(0,MIN($AI$59,IF($B$9="Plasma",(G53-(S53*$AI$18+T53*$AI$19+U53*$AI$20))/$AI$46,AF53)))</f>
        <v/>
      </c>
      <c r="I53" s="15">
        <f>H53/10*3600/$B$11</f>
        <v/>
      </c>
      <c r="J53" s="15">
        <f>J52+H53</f>
        <v/>
      </c>
      <c r="K53" s="14">
        <f>$AI$21*K52+$AI$22*L52+$AI$23*M52+$AI$30*H52</f>
        <v/>
      </c>
      <c r="L53" s="14">
        <f>$AI$24*K52+$AI$25*L52+$AI$26*M52+$AI$31*H52</f>
        <v/>
      </c>
      <c r="M53" s="14">
        <f>$AI$27*K52+$AI$28*L52+$AI$29*M52+$AI$32*H52</f>
        <v/>
      </c>
      <c r="N53" s="16">
        <f>R53*$B$48</f>
        <v/>
      </c>
      <c r="O53" s="14">
        <f>K53/$B$37</f>
        <v/>
      </c>
      <c r="P53" s="14">
        <f>L53/$B$38</f>
        <v/>
      </c>
      <c r="Q53" s="14">
        <f>M53/$B$39</f>
        <v/>
      </c>
      <c r="R53" s="14">
        <f>R52*$AI$42+S52*$AI$43+T52*$AI$44+U52*$AI$45+$AI$47*H52</f>
        <v/>
      </c>
      <c r="S53" s="17">
        <f>$AI$33*K53+$AI$34*L53+$AI$35*M53</f>
        <v/>
      </c>
      <c r="T53" s="17">
        <f>$AI$36*K53+$AI$37*L53+$AI$38*M53</f>
        <v/>
      </c>
      <c r="U53" s="17">
        <f>$AI$39*K53+$AI$40*L53+$AI$41*M53</f>
        <v/>
      </c>
      <c r="V53" s="17">
        <f>R53*EXP(-$B$15*(($B$16+$AI$4)*0.1))+S53*$B$15/($B$15-$AI$12)*(EXP(-$AI$12*(($B$16+$AI$4)*0.1))-EXP(-$B$15*(($B$16+$AI$4)*0.1)))+T53*$B$15/($B$15-$AI$13)*(EXP(-$AI$13*(($B$16+$AI$4)*0.1))-EXP(-$B$15*(($B$16+$AI$4)*0.1)))+U53*$B$15/($B$15-$AI$14)*(EXP(-$AI$14*(($B$16+$AI$4)*0.1))-EXP(-$B$15*(($B$16+$AI$4)*0.1)))</f>
        <v/>
      </c>
      <c r="W53" s="17">
        <f>R53*EXP(-$B$15*(($B$16+$AI$4)*0.2))+S53*$B$15/($B$15-$AI$12)*(EXP(-$AI$12*(($B$16+$AI$4)*0.2))-EXP(-$B$15*(($B$16+$AI$4)*0.2)))+T53*$B$15/($B$15-$AI$13)*(EXP(-$AI$13*(($B$16+$AI$4)*0.2))-EXP(-$B$15*(($B$16+$AI$4)*0.2)))+U53*$B$15/($B$15-$AI$14)*(EXP(-$AI$14*(($B$16+$AI$4)*0.2))-EXP(-$B$15*(($B$16+$AI$4)*0.2)))</f>
        <v/>
      </c>
      <c r="X53" s="17">
        <f>R53*EXP(-$B$15*(($B$16+$AI$4)*0.3))+S53*$B$15/($B$15-$AI$12)*(EXP(-$AI$12*(($B$16+$AI$4)*0.3))-EXP(-$B$15*(($B$16+$AI$4)*0.3)))+T53*$B$15/($B$15-$AI$13)*(EXP(-$AI$13*(($B$16+$AI$4)*0.3))-EXP(-$B$15*(($B$16+$AI$4)*0.3)))+U53*$B$15/($B$15-$AI$14)*(EXP(-$AI$14*(($B$16+$AI$4)*0.3))-EXP(-$B$15*(($B$16+$AI$4)*0.3)))</f>
        <v/>
      </c>
      <c r="Y53" s="17">
        <f>R53*EXP(-$B$15*(($B$16+$AI$4)*0.4))+S53*$B$15/($B$15-$AI$12)*(EXP(-$AI$12*(($B$16+$AI$4)*0.4))-EXP(-$B$15*(($B$16+$AI$4)*0.4)))+T53*$B$15/($B$15-$AI$13)*(EXP(-$AI$13*(($B$16+$AI$4)*0.4))-EXP(-$B$15*(($B$16+$AI$4)*0.4)))+U53*$B$15/($B$15-$AI$14)*(EXP(-$AI$14*(($B$16+$AI$4)*0.4))-EXP(-$B$15*(($B$16+$AI$4)*0.4)))</f>
        <v/>
      </c>
      <c r="Z53" s="17">
        <f>R53*EXP(-$B$15*(($B$16+$AI$4)*0.5))+S53*$B$15/($B$15-$AI$12)*(EXP(-$AI$12*(($B$16+$AI$4)*0.5))-EXP(-$B$15*(($B$16+$AI$4)*0.5)))+T53*$B$15/($B$15-$AI$13)*(EXP(-$AI$13*(($B$16+$AI$4)*0.5))-EXP(-$B$15*(($B$16+$AI$4)*0.5)))+U53*$B$15/($B$15-$AI$14)*(EXP(-$AI$14*(($B$16+$AI$4)*0.5))-EXP(-$B$15*(($B$16+$AI$4)*0.5)))</f>
        <v/>
      </c>
      <c r="AA53" s="17">
        <f>R53*EXP(-$B$15*(($B$16+$AI$4)*0.6))+S53*$B$15/($B$15-$AI$12)*(EXP(-$AI$12*(($B$16+$AI$4)*0.6))-EXP(-$B$15*(($B$16+$AI$4)*0.6)))+T53*$B$15/($B$15-$AI$13)*(EXP(-$AI$13*(($B$16+$AI$4)*0.6))-EXP(-$B$15*(($B$16+$AI$4)*0.6)))+U53*$B$15/($B$15-$AI$14)*(EXP(-$AI$14*(($B$16+$AI$4)*0.6))-EXP(-$B$15*(($B$16+$AI$4)*0.6)))</f>
        <v/>
      </c>
      <c r="AB53" s="17">
        <f>R53*EXP(-$B$15*(($B$16+$AI$4)*0.7))+S53*$B$15/($B$15-$AI$12)*(EXP(-$AI$12*(($B$16+$AI$4)*0.7))-EXP(-$B$15*(($B$16+$AI$4)*0.7)))+T53*$B$15/($B$15-$AI$13)*(EXP(-$AI$13*(($B$16+$AI$4)*0.7))-EXP(-$B$15*(($B$16+$AI$4)*0.7)))+U53*$B$15/($B$15-$AI$14)*(EXP(-$AI$14*(($B$16+$AI$4)*0.7))-EXP(-$B$15*(($B$16+$AI$4)*0.7)))</f>
        <v/>
      </c>
      <c r="AC53" s="17">
        <f>R53*EXP(-$B$15*(($B$16+$AI$4)*0.8))+S53*$B$15/($B$15-$AI$12)*(EXP(-$AI$12*(($B$16+$AI$4)*0.8))-EXP(-$B$15*(($B$16+$AI$4)*0.8)))+T53*$B$15/($B$15-$AI$13)*(EXP(-$AI$13*(($B$16+$AI$4)*0.8))-EXP(-$B$15*(($B$16+$AI$4)*0.8)))+U53*$B$15/($B$15-$AI$14)*(EXP(-$AI$14*(($B$16+$AI$4)*0.8))-EXP(-$B$15*(($B$16+$AI$4)*0.8)))</f>
        <v/>
      </c>
      <c r="AD53" s="17">
        <f>R53*EXP(-$B$15*(($B$16+$AI$4)*0.9))+S53*$B$15/($B$15-$AI$12)*(EXP(-$AI$12*(($B$16+$AI$4)*0.9))-EXP(-$B$15*(($B$16+$AI$4)*0.9)))+T53*$B$15/($B$15-$AI$13)*(EXP(-$AI$13*(($B$16+$AI$4)*0.9))-EXP(-$B$15*(($B$16+$AI$4)*0.9)))+U53*$B$15/($B$15-$AI$14)*(EXP(-$AI$14*(($B$16+$AI$4)*0.9))-EXP(-$B$15*(($B$16+$AI$4)*0.9)))</f>
        <v/>
      </c>
      <c r="AE53" s="17">
        <f>R53*EXP(-$B$15*(($B$16+$AI$4)*1.0))+S53*$B$15/($B$15-$AI$12)*(EXP(-$AI$12*(($B$16+$AI$4)*1.0))-EXP(-$B$15*(($B$16+$AI$4)*1.0)))+T53*$B$15/($B$15-$AI$13)*(EXP(-$AI$13*(($B$16+$AI$4)*1.0))-EXP(-$B$15*(($B$16+$AI$4)*1.0)))+U53*$B$15/($B$15-$AI$14)*(EXP(-$AI$14*(($B$16+$AI$4)*1.0))-EXP(-$B$15*(($B$16+$AI$4)*1.0)))</f>
        <v/>
      </c>
      <c r="AF53" s="17">
        <f>MIN((G53-V53)/$AI$48,(G53-W53)/$AI$49,(G53-X53)/$AI$50,(G53-Y53)/$AI$51,(G53-Z53)/$AI$52,(G53-AA53)/$AI$53,(G53-AB53)/$AI$54,(G53-AC53)/$AI$55,(G53-AD53)/$AI$56,(G53-AE53)/$AI$57)</f>
        <v/>
      </c>
      <c r="AH53" s="9" t="inlineStr">
        <is>
          <t>Ce per mg over a step, at +6/10 (TTPE+step)</t>
        </is>
      </c>
      <c r="AI53" s="10">
        <f>($AI$33*$B$15/($B$15-$AI$12)*(EXP(-$AI$12*(($B$16+$AI$4)*0.6))*(EXP($AI$12*MIN((($B$16+$AI$4)*0.6),$AI$4))-1)/$AI$12-EXP(-$B$15*(($B$16+$AI$4)*0.6))*(EXP($B$15*MIN((($B$16+$AI$4)*0.6),$AI$4))-1)/$B$15)+$AI$36*$B$15/($B$15-$AI$13)*(EXP(-$AI$13*(($B$16+$AI$4)*0.6))*(EXP($AI$13*MIN((($B$16+$AI$4)*0.6),$AI$4))-1)/$AI$13-EXP(-$B$15*(($B$16+$AI$4)*0.6))*(EXP($B$15*MIN((($B$16+$AI$4)*0.6),$AI$4))-1)/$B$15)+$AI$39*$B$15/($B$15-$AI$14)*(EXP(-$AI$14*(($B$16+$AI$4)*0.6))*(EXP($AI$14*MIN((($B$16+$AI$4)*0.6),$AI$4))-1)/$AI$14-EXP(-$B$15*(($B$16+$AI$4)*0.6))*(EXP($B$15*MIN((($B$16+$AI$4)*0.6),$AI$4))-1)/$B$15))/$AI$4</f>
        <v/>
      </c>
      <c r="AK53" s="9">
        <f>IF(AN52&gt;0,AM52,AK52)</f>
        <v/>
      </c>
      <c r="AL53" s="9">
        <f>IF(AN52&gt;0,AL52,AM52)</f>
        <v/>
      </c>
      <c r="AM53" s="16">
        <f>SQRT(AK53*AL53)</f>
        <v/>
      </c>
      <c r="AN53" s="18">
        <f>$AI$33/(AM53-$AI$12)*(AM53*EXP(-AM53*$B$14)-$AI$12*EXP(-$AI$12*$B$14))+$AI$36/(AM53-$AI$13)*(AM53*EXP(-AM53*$B$14)-$AI$13*EXP(-$AI$13*$B$14))+$AI$39/(AM53-$AI$14)*(AM53*EXP(-AM53*$B$14)-$AI$14*EXP(-$AI$14*$B$14))</f>
        <v/>
      </c>
      <c r="AO53" s="9">
        <f>IF(AR52&gt;0,AQ52,AO52)</f>
        <v/>
      </c>
      <c r="AP53" s="9">
        <f>IF(AR52&gt;0,AP52,AQ52)</f>
        <v/>
      </c>
      <c r="AQ53" s="16">
        <f>(AO53+AP53)/2</f>
        <v/>
      </c>
      <c r="AR53" s="18">
        <f>$AI$33/($B$15-$AI$12)*($B$15*EXP(-$B$15*AQ53)-$AI$12*EXP(-$AI$12*AQ53))+$AI$36/($B$15-$AI$13)*($B$15*EXP(-$B$15*AQ53)-$AI$13*EXP(-$AI$13*AQ53))+$AI$39/($B$15-$AI$14)*($B$15*EXP(-$B$15*AQ53)-$AI$14*EXP(-$AI$14*AQ53))</f>
        <v/>
      </c>
    </row>
    <row r="54">
      <c r="A54" s="9" t="inlineStr">
        <is>
          <t>Steady-state rate at initial target</t>
        </is>
      </c>
      <c r="B54" s="15">
        <f>$B$20*$B$43*$B$37*60/10</f>
        <v/>
      </c>
      <c r="C54" s="9" t="inlineStr">
        <is>
          <t>mL/h</t>
        </is>
      </c>
      <c r="E54" s="12">
        <f>E53+$B$11</f>
        <v/>
      </c>
      <c r="F54" s="13">
        <f>E54/60</f>
        <v/>
      </c>
      <c r="G54" s="13">
        <f>IF(F54&gt;=$AI$66,$B$26,IF(F54&gt;=$AI$65,$B$25,IF(F54&gt;=$AI$64,$B$24,IF(F54&gt;=$AI$63,$B$23,IF(F54&gt;=$AI$62,$B$22,IF(F54&gt;=$AI$61,$B$21,$B$20))))))</f>
        <v/>
      </c>
      <c r="H54" s="14">
        <f>MAX(0,MIN($AI$59,IF($B$9="Plasma",(G54-(S54*$AI$18+T54*$AI$19+U54*$AI$20))/$AI$46,AF54)))</f>
        <v/>
      </c>
      <c r="I54" s="15">
        <f>H54/10*3600/$B$11</f>
        <v/>
      </c>
      <c r="J54" s="15">
        <f>J53+H54</f>
        <v/>
      </c>
      <c r="K54" s="14">
        <f>$AI$21*K53+$AI$22*L53+$AI$23*M53+$AI$30*H53</f>
        <v/>
      </c>
      <c r="L54" s="14">
        <f>$AI$24*K53+$AI$25*L53+$AI$26*M53+$AI$31*H53</f>
        <v/>
      </c>
      <c r="M54" s="14">
        <f>$AI$27*K53+$AI$28*L53+$AI$29*M53+$AI$32*H53</f>
        <v/>
      </c>
      <c r="N54" s="16">
        <f>R54*$B$48</f>
        <v/>
      </c>
      <c r="O54" s="14">
        <f>K54/$B$37</f>
        <v/>
      </c>
      <c r="P54" s="14">
        <f>L54/$B$38</f>
        <v/>
      </c>
      <c r="Q54" s="14">
        <f>M54/$B$39</f>
        <v/>
      </c>
      <c r="R54" s="14">
        <f>R53*$AI$42+S53*$AI$43+T53*$AI$44+U53*$AI$45+$AI$47*H53</f>
        <v/>
      </c>
      <c r="S54" s="17">
        <f>$AI$33*K54+$AI$34*L54+$AI$35*M54</f>
        <v/>
      </c>
      <c r="T54" s="17">
        <f>$AI$36*K54+$AI$37*L54+$AI$38*M54</f>
        <v/>
      </c>
      <c r="U54" s="17">
        <f>$AI$39*K54+$AI$40*L54+$AI$41*M54</f>
        <v/>
      </c>
      <c r="V54" s="17">
        <f>R54*EXP(-$B$15*(($B$16+$AI$4)*0.1))+S54*$B$15/($B$15-$AI$12)*(EXP(-$AI$12*(($B$16+$AI$4)*0.1))-EXP(-$B$15*(($B$16+$AI$4)*0.1)))+T54*$B$15/($B$15-$AI$13)*(EXP(-$AI$13*(($B$16+$AI$4)*0.1))-EXP(-$B$15*(($B$16+$AI$4)*0.1)))+U54*$B$15/($B$15-$AI$14)*(EXP(-$AI$14*(($B$16+$AI$4)*0.1))-EXP(-$B$15*(($B$16+$AI$4)*0.1)))</f>
        <v/>
      </c>
      <c r="W54" s="17">
        <f>R54*EXP(-$B$15*(($B$16+$AI$4)*0.2))+S54*$B$15/($B$15-$AI$12)*(EXP(-$AI$12*(($B$16+$AI$4)*0.2))-EXP(-$B$15*(($B$16+$AI$4)*0.2)))+T54*$B$15/($B$15-$AI$13)*(EXP(-$AI$13*(($B$16+$AI$4)*0.2))-EXP(-$B$15*(($B$16+$AI$4)*0.2)))+U54*$B$15/($B$15-$AI$14)*(EXP(-$AI$14*(($B$16+$AI$4)*0.2))-EXP(-$B$15*(($B$16+$AI$4)*0.2)))</f>
        <v/>
      </c>
      <c r="X54" s="17">
        <f>R54*EXP(-$B$15*(($B$16+$AI$4)*0.3))+S54*$B$15/($B$15-$AI$12)*(EXP(-$AI$12*(($B$16+$AI$4)*0.3))-EXP(-$B$15*(($B$16+$AI$4)*0.3)))+T54*$B$15/($B$15-$AI$13)*(EXP(-$AI$13*(($B$16+$AI$4)*0.3))-EXP(-$B$15*(($B$16+$AI$4)*0.3)))+U54*$B$15/($B$15-$AI$14)*(EXP(-$AI$14*(($B$16+$AI$4)*0.3))-EXP(-$B$15*(($B$16+$AI$4)*0.3)))</f>
        <v/>
      </c>
      <c r="Y54" s="17">
        <f>R54*EXP(-$B$15*(($B$16+$AI$4)*0.4))+S54*$B$15/($B$15-$AI$12)*(EXP(-$AI$12*(($B$16+$AI$4)*0.4))-EXP(-$B$15*(($B$16+$AI$4)*0.4)))+T54*$B$15/($B$15-$AI$13)*(EXP(-$AI$13*(($B$16+$AI$4)*0.4))-EXP(-$B$15*(($B$16+$AI$4)*0.4)))+U54*$B$15/($B$15-$AI$14)*(EXP(-$AI$14*(($B$16+$AI$4)*0.4))-EXP(-$B$15*(($B$16+$AI$4)*0.4)))</f>
        <v/>
      </c>
      <c r="Z54" s="17">
        <f>R54*EXP(-$B$15*(($B$16+$AI$4)*0.5))+S54*$B$15/($B$15-$AI$12)*(EXP(-$AI$12*(($B$16+$AI$4)*0.5))-EXP(-$B$15*(($B$16+$AI$4)*0.5)))+T54*$B$15/($B$15-$AI$13)*(EXP(-$AI$13*(($B$16+$AI$4)*0.5))-EXP(-$B$15*(($B$16+$AI$4)*0.5)))+U54*$B$15/($B$15-$AI$14)*(EXP(-$AI$14*(($B$16+$AI$4)*0.5))-EXP(-$B$15*(($B$16+$AI$4)*0.5)))</f>
        <v/>
      </c>
      <c r="AA54" s="17">
        <f>R54*EXP(-$B$15*(($B$16+$AI$4)*0.6))+S54*$B$15/($B$15-$AI$12)*(EXP(-$AI$12*(($B$16+$AI$4)*0.6))-EXP(-$B$15*(($B$16+$AI$4)*0.6)))+T54*$B$15/($B$15-$AI$13)*(EXP(-$AI$13*(($B$16+$AI$4)*0.6))-EXP(-$B$15*(($B$16+$AI$4)*0.6)))+U54*$B$15/($B$15-$AI$14)*(EXP(-$AI$14*(($B$16+$AI$4)*0.6))-EXP(-$B$15*(($B$16+$AI$4)*0.6)))</f>
        <v/>
      </c>
      <c r="AB54" s="17">
        <f>R54*EXP(-$B$15*(($B$16+$AI$4)*0.7))+S54*$B$15/($B$15-$AI$12)*(EXP(-$AI$12*(($B$16+$AI$4)*0.7))-EXP(-$B$15*(($B$16+$AI$4)*0.7)))+T54*$B$15/($B$15-$AI$13)*(EXP(-$AI$13*(($B$16+$AI$4)*0.7))-EXP(-$B$15*(($B$16+$AI$4)*0.7)))+U54*$B$15/($B$15-$AI$14)*(EXP(-$AI$14*(($B$16+$AI$4)*0.7))-EXP(-$B$15*(($B$16+$AI$4)*0.7)))</f>
        <v/>
      </c>
      <c r="AC54" s="17">
        <f>R54*EXP(-$B$15*(($B$16+$AI$4)*0.8))+S54*$B$15/($B$15-$AI$12)*(EXP(-$AI$12*(($B$16+$AI$4)*0.8))-EXP(-$B$15*(($B$16+$AI$4)*0.8)))+T54*$B$15/($B$15-$AI$13)*(EXP(-$AI$13*(($B$16+$AI$4)*0.8))-EXP(-$B$15*(($B$16+$AI$4)*0.8)))+U54*$B$15/($B$15-$AI$14)*(EXP(-$AI$14*(($B$16+$AI$4)*0.8))-EXP(-$B$15*(($B$16+$AI$4)*0.8)))</f>
        <v/>
      </c>
      <c r="AD54" s="17">
        <f>R54*EXP(-$B$15*(($B$16+$AI$4)*0.9))+S54*$B$15/($B$15-$AI$12)*(EXP(-$AI$12*(($B$16+$AI$4)*0.9))-EXP(-$B$15*(($B$16+$AI$4)*0.9)))+T54*$B$15/($B$15-$AI$13)*(EXP(-$AI$13*(($B$16+$AI$4)*0.9))-EXP(-$B$15*(($B$16+$AI$4)*0.9)))+U54*$B$15/($B$15-$AI$14)*(EXP(-$AI$14*(($B$16+$AI$4)*0.9))-EXP(-$B$15*(($B$16+$AI$4)*0.9)))</f>
        <v/>
      </c>
      <c r="AE54" s="17">
        <f>R54*EXP(-$B$15*(($B$16+$AI$4)*1.0))+S54*$B$15/($B$15-$AI$12)*(EXP(-$AI$12*(($B$16+$AI$4)*1.0))-EXP(-$B$15*(($B$16+$AI$4)*1.0)))+T54*$B$15/($B$15-$AI$13)*(EXP(-$AI$13*(($B$16+$AI$4)*1.0))-EXP(-$B$15*(($B$16+$AI$4)*1.0)))+U54*$B$15/($B$15-$AI$14)*(EXP(-$AI$14*(($B$16+$AI$4)*1.0))-EXP(-$B$15*(($B$16+$AI$4)*1.0)))</f>
        <v/>
      </c>
      <c r="AF54" s="17">
        <f>MIN((G54-V54)/$AI$48,(G54-W54)/$AI$49,(G54-X54)/$AI$50,(G54-Y54)/$AI$51,(G54-Z54)/$AI$52,(G54-AA54)/$AI$53,(G54-AB54)/$AI$54,(G54-AC54)/$AI$55,(G54-AD54)/$AI$56,(G54-AE54)/$AI$57)</f>
        <v/>
      </c>
      <c r="AH54" s="9" t="inlineStr">
        <is>
          <t>Ce per mg over a step, at +7/10 (TTPE+step)</t>
        </is>
      </c>
      <c r="AI54" s="10">
        <f>($AI$33*$B$15/($B$15-$AI$12)*(EXP(-$AI$12*(($B$16+$AI$4)*0.7))*(EXP($AI$12*MIN((($B$16+$AI$4)*0.7),$AI$4))-1)/$AI$12-EXP(-$B$15*(($B$16+$AI$4)*0.7))*(EXP($B$15*MIN((($B$16+$AI$4)*0.7),$AI$4))-1)/$B$15)+$AI$36*$B$15/($B$15-$AI$13)*(EXP(-$AI$13*(($B$16+$AI$4)*0.7))*(EXP($AI$13*MIN((($B$16+$AI$4)*0.7),$AI$4))-1)/$AI$13-EXP(-$B$15*(($B$16+$AI$4)*0.7))*(EXP($B$15*MIN((($B$16+$AI$4)*0.7),$AI$4))-1)/$B$15)+$AI$39*$B$15/($B$15-$AI$14)*(EXP(-$AI$14*(($B$16+$AI$4)*0.7))*(EXP($AI$14*MIN((($B$16+$AI$4)*0.7),$AI$4))-1)/$AI$14-EXP(-$B$15*(($B$16+$AI$4)*0.7))*(EXP($B$15*MIN((($B$16+$AI$4)*0.7),$AI$4))-1)/$B$15))/$AI$4</f>
        <v/>
      </c>
      <c r="AK54" s="9">
        <f>IF(AN53&gt;0,AM53,AK53)</f>
        <v/>
      </c>
      <c r="AL54" s="9">
        <f>IF(AN53&gt;0,AL53,AM53)</f>
        <v/>
      </c>
      <c r="AM54" s="16">
        <f>SQRT(AK54*AL54)</f>
        <v/>
      </c>
      <c r="AN54" s="18">
        <f>$AI$33/(AM54-$AI$12)*(AM54*EXP(-AM54*$B$14)-$AI$12*EXP(-$AI$12*$B$14))+$AI$36/(AM54-$AI$13)*(AM54*EXP(-AM54*$B$14)-$AI$13*EXP(-$AI$13*$B$14))+$AI$39/(AM54-$AI$14)*(AM54*EXP(-AM54*$B$14)-$AI$14*EXP(-$AI$14*$B$14))</f>
        <v/>
      </c>
      <c r="AO54" s="9">
        <f>IF(AR53&gt;0,AQ53,AO53)</f>
        <v/>
      </c>
      <c r="AP54" s="9">
        <f>IF(AR53&gt;0,AP53,AQ53)</f>
        <v/>
      </c>
      <c r="AQ54" s="16">
        <f>(AO54+AP54)/2</f>
        <v/>
      </c>
      <c r="AR54" s="18">
        <f>$AI$33/($B$15-$AI$12)*($B$15*EXP(-$B$15*AQ54)-$AI$12*EXP(-$AI$12*AQ54))+$AI$36/($B$15-$AI$13)*($B$15*EXP(-$B$15*AQ54)-$AI$13*EXP(-$AI$13*AQ54))+$AI$39/($B$15-$AI$14)*($B$15*EXP(-$B$15*AQ54)-$AI$14*EXP(-$AI$14*AQ54))</f>
        <v/>
      </c>
    </row>
    <row r="55">
      <c r="E55" s="12">
        <f>E54+$B$11</f>
        <v/>
      </c>
      <c r="F55" s="13">
        <f>E55/60</f>
        <v/>
      </c>
      <c r="G55" s="13">
        <f>IF(F55&gt;=$AI$66,$B$26,IF(F55&gt;=$AI$65,$B$25,IF(F55&gt;=$AI$64,$B$24,IF(F55&gt;=$AI$63,$B$23,IF(F55&gt;=$AI$62,$B$22,IF(F55&gt;=$AI$61,$B$21,$B$20))))))</f>
        <v/>
      </c>
      <c r="H55" s="14">
        <f>MAX(0,MIN($AI$59,IF($B$9="Plasma",(G55-(S55*$AI$18+T55*$AI$19+U55*$AI$20))/$AI$46,AF55)))</f>
        <v/>
      </c>
      <c r="I55" s="15">
        <f>H55/10*3600/$B$11</f>
        <v/>
      </c>
      <c r="J55" s="15">
        <f>J54+H55</f>
        <v/>
      </c>
      <c r="K55" s="14">
        <f>$AI$21*K54+$AI$22*L54+$AI$23*M54+$AI$30*H54</f>
        <v/>
      </c>
      <c r="L55" s="14">
        <f>$AI$24*K54+$AI$25*L54+$AI$26*M54+$AI$31*H54</f>
        <v/>
      </c>
      <c r="M55" s="14">
        <f>$AI$27*K54+$AI$28*L54+$AI$29*M54+$AI$32*H54</f>
        <v/>
      </c>
      <c r="N55" s="16">
        <f>R55*$B$48</f>
        <v/>
      </c>
      <c r="O55" s="14">
        <f>K55/$B$37</f>
        <v/>
      </c>
      <c r="P55" s="14">
        <f>L55/$B$38</f>
        <v/>
      </c>
      <c r="Q55" s="14">
        <f>M55/$B$39</f>
        <v/>
      </c>
      <c r="R55" s="14">
        <f>R54*$AI$42+S54*$AI$43+T54*$AI$44+U54*$AI$45+$AI$47*H54</f>
        <v/>
      </c>
      <c r="S55" s="17">
        <f>$AI$33*K55+$AI$34*L55+$AI$35*M55</f>
        <v/>
      </c>
      <c r="T55" s="17">
        <f>$AI$36*K55+$AI$37*L55+$AI$38*M55</f>
        <v/>
      </c>
      <c r="U55" s="17">
        <f>$AI$39*K55+$AI$40*L55+$AI$41*M55</f>
        <v/>
      </c>
      <c r="V55" s="17">
        <f>R55*EXP(-$B$15*(($B$16+$AI$4)*0.1))+S55*$B$15/($B$15-$AI$12)*(EXP(-$AI$12*(($B$16+$AI$4)*0.1))-EXP(-$B$15*(($B$16+$AI$4)*0.1)))+T55*$B$15/($B$15-$AI$13)*(EXP(-$AI$13*(($B$16+$AI$4)*0.1))-EXP(-$B$15*(($B$16+$AI$4)*0.1)))+U55*$B$15/($B$15-$AI$14)*(EXP(-$AI$14*(($B$16+$AI$4)*0.1))-EXP(-$B$15*(($B$16+$AI$4)*0.1)))</f>
        <v/>
      </c>
      <c r="W55" s="17">
        <f>R55*EXP(-$B$15*(($B$16+$AI$4)*0.2))+S55*$B$15/($B$15-$AI$12)*(EXP(-$AI$12*(($B$16+$AI$4)*0.2))-EXP(-$B$15*(($B$16+$AI$4)*0.2)))+T55*$B$15/($B$15-$AI$13)*(EXP(-$AI$13*(($B$16+$AI$4)*0.2))-EXP(-$B$15*(($B$16+$AI$4)*0.2)))+U55*$B$15/($B$15-$AI$14)*(EXP(-$AI$14*(($B$16+$AI$4)*0.2))-EXP(-$B$15*(($B$16+$AI$4)*0.2)))</f>
        <v/>
      </c>
      <c r="X55" s="17">
        <f>R55*EXP(-$B$15*(($B$16+$AI$4)*0.3))+S55*$B$15/($B$15-$AI$12)*(EXP(-$AI$12*(($B$16+$AI$4)*0.3))-EXP(-$B$15*(($B$16+$AI$4)*0.3)))+T55*$B$15/($B$15-$AI$13)*(EXP(-$AI$13*(($B$16+$AI$4)*0.3))-EXP(-$B$15*(($B$16+$AI$4)*0.3)))+U55*$B$15/($B$15-$AI$14)*(EXP(-$AI$14*(($B$16+$AI$4)*0.3))-EXP(-$B$15*(($B$16+$AI$4)*0.3)))</f>
        <v/>
      </c>
      <c r="Y55" s="17">
        <f>R55*EXP(-$B$15*(($B$16+$AI$4)*0.4))+S55*$B$15/($B$15-$AI$12)*(EXP(-$AI$12*(($B$16+$AI$4)*0.4))-EXP(-$B$15*(($B$16+$AI$4)*0.4)))+T55*$B$15/($B$15-$AI$13)*(EXP(-$AI$13*(($B$16+$AI$4)*0.4))-EXP(-$B$15*(($B$16+$AI$4)*0.4)))+U55*$B$15/($B$15-$AI$14)*(EXP(-$AI$14*(($B$16+$AI$4)*0.4))-EXP(-$B$15*(($B$16+$AI$4)*0.4)))</f>
        <v/>
      </c>
      <c r="Z55" s="17">
        <f>R55*EXP(-$B$15*(($B$16+$AI$4)*0.5))+S55*$B$15/($B$15-$AI$12)*(EXP(-$AI$12*(($B$16+$AI$4)*0.5))-EXP(-$B$15*(($B$16+$AI$4)*0.5)))+T55*$B$15/($B$15-$AI$13)*(EXP(-$AI$13*(($B$16+$AI$4)*0.5))-EXP(-$B$15*(($B$16+$AI$4)*0.5)))+U55*$B$15/($B$15-$AI$14)*(EXP(-$AI$14*(($B$16+$AI$4)*0.5))-EXP(-$B$15*(($B$16+$AI$4)*0.5)))</f>
        <v/>
      </c>
      <c r="AA55" s="17">
        <f>R55*EXP(-$B$15*(($B$16+$AI$4)*0.6))+S55*$B$15/($B$15-$AI$12)*(EXP(-$AI$12*(($B$16+$AI$4)*0.6))-EXP(-$B$15*(($B$16+$AI$4)*0.6)))+T55*$B$15/($B$15-$AI$13)*(EXP(-$AI$13*(($B$16+$AI$4)*0.6))-EXP(-$B$15*(($B$16+$AI$4)*0.6)))+U55*$B$15/($B$15-$AI$14)*(EXP(-$AI$14*(($B$16+$AI$4)*0.6))-EXP(-$B$15*(($B$16+$AI$4)*0.6)))</f>
        <v/>
      </c>
      <c r="AB55" s="17">
        <f>R55*EXP(-$B$15*(($B$16+$AI$4)*0.7))+S55*$B$15/($B$15-$AI$12)*(EXP(-$AI$12*(($B$16+$AI$4)*0.7))-EXP(-$B$15*(($B$16+$AI$4)*0.7)))+T55*$B$15/($B$15-$AI$13)*(EXP(-$AI$13*(($B$16+$AI$4)*0.7))-EXP(-$B$15*(($B$16+$AI$4)*0.7)))+U55*$B$15/($B$15-$AI$14)*(EXP(-$AI$14*(($B$16+$AI$4)*0.7))-EXP(-$B$15*(($B$16+$AI$4)*0.7)))</f>
        <v/>
      </c>
      <c r="AC55" s="17">
        <f>R55*EXP(-$B$15*(($B$16+$AI$4)*0.8))+S55*$B$15/($B$15-$AI$12)*(EXP(-$AI$12*(($B$16+$AI$4)*0.8))-EXP(-$B$15*(($B$16+$AI$4)*0.8)))+T55*$B$15/($B$15-$AI$13)*(EXP(-$AI$13*(($B$16+$AI$4)*0.8))-EXP(-$B$15*(($B$16+$AI$4)*0.8)))+U55*$B$15/($B$15-$AI$14)*(EXP(-$AI$14*(($B$16+$AI$4)*0.8))-EXP(-$B$15*(($B$16+$AI$4)*0.8)))</f>
        <v/>
      </c>
      <c r="AD55" s="17">
        <f>R55*EXP(-$B$15*(($B$16+$AI$4)*0.9))+S55*$B$15/($B$15-$AI$12)*(EXP(-$AI$12*(($B$16+$AI$4)*0.9))-EXP(-$B$15*(($B$16+$AI$4)*0.9)))+T55*$B$15/($B$15-$AI$13)*(EXP(-$AI$13*(($B$16+$AI$4)*0.9))-EXP(-$B$15*(($B$16+$AI$4)*0.9)))+U55*$B$15/($B$15-$AI$14)*(EXP(-$AI$14*(($B$16+$AI$4)*0.9))-EXP(-$B$15*(($B$16+$AI$4)*0.9)))</f>
        <v/>
      </c>
      <c r="AE55" s="17">
        <f>R55*EXP(-$B$15*(($B$16+$AI$4)*1.0))+S55*$B$15/($B$15-$AI$12)*(EXP(-$AI$12*(($B$16+$AI$4)*1.0))-EXP(-$B$15*(($B$16+$AI$4)*1.0)))+T55*$B$15/($B$15-$AI$13)*(EXP(-$AI$13*(($B$16+$AI$4)*1.0))-EXP(-$B$15*(($B$16+$AI$4)*1.0)))+U55*$B$15/($B$15-$AI$14)*(EXP(-$AI$14*(($B$16+$AI$4)*1.0))-EXP(-$B$15*(($B$16+$AI$4)*1.0)))</f>
        <v/>
      </c>
      <c r="AF55" s="17">
        <f>MIN((G55-V55)/$AI$48,(G55-W55)/$AI$49,(G55-X55)/$AI$50,(G55-Y55)/$AI$51,(G55-Z55)/$AI$52,(G55-AA55)/$AI$53,(G55-AB55)/$AI$54,(G55-AC55)/$AI$55,(G55-AD55)/$AI$56,(G55-AE55)/$AI$57)</f>
        <v/>
      </c>
      <c r="AH55" s="9" t="inlineStr">
        <is>
          <t>Ce per mg over a step, at +8/10 (TTPE+step)</t>
        </is>
      </c>
      <c r="AI55" s="10">
        <f>($AI$33*$B$15/($B$15-$AI$12)*(EXP(-$AI$12*(($B$16+$AI$4)*0.8))*(EXP($AI$12*MIN((($B$16+$AI$4)*0.8),$AI$4))-1)/$AI$12-EXP(-$B$15*(($B$16+$AI$4)*0.8))*(EXP($B$15*MIN((($B$16+$AI$4)*0.8),$AI$4))-1)/$B$15)+$AI$36*$B$15/($B$15-$AI$13)*(EXP(-$AI$13*(($B$16+$AI$4)*0.8))*(EXP($AI$13*MIN((($B$16+$AI$4)*0.8),$AI$4))-1)/$AI$13-EXP(-$B$15*(($B$16+$AI$4)*0.8))*(EXP($B$15*MIN((($B$16+$AI$4)*0.8),$AI$4))-1)/$B$15)+$AI$39*$B$15/($B$15-$AI$14)*(EXP(-$AI$14*(($B$16+$AI$4)*0.8))*(EXP($AI$14*MIN((($B$16+$AI$4)*0.8),$AI$4))-1)/$AI$14-EXP(-$B$15*(($B$16+$AI$4)*0.8))*(EXP($B$15*MIN((($B$16+$AI$4)*0.8),$AI$4))-1)/$B$15))/$AI$4</f>
        <v/>
      </c>
    </row>
    <row r="56">
      <c r="A56" s="4" t="inlineStr">
        <is>
          <t>Source</t>
        </is>
      </c>
      <c r="E56" s="12">
        <f>E55+$B$11</f>
        <v/>
      </c>
      <c r="F56" s="13">
        <f>E56/60</f>
        <v/>
      </c>
      <c r="G56" s="13">
        <f>IF(F56&gt;=$AI$66,$B$26,IF(F56&gt;=$AI$65,$B$25,IF(F56&gt;=$AI$64,$B$24,IF(F56&gt;=$AI$63,$B$23,IF(F56&gt;=$AI$62,$B$22,IF(F56&gt;=$AI$61,$B$21,$B$20))))))</f>
        <v/>
      </c>
      <c r="H56" s="14">
        <f>MAX(0,MIN($AI$59,IF($B$9="Plasma",(G56-(S56*$AI$18+T56*$AI$19+U56*$AI$20))/$AI$46,AF56)))</f>
        <v/>
      </c>
      <c r="I56" s="15">
        <f>H56/10*3600/$B$11</f>
        <v/>
      </c>
      <c r="J56" s="15">
        <f>J55+H56</f>
        <v/>
      </c>
      <c r="K56" s="14">
        <f>$AI$21*K55+$AI$22*L55+$AI$23*M55+$AI$30*H55</f>
        <v/>
      </c>
      <c r="L56" s="14">
        <f>$AI$24*K55+$AI$25*L55+$AI$26*M55+$AI$31*H55</f>
        <v/>
      </c>
      <c r="M56" s="14">
        <f>$AI$27*K55+$AI$28*L55+$AI$29*M55+$AI$32*H55</f>
        <v/>
      </c>
      <c r="N56" s="16">
        <f>R56*$B$48</f>
        <v/>
      </c>
      <c r="O56" s="14">
        <f>K56/$B$37</f>
        <v/>
      </c>
      <c r="P56" s="14">
        <f>L56/$B$38</f>
        <v/>
      </c>
      <c r="Q56" s="14">
        <f>M56/$B$39</f>
        <v/>
      </c>
      <c r="R56" s="14">
        <f>R55*$AI$42+S55*$AI$43+T55*$AI$44+U55*$AI$45+$AI$47*H55</f>
        <v/>
      </c>
      <c r="S56" s="17">
        <f>$AI$33*K56+$AI$34*L56+$AI$35*M56</f>
        <v/>
      </c>
      <c r="T56" s="17">
        <f>$AI$36*K56+$AI$37*L56+$AI$38*M56</f>
        <v/>
      </c>
      <c r="U56" s="17">
        <f>$AI$39*K56+$AI$40*L56+$AI$41*M56</f>
        <v/>
      </c>
      <c r="V56" s="17">
        <f>R56*EXP(-$B$15*(($B$16+$AI$4)*0.1))+S56*$B$15/($B$15-$AI$12)*(EXP(-$AI$12*(($B$16+$AI$4)*0.1))-EXP(-$B$15*(($B$16+$AI$4)*0.1)))+T56*$B$15/($B$15-$AI$13)*(EXP(-$AI$13*(($B$16+$AI$4)*0.1))-EXP(-$B$15*(($B$16+$AI$4)*0.1)))+U56*$B$15/($B$15-$AI$14)*(EXP(-$AI$14*(($B$16+$AI$4)*0.1))-EXP(-$B$15*(($B$16+$AI$4)*0.1)))</f>
        <v/>
      </c>
      <c r="W56" s="17">
        <f>R56*EXP(-$B$15*(($B$16+$AI$4)*0.2))+S56*$B$15/($B$15-$AI$12)*(EXP(-$AI$12*(($B$16+$AI$4)*0.2))-EXP(-$B$15*(($B$16+$AI$4)*0.2)))+T56*$B$15/($B$15-$AI$13)*(EXP(-$AI$13*(($B$16+$AI$4)*0.2))-EXP(-$B$15*(($B$16+$AI$4)*0.2)))+U56*$B$15/($B$15-$AI$14)*(EXP(-$AI$14*(($B$16+$AI$4)*0.2))-EXP(-$B$15*(($B$16+$AI$4)*0.2)))</f>
        <v/>
      </c>
      <c r="X56" s="17">
        <f>R56*EXP(-$B$15*(($B$16+$AI$4)*0.3))+S56*$B$15/($B$15-$AI$12)*(EXP(-$AI$12*(($B$16+$AI$4)*0.3))-EXP(-$B$15*(($B$16+$AI$4)*0.3)))+T56*$B$15/($B$15-$AI$13)*(EXP(-$AI$13*(($B$16+$AI$4)*0.3))-EXP(-$B$15*(($B$16+$AI$4)*0.3)))+U56*$B$15/($B$15-$AI$14)*(EXP(-$AI$14*(($B$16+$AI$4)*0.3))-EXP(-$B$15*(($B$16+$AI$4)*0.3)))</f>
        <v/>
      </c>
      <c r="Y56" s="17">
        <f>R56*EXP(-$B$15*(($B$16+$AI$4)*0.4))+S56*$B$15/($B$15-$AI$12)*(EXP(-$AI$12*(($B$16+$AI$4)*0.4))-EXP(-$B$15*(($B$16+$AI$4)*0.4)))+T56*$B$15/($B$15-$AI$13)*(EXP(-$AI$13*(($B$16+$AI$4)*0.4))-EXP(-$B$15*(($B$16+$AI$4)*0.4)))+U56*$B$15/($B$15-$AI$14)*(EXP(-$AI$14*(($B$16+$AI$4)*0.4))-EXP(-$B$15*(($B$16+$AI$4)*0.4)))</f>
        <v/>
      </c>
      <c r="Z56" s="17">
        <f>R56*EXP(-$B$15*(($B$16+$AI$4)*0.5))+S56*$B$15/($B$15-$AI$12)*(EXP(-$AI$12*(($B$16+$AI$4)*0.5))-EXP(-$B$15*(($B$16+$AI$4)*0.5)))+T56*$B$15/($B$15-$AI$13)*(EXP(-$AI$13*(($B$16+$AI$4)*0.5))-EXP(-$B$15*(($B$16+$AI$4)*0.5)))+U56*$B$15/($B$15-$AI$14)*(EXP(-$AI$14*(($B$16+$AI$4)*0.5))-EXP(-$B$15*(($B$16+$AI$4)*0.5)))</f>
        <v/>
      </c>
      <c r="AA56" s="17">
        <f>R56*EXP(-$B$15*(($B$16+$AI$4)*0.6))+S56*$B$15/($B$15-$AI$12)*(EXP(-$AI$12*(($B$16+$AI$4)*0.6))-EXP(-$B$15*(($B$16+$AI$4)*0.6)))+T56*$B$15/($B$15-$AI$13)*(EXP(-$AI$13*(($B$16+$AI$4)*0.6))-EXP(-$B$15*(($B$16+$AI$4)*0.6)))+U56*$B$15/($B$15-$AI$14)*(EXP(-$AI$14*(($B$16+$AI$4)*0.6))-EXP(-$B$15*(($B$16+$AI$4)*0.6)))</f>
        <v/>
      </c>
      <c r="AB56" s="17">
        <f>R56*EXP(-$B$15*(($B$16+$AI$4)*0.7))+S56*$B$15/($B$15-$AI$12)*(EXP(-$AI$12*(($B$16+$AI$4)*0.7))-EXP(-$B$15*(($B$16+$AI$4)*0.7)))+T56*$B$15/($B$15-$AI$13)*(EXP(-$AI$13*(($B$16+$AI$4)*0.7))-EXP(-$B$15*(($B$16+$AI$4)*0.7)))+U56*$B$15/($B$15-$AI$14)*(EXP(-$AI$14*(($B$16+$AI$4)*0.7))-EXP(-$B$15*(($B$16+$AI$4)*0.7)))</f>
        <v/>
      </c>
      <c r="AC56" s="17">
        <f>R56*EXP(-$B$15*(($B$16+$AI$4)*0.8))+S56*$B$15/($B$15-$AI$12)*(EXP(-$AI$12*(($B$16+$AI$4)*0.8))-EXP(-$B$15*(($B$16+$AI$4)*0.8)))+T56*$B$15/($B$15-$AI$13)*(EXP(-$AI$13*(($B$16+$AI$4)*0.8))-EXP(-$B$15*(($B$16+$AI$4)*0.8)))+U56*$B$15/($B$15-$AI$14)*(EXP(-$AI$14*(($B$16+$AI$4)*0.8))-EXP(-$B$15*(($B$16+$AI$4)*0.8)))</f>
        <v/>
      </c>
      <c r="AD56" s="17">
        <f>R56*EXP(-$B$15*(($B$16+$AI$4)*0.9))+S56*$B$15/($B$15-$AI$12)*(EXP(-$AI$12*(($B$16+$AI$4)*0.9))-EXP(-$B$15*(($B$16+$AI$4)*0.9)))+T56*$B$15/($B$15-$AI$13)*(EXP(-$AI$13*(($B$16+$AI$4)*0.9))-EXP(-$B$15*(($B$16+$AI$4)*0.9)))+U56*$B$15/($B$15-$AI$14)*(EXP(-$AI$14*(($B$16+$AI$4)*0.9))-EXP(-$B$15*(($B$16+$AI$4)*0.9)))</f>
        <v/>
      </c>
      <c r="AE56" s="17">
        <f>R56*EXP(-$B$15*(($B$16+$AI$4)*1.0))+S56*$B$15/($B$15-$AI$12)*(EXP(-$AI$12*(($B$16+$AI$4)*1.0))-EXP(-$B$15*(($B$16+$AI$4)*1.0)))+T56*$B$15/($B$15-$AI$13)*(EXP(-$AI$13*(($B$16+$AI$4)*1.0))-EXP(-$B$15*(($B$16+$AI$4)*1.0)))+U56*$B$15/($B$15-$AI$14)*(EXP(-$AI$14*(($B$16+$AI$4)*1.0))-EXP(-$B$15*(($B$16+$AI$4)*1.0)))</f>
        <v/>
      </c>
      <c r="AF56" s="17">
        <f>MIN((G56-V56)/$AI$48,(G56-W56)/$AI$49,(G56-X56)/$AI$50,(G56-Y56)/$AI$51,(G56-Z56)/$AI$52,(G56-AA56)/$AI$53,(G56-AB56)/$AI$54,(G56-AC56)/$AI$55,(G56-AD56)/$AI$56,(G56-AE56)/$AI$57)</f>
        <v/>
      </c>
      <c r="AH56" s="9" t="inlineStr">
        <is>
          <t>Ce per mg over a step, at +9/10 (TTPE+step)</t>
        </is>
      </c>
      <c r="AI56" s="10">
        <f>($AI$33*$B$15/($B$15-$AI$12)*(EXP(-$AI$12*(($B$16+$AI$4)*0.9))*(EXP($AI$12*MIN((($B$16+$AI$4)*0.9),$AI$4))-1)/$AI$12-EXP(-$B$15*(($B$16+$AI$4)*0.9))*(EXP($B$15*MIN((($B$16+$AI$4)*0.9),$AI$4))-1)/$B$15)+$AI$36*$B$15/($B$15-$AI$13)*(EXP(-$AI$13*(($B$16+$AI$4)*0.9))*(EXP($AI$13*MIN((($B$16+$AI$4)*0.9),$AI$4))-1)/$AI$13-EXP(-$B$15*(($B$16+$AI$4)*0.9))*(EXP($B$15*MIN((($B$16+$AI$4)*0.9),$AI$4))-1)/$B$15)+$AI$39*$B$15/($B$15-$AI$14)*(EXP(-$AI$14*(($B$16+$AI$4)*0.9))*(EXP($AI$14*MIN((($B$16+$AI$4)*0.9),$AI$4))-1)/$AI$14-EXP(-$B$15*(($B$16+$AI$4)*0.9))*(EXP($B$15*MIN((($B$16+$AI$4)*0.9),$AI$4))-1)/$B$15))/$AI$4</f>
        <v/>
      </c>
    </row>
    <row r="57">
      <c r="A57" s="26" t="inlineStr">
        <is>
          <t>Eleveld DJ et al. Br J Anaesth 2018;120:942-959. doi:10.1016/j.bja.2018.01.018. Reference patient 35 y, 70 kg, 170 cm male. FFM by Al-Sallami. Default ke0 = arterial 0.146 x (W/70)^-0.25.</t>
        </is>
      </c>
      <c r="E57" s="12">
        <f>E56+$B$11</f>
        <v/>
      </c>
      <c r="F57" s="13">
        <f>E57/60</f>
        <v/>
      </c>
      <c r="G57" s="13">
        <f>IF(F57&gt;=$AI$66,$B$26,IF(F57&gt;=$AI$65,$B$25,IF(F57&gt;=$AI$64,$B$24,IF(F57&gt;=$AI$63,$B$23,IF(F57&gt;=$AI$62,$B$22,IF(F57&gt;=$AI$61,$B$21,$B$20))))))</f>
        <v/>
      </c>
      <c r="H57" s="14">
        <f>MAX(0,MIN($AI$59,IF($B$9="Plasma",(G57-(S57*$AI$18+T57*$AI$19+U57*$AI$20))/$AI$46,AF57)))</f>
        <v/>
      </c>
      <c r="I57" s="15">
        <f>H57/10*3600/$B$11</f>
        <v/>
      </c>
      <c r="J57" s="15">
        <f>J56+H57</f>
        <v/>
      </c>
      <c r="K57" s="14">
        <f>$AI$21*K56+$AI$22*L56+$AI$23*M56+$AI$30*H56</f>
        <v/>
      </c>
      <c r="L57" s="14">
        <f>$AI$24*K56+$AI$25*L56+$AI$26*M56+$AI$31*H56</f>
        <v/>
      </c>
      <c r="M57" s="14">
        <f>$AI$27*K56+$AI$28*L56+$AI$29*M56+$AI$32*H56</f>
        <v/>
      </c>
      <c r="N57" s="16">
        <f>R57*$B$48</f>
        <v/>
      </c>
      <c r="O57" s="14">
        <f>K57/$B$37</f>
        <v/>
      </c>
      <c r="P57" s="14">
        <f>L57/$B$38</f>
        <v/>
      </c>
      <c r="Q57" s="14">
        <f>M57/$B$39</f>
        <v/>
      </c>
      <c r="R57" s="14">
        <f>R56*$AI$42+S56*$AI$43+T56*$AI$44+U56*$AI$45+$AI$47*H56</f>
        <v/>
      </c>
      <c r="S57" s="17">
        <f>$AI$33*K57+$AI$34*L57+$AI$35*M57</f>
        <v/>
      </c>
      <c r="T57" s="17">
        <f>$AI$36*K57+$AI$37*L57+$AI$38*M57</f>
        <v/>
      </c>
      <c r="U57" s="17">
        <f>$AI$39*K57+$AI$40*L57+$AI$41*M57</f>
        <v/>
      </c>
      <c r="V57" s="17">
        <f>R57*EXP(-$B$15*(($B$16+$AI$4)*0.1))+S57*$B$15/($B$15-$AI$12)*(EXP(-$AI$12*(($B$16+$AI$4)*0.1))-EXP(-$B$15*(($B$16+$AI$4)*0.1)))+T57*$B$15/($B$15-$AI$13)*(EXP(-$AI$13*(($B$16+$AI$4)*0.1))-EXP(-$B$15*(($B$16+$AI$4)*0.1)))+U57*$B$15/($B$15-$AI$14)*(EXP(-$AI$14*(($B$16+$AI$4)*0.1))-EXP(-$B$15*(($B$16+$AI$4)*0.1)))</f>
        <v/>
      </c>
      <c r="W57" s="17">
        <f>R57*EXP(-$B$15*(($B$16+$AI$4)*0.2))+S57*$B$15/($B$15-$AI$12)*(EXP(-$AI$12*(($B$16+$AI$4)*0.2))-EXP(-$B$15*(($B$16+$AI$4)*0.2)))+T57*$B$15/($B$15-$AI$13)*(EXP(-$AI$13*(($B$16+$AI$4)*0.2))-EXP(-$B$15*(($B$16+$AI$4)*0.2)))+U57*$B$15/($B$15-$AI$14)*(EXP(-$AI$14*(($B$16+$AI$4)*0.2))-EXP(-$B$15*(($B$16+$AI$4)*0.2)))</f>
        <v/>
      </c>
      <c r="X57" s="17">
        <f>R57*EXP(-$B$15*(($B$16+$AI$4)*0.3))+S57*$B$15/($B$15-$AI$12)*(EXP(-$AI$12*(($B$16+$AI$4)*0.3))-EXP(-$B$15*(($B$16+$AI$4)*0.3)))+T57*$B$15/($B$15-$AI$13)*(EXP(-$AI$13*(($B$16+$AI$4)*0.3))-EXP(-$B$15*(($B$16+$AI$4)*0.3)))+U57*$B$15/($B$15-$AI$14)*(EXP(-$AI$14*(($B$16+$AI$4)*0.3))-EXP(-$B$15*(($B$16+$AI$4)*0.3)))</f>
        <v/>
      </c>
      <c r="Y57" s="17">
        <f>R57*EXP(-$B$15*(($B$16+$AI$4)*0.4))+S57*$B$15/($B$15-$AI$12)*(EXP(-$AI$12*(($B$16+$AI$4)*0.4))-EXP(-$B$15*(($B$16+$AI$4)*0.4)))+T57*$B$15/($B$15-$AI$13)*(EXP(-$AI$13*(($B$16+$AI$4)*0.4))-EXP(-$B$15*(($B$16+$AI$4)*0.4)))+U57*$B$15/($B$15-$AI$14)*(EXP(-$AI$14*(($B$16+$AI$4)*0.4))-EXP(-$B$15*(($B$16+$AI$4)*0.4)))</f>
        <v/>
      </c>
      <c r="Z57" s="17">
        <f>R57*EXP(-$B$15*(($B$16+$AI$4)*0.5))+S57*$B$15/($B$15-$AI$12)*(EXP(-$AI$12*(($B$16+$AI$4)*0.5))-EXP(-$B$15*(($B$16+$AI$4)*0.5)))+T57*$B$15/($B$15-$AI$13)*(EXP(-$AI$13*(($B$16+$AI$4)*0.5))-EXP(-$B$15*(($B$16+$AI$4)*0.5)))+U57*$B$15/($B$15-$AI$14)*(EXP(-$AI$14*(($B$16+$AI$4)*0.5))-EXP(-$B$15*(($B$16+$AI$4)*0.5)))</f>
        <v/>
      </c>
      <c r="AA57" s="17">
        <f>R57*EXP(-$B$15*(($B$16+$AI$4)*0.6))+S57*$B$15/($B$15-$AI$12)*(EXP(-$AI$12*(($B$16+$AI$4)*0.6))-EXP(-$B$15*(($B$16+$AI$4)*0.6)))+T57*$B$15/($B$15-$AI$13)*(EXP(-$AI$13*(($B$16+$AI$4)*0.6))-EXP(-$B$15*(($B$16+$AI$4)*0.6)))+U57*$B$15/($B$15-$AI$14)*(EXP(-$AI$14*(($B$16+$AI$4)*0.6))-EXP(-$B$15*(($B$16+$AI$4)*0.6)))</f>
        <v/>
      </c>
      <c r="AB57" s="17">
        <f>R57*EXP(-$B$15*(($B$16+$AI$4)*0.7))+S57*$B$15/($B$15-$AI$12)*(EXP(-$AI$12*(($B$16+$AI$4)*0.7))-EXP(-$B$15*(($B$16+$AI$4)*0.7)))+T57*$B$15/($B$15-$AI$13)*(EXP(-$AI$13*(($B$16+$AI$4)*0.7))-EXP(-$B$15*(($B$16+$AI$4)*0.7)))+U57*$B$15/($B$15-$AI$14)*(EXP(-$AI$14*(($B$16+$AI$4)*0.7))-EXP(-$B$15*(($B$16+$AI$4)*0.7)))</f>
        <v/>
      </c>
      <c r="AC57" s="17">
        <f>R57*EXP(-$B$15*(($B$16+$AI$4)*0.8))+S57*$B$15/($B$15-$AI$12)*(EXP(-$AI$12*(($B$16+$AI$4)*0.8))-EXP(-$B$15*(($B$16+$AI$4)*0.8)))+T57*$B$15/($B$15-$AI$13)*(EXP(-$AI$13*(($B$16+$AI$4)*0.8))-EXP(-$B$15*(($B$16+$AI$4)*0.8)))+U57*$B$15/($B$15-$AI$14)*(EXP(-$AI$14*(($B$16+$AI$4)*0.8))-EXP(-$B$15*(($B$16+$AI$4)*0.8)))</f>
        <v/>
      </c>
      <c r="AD57" s="17">
        <f>R57*EXP(-$B$15*(($B$16+$AI$4)*0.9))+S57*$B$15/($B$15-$AI$12)*(EXP(-$AI$12*(($B$16+$AI$4)*0.9))-EXP(-$B$15*(($B$16+$AI$4)*0.9)))+T57*$B$15/($B$15-$AI$13)*(EXP(-$AI$13*(($B$16+$AI$4)*0.9))-EXP(-$B$15*(($B$16+$AI$4)*0.9)))+U57*$B$15/($B$15-$AI$14)*(EXP(-$AI$14*(($B$16+$AI$4)*0.9))-EXP(-$B$15*(($B$16+$AI$4)*0.9)))</f>
        <v/>
      </c>
      <c r="AE57" s="17">
        <f>R57*EXP(-$B$15*(($B$16+$AI$4)*1.0))+S57*$B$15/($B$15-$AI$12)*(EXP(-$AI$12*(($B$16+$AI$4)*1.0))-EXP(-$B$15*(($B$16+$AI$4)*1.0)))+T57*$B$15/($B$15-$AI$13)*(EXP(-$AI$13*(($B$16+$AI$4)*1.0))-EXP(-$B$15*(($B$16+$AI$4)*1.0)))+U57*$B$15/($B$15-$AI$14)*(EXP(-$AI$14*(($B$16+$AI$4)*1.0))-EXP(-$B$15*(($B$16+$AI$4)*1.0)))</f>
        <v/>
      </c>
      <c r="AF57" s="17">
        <f>MIN((G57-V57)/$AI$48,(G57-W57)/$AI$49,(G57-X57)/$AI$50,(G57-Y57)/$AI$51,(G57-Z57)/$AI$52,(G57-AA57)/$AI$53,(G57-AB57)/$AI$54,(G57-AC57)/$AI$55,(G57-AD57)/$AI$56,(G57-AE57)/$AI$57)</f>
        <v/>
      </c>
      <c r="AH57" s="9" t="inlineStr">
        <is>
          <t>Ce per mg over a step, at +10/10 (TTPE+step)</t>
        </is>
      </c>
      <c r="AI57" s="10">
        <f>($AI$33*$B$15/($B$15-$AI$12)*(EXP(-$AI$12*(($B$16+$AI$4)*1.0))*(EXP($AI$12*MIN((($B$16+$AI$4)*1.0),$AI$4))-1)/$AI$12-EXP(-$B$15*(($B$16+$AI$4)*1.0))*(EXP($B$15*MIN((($B$16+$AI$4)*1.0),$AI$4))-1)/$B$15)+$AI$36*$B$15/($B$15-$AI$13)*(EXP(-$AI$13*(($B$16+$AI$4)*1.0))*(EXP($AI$13*MIN((($B$16+$AI$4)*1.0),$AI$4))-1)/$AI$13-EXP(-$B$15*(($B$16+$AI$4)*1.0))*(EXP($B$15*MIN((($B$16+$AI$4)*1.0),$AI$4))-1)/$B$15)+$AI$39*$B$15/($B$15-$AI$14)*(EXP(-$AI$14*(($B$16+$AI$4)*1.0))*(EXP($AI$14*MIN((($B$16+$AI$4)*1.0),$AI$4))-1)/$AI$14-EXP(-$B$15*(($B$16+$AI$4)*1.0))*(EXP($B$15*MIN((($B$16+$AI$4)*1.0),$AI$4))-1)/$B$15))/$AI$4</f>
        <v/>
      </c>
    </row>
    <row r="58">
      <c r="E58" s="12">
        <f>E57+$B$11</f>
        <v/>
      </c>
      <c r="F58" s="13">
        <f>E58/60</f>
        <v/>
      </c>
      <c r="G58" s="13">
        <f>IF(F58&gt;=$AI$66,$B$26,IF(F58&gt;=$AI$65,$B$25,IF(F58&gt;=$AI$64,$B$24,IF(F58&gt;=$AI$63,$B$23,IF(F58&gt;=$AI$62,$B$22,IF(F58&gt;=$AI$61,$B$21,$B$20))))))</f>
        <v/>
      </c>
      <c r="H58" s="14">
        <f>MAX(0,MIN($AI$59,IF($B$9="Plasma",(G58-(S58*$AI$18+T58*$AI$19+U58*$AI$20))/$AI$46,AF58)))</f>
        <v/>
      </c>
      <c r="I58" s="15">
        <f>H58/10*3600/$B$11</f>
        <v/>
      </c>
      <c r="J58" s="15">
        <f>J57+H58</f>
        <v/>
      </c>
      <c r="K58" s="14">
        <f>$AI$21*K57+$AI$22*L57+$AI$23*M57+$AI$30*H57</f>
        <v/>
      </c>
      <c r="L58" s="14">
        <f>$AI$24*K57+$AI$25*L57+$AI$26*M57+$AI$31*H57</f>
        <v/>
      </c>
      <c r="M58" s="14">
        <f>$AI$27*K57+$AI$28*L57+$AI$29*M57+$AI$32*H57</f>
        <v/>
      </c>
      <c r="N58" s="16">
        <f>R58*$B$48</f>
        <v/>
      </c>
      <c r="O58" s="14">
        <f>K58/$B$37</f>
        <v/>
      </c>
      <c r="P58" s="14">
        <f>L58/$B$38</f>
        <v/>
      </c>
      <c r="Q58" s="14">
        <f>M58/$B$39</f>
        <v/>
      </c>
      <c r="R58" s="14">
        <f>R57*$AI$42+S57*$AI$43+T57*$AI$44+U57*$AI$45+$AI$47*H57</f>
        <v/>
      </c>
      <c r="S58" s="17">
        <f>$AI$33*K58+$AI$34*L58+$AI$35*M58</f>
        <v/>
      </c>
      <c r="T58" s="17">
        <f>$AI$36*K58+$AI$37*L58+$AI$38*M58</f>
        <v/>
      </c>
      <c r="U58" s="17">
        <f>$AI$39*K58+$AI$40*L58+$AI$41*M58</f>
        <v/>
      </c>
      <c r="V58" s="17">
        <f>R58*EXP(-$B$15*(($B$16+$AI$4)*0.1))+S58*$B$15/($B$15-$AI$12)*(EXP(-$AI$12*(($B$16+$AI$4)*0.1))-EXP(-$B$15*(($B$16+$AI$4)*0.1)))+T58*$B$15/($B$15-$AI$13)*(EXP(-$AI$13*(($B$16+$AI$4)*0.1))-EXP(-$B$15*(($B$16+$AI$4)*0.1)))+U58*$B$15/($B$15-$AI$14)*(EXP(-$AI$14*(($B$16+$AI$4)*0.1))-EXP(-$B$15*(($B$16+$AI$4)*0.1)))</f>
        <v/>
      </c>
      <c r="W58" s="17">
        <f>R58*EXP(-$B$15*(($B$16+$AI$4)*0.2))+S58*$B$15/($B$15-$AI$12)*(EXP(-$AI$12*(($B$16+$AI$4)*0.2))-EXP(-$B$15*(($B$16+$AI$4)*0.2)))+T58*$B$15/($B$15-$AI$13)*(EXP(-$AI$13*(($B$16+$AI$4)*0.2))-EXP(-$B$15*(($B$16+$AI$4)*0.2)))+U58*$B$15/($B$15-$AI$14)*(EXP(-$AI$14*(($B$16+$AI$4)*0.2))-EXP(-$B$15*(($B$16+$AI$4)*0.2)))</f>
        <v/>
      </c>
      <c r="X58" s="17">
        <f>R58*EXP(-$B$15*(($B$16+$AI$4)*0.3))+S58*$B$15/($B$15-$AI$12)*(EXP(-$AI$12*(($B$16+$AI$4)*0.3))-EXP(-$B$15*(($B$16+$AI$4)*0.3)))+T58*$B$15/($B$15-$AI$13)*(EXP(-$AI$13*(($B$16+$AI$4)*0.3))-EXP(-$B$15*(($B$16+$AI$4)*0.3)))+U58*$B$15/($B$15-$AI$14)*(EXP(-$AI$14*(($B$16+$AI$4)*0.3))-EXP(-$B$15*(($B$16+$AI$4)*0.3)))</f>
        <v/>
      </c>
      <c r="Y58" s="17">
        <f>R58*EXP(-$B$15*(($B$16+$AI$4)*0.4))+S58*$B$15/($B$15-$AI$12)*(EXP(-$AI$12*(($B$16+$AI$4)*0.4))-EXP(-$B$15*(($B$16+$AI$4)*0.4)))+T58*$B$15/($B$15-$AI$13)*(EXP(-$AI$13*(($B$16+$AI$4)*0.4))-EXP(-$B$15*(($B$16+$AI$4)*0.4)))+U58*$B$15/($B$15-$AI$14)*(EXP(-$AI$14*(($B$16+$AI$4)*0.4))-EXP(-$B$15*(($B$16+$AI$4)*0.4)))</f>
        <v/>
      </c>
      <c r="Z58" s="17">
        <f>R58*EXP(-$B$15*(($B$16+$AI$4)*0.5))+S58*$B$15/($B$15-$AI$12)*(EXP(-$AI$12*(($B$16+$AI$4)*0.5))-EXP(-$B$15*(($B$16+$AI$4)*0.5)))+T58*$B$15/($B$15-$AI$13)*(EXP(-$AI$13*(($B$16+$AI$4)*0.5))-EXP(-$B$15*(($B$16+$AI$4)*0.5)))+U58*$B$15/($B$15-$AI$14)*(EXP(-$AI$14*(($B$16+$AI$4)*0.5))-EXP(-$B$15*(($B$16+$AI$4)*0.5)))</f>
        <v/>
      </c>
      <c r="AA58" s="17">
        <f>R58*EXP(-$B$15*(($B$16+$AI$4)*0.6))+S58*$B$15/($B$15-$AI$12)*(EXP(-$AI$12*(($B$16+$AI$4)*0.6))-EXP(-$B$15*(($B$16+$AI$4)*0.6)))+T58*$B$15/($B$15-$AI$13)*(EXP(-$AI$13*(($B$16+$AI$4)*0.6))-EXP(-$B$15*(($B$16+$AI$4)*0.6)))+U58*$B$15/($B$15-$AI$14)*(EXP(-$AI$14*(($B$16+$AI$4)*0.6))-EXP(-$B$15*(($B$16+$AI$4)*0.6)))</f>
        <v/>
      </c>
      <c r="AB58" s="17">
        <f>R58*EXP(-$B$15*(($B$16+$AI$4)*0.7))+S58*$B$15/($B$15-$AI$12)*(EXP(-$AI$12*(($B$16+$AI$4)*0.7))-EXP(-$B$15*(($B$16+$AI$4)*0.7)))+T58*$B$15/($B$15-$AI$13)*(EXP(-$AI$13*(($B$16+$AI$4)*0.7))-EXP(-$B$15*(($B$16+$AI$4)*0.7)))+U58*$B$15/($B$15-$AI$14)*(EXP(-$AI$14*(($B$16+$AI$4)*0.7))-EXP(-$B$15*(($B$16+$AI$4)*0.7)))</f>
        <v/>
      </c>
      <c r="AC58" s="17">
        <f>R58*EXP(-$B$15*(($B$16+$AI$4)*0.8))+S58*$B$15/($B$15-$AI$12)*(EXP(-$AI$12*(($B$16+$AI$4)*0.8))-EXP(-$B$15*(($B$16+$AI$4)*0.8)))+T58*$B$15/($B$15-$AI$13)*(EXP(-$AI$13*(($B$16+$AI$4)*0.8))-EXP(-$B$15*(($B$16+$AI$4)*0.8)))+U58*$B$15/($B$15-$AI$14)*(EXP(-$AI$14*(($B$16+$AI$4)*0.8))-EXP(-$B$15*(($B$16+$AI$4)*0.8)))</f>
        <v/>
      </c>
      <c r="AD58" s="17">
        <f>R58*EXP(-$B$15*(($B$16+$AI$4)*0.9))+S58*$B$15/($B$15-$AI$12)*(EXP(-$AI$12*(($B$16+$AI$4)*0.9))-EXP(-$B$15*(($B$16+$AI$4)*0.9)))+T58*$B$15/($B$15-$AI$13)*(EXP(-$AI$13*(($B$16+$AI$4)*0.9))-EXP(-$B$15*(($B$16+$AI$4)*0.9)))+U58*$B$15/($B$15-$AI$14)*(EXP(-$AI$14*(($B$16+$AI$4)*0.9))-EXP(-$B$15*(($B$16+$AI$4)*0.9)))</f>
        <v/>
      </c>
      <c r="AE58" s="17">
        <f>R58*EXP(-$B$15*(($B$16+$AI$4)*1.0))+S58*$B$15/($B$15-$AI$12)*(EXP(-$AI$12*(($B$16+$AI$4)*1.0))-EXP(-$B$15*(($B$16+$AI$4)*1.0)))+T58*$B$15/($B$15-$AI$13)*(EXP(-$AI$13*(($B$16+$AI$4)*1.0))-EXP(-$B$15*(($B$16+$AI$4)*1.0)))+U58*$B$15/($B$15-$AI$14)*(EXP(-$AI$14*(($B$16+$AI$4)*1.0))-EXP(-$B$15*(($B$16+$AI$4)*1.0)))</f>
        <v/>
      </c>
      <c r="AF58" s="17">
        <f>MIN((G58-V58)/$AI$48,(G58-W58)/$AI$49,(G58-X58)/$AI$50,(G58-Y58)/$AI$51,(G58-Z58)/$AI$52,(G58-AA58)/$AI$53,(G58-AB58)/$AI$54,(G58-AC58)/$AI$55,(G58-AD58)/$AI$56,(G58-AE58)/$AI$57)</f>
        <v/>
      </c>
      <c r="AH58" s="9" t="inlineStr">
        <is>
          <t>Peak Ce per mg infused over one step</t>
        </is>
      </c>
      <c r="AI58" s="10">
        <f>MAX($AI$48,$AI$49,$AI$50,$AI$51,$AI$52,$AI$53,$AI$54,$AI$55,$AI$56,$AI$57)</f>
        <v/>
      </c>
    </row>
    <row r="59">
      <c r="E59" s="12">
        <f>E58+$B$11</f>
        <v/>
      </c>
      <c r="F59" s="13">
        <f>E59/60</f>
        <v/>
      </c>
      <c r="G59" s="13">
        <f>IF(F59&gt;=$AI$66,$B$26,IF(F59&gt;=$AI$65,$B$25,IF(F59&gt;=$AI$64,$B$24,IF(F59&gt;=$AI$63,$B$23,IF(F59&gt;=$AI$62,$B$22,IF(F59&gt;=$AI$61,$B$21,$B$20))))))</f>
        <v/>
      </c>
      <c r="H59" s="14">
        <f>MAX(0,MIN($AI$59,IF($B$9="Plasma",(G59-(S59*$AI$18+T59*$AI$19+U59*$AI$20))/$AI$46,AF59)))</f>
        <v/>
      </c>
      <c r="I59" s="15">
        <f>H59/10*3600/$B$11</f>
        <v/>
      </c>
      <c r="J59" s="15">
        <f>J58+H59</f>
        <v/>
      </c>
      <c r="K59" s="14">
        <f>$AI$21*K58+$AI$22*L58+$AI$23*M58+$AI$30*H58</f>
        <v/>
      </c>
      <c r="L59" s="14">
        <f>$AI$24*K58+$AI$25*L58+$AI$26*M58+$AI$31*H58</f>
        <v/>
      </c>
      <c r="M59" s="14">
        <f>$AI$27*K58+$AI$28*L58+$AI$29*M58+$AI$32*H58</f>
        <v/>
      </c>
      <c r="N59" s="16">
        <f>R59*$B$48</f>
        <v/>
      </c>
      <c r="O59" s="14">
        <f>K59/$B$37</f>
        <v/>
      </c>
      <c r="P59" s="14">
        <f>L59/$B$38</f>
        <v/>
      </c>
      <c r="Q59" s="14">
        <f>M59/$B$39</f>
        <v/>
      </c>
      <c r="R59" s="14">
        <f>R58*$AI$42+S58*$AI$43+T58*$AI$44+U58*$AI$45+$AI$47*H58</f>
        <v/>
      </c>
      <c r="S59" s="17">
        <f>$AI$33*K59+$AI$34*L59+$AI$35*M59</f>
        <v/>
      </c>
      <c r="T59" s="17">
        <f>$AI$36*K59+$AI$37*L59+$AI$38*M59</f>
        <v/>
      </c>
      <c r="U59" s="17">
        <f>$AI$39*K59+$AI$40*L59+$AI$41*M59</f>
        <v/>
      </c>
      <c r="V59" s="17">
        <f>R59*EXP(-$B$15*(($B$16+$AI$4)*0.1))+S59*$B$15/($B$15-$AI$12)*(EXP(-$AI$12*(($B$16+$AI$4)*0.1))-EXP(-$B$15*(($B$16+$AI$4)*0.1)))+T59*$B$15/($B$15-$AI$13)*(EXP(-$AI$13*(($B$16+$AI$4)*0.1))-EXP(-$B$15*(($B$16+$AI$4)*0.1)))+U59*$B$15/($B$15-$AI$14)*(EXP(-$AI$14*(($B$16+$AI$4)*0.1))-EXP(-$B$15*(($B$16+$AI$4)*0.1)))</f>
        <v/>
      </c>
      <c r="W59" s="17">
        <f>R59*EXP(-$B$15*(($B$16+$AI$4)*0.2))+S59*$B$15/($B$15-$AI$12)*(EXP(-$AI$12*(($B$16+$AI$4)*0.2))-EXP(-$B$15*(($B$16+$AI$4)*0.2)))+T59*$B$15/($B$15-$AI$13)*(EXP(-$AI$13*(($B$16+$AI$4)*0.2))-EXP(-$B$15*(($B$16+$AI$4)*0.2)))+U59*$B$15/($B$15-$AI$14)*(EXP(-$AI$14*(($B$16+$AI$4)*0.2))-EXP(-$B$15*(($B$16+$AI$4)*0.2)))</f>
        <v/>
      </c>
      <c r="X59" s="17">
        <f>R59*EXP(-$B$15*(($B$16+$AI$4)*0.3))+S59*$B$15/($B$15-$AI$12)*(EXP(-$AI$12*(($B$16+$AI$4)*0.3))-EXP(-$B$15*(($B$16+$AI$4)*0.3)))+T59*$B$15/($B$15-$AI$13)*(EXP(-$AI$13*(($B$16+$AI$4)*0.3))-EXP(-$B$15*(($B$16+$AI$4)*0.3)))+U59*$B$15/($B$15-$AI$14)*(EXP(-$AI$14*(($B$16+$AI$4)*0.3))-EXP(-$B$15*(($B$16+$AI$4)*0.3)))</f>
        <v/>
      </c>
      <c r="Y59" s="17">
        <f>R59*EXP(-$B$15*(($B$16+$AI$4)*0.4))+S59*$B$15/($B$15-$AI$12)*(EXP(-$AI$12*(($B$16+$AI$4)*0.4))-EXP(-$B$15*(($B$16+$AI$4)*0.4)))+T59*$B$15/($B$15-$AI$13)*(EXP(-$AI$13*(($B$16+$AI$4)*0.4))-EXP(-$B$15*(($B$16+$AI$4)*0.4)))+U59*$B$15/($B$15-$AI$14)*(EXP(-$AI$14*(($B$16+$AI$4)*0.4))-EXP(-$B$15*(($B$16+$AI$4)*0.4)))</f>
        <v/>
      </c>
      <c r="Z59" s="17">
        <f>R59*EXP(-$B$15*(($B$16+$AI$4)*0.5))+S59*$B$15/($B$15-$AI$12)*(EXP(-$AI$12*(($B$16+$AI$4)*0.5))-EXP(-$B$15*(($B$16+$AI$4)*0.5)))+T59*$B$15/($B$15-$AI$13)*(EXP(-$AI$13*(($B$16+$AI$4)*0.5))-EXP(-$B$15*(($B$16+$AI$4)*0.5)))+U59*$B$15/($B$15-$AI$14)*(EXP(-$AI$14*(($B$16+$AI$4)*0.5))-EXP(-$B$15*(($B$16+$AI$4)*0.5)))</f>
        <v/>
      </c>
      <c r="AA59" s="17">
        <f>R59*EXP(-$B$15*(($B$16+$AI$4)*0.6))+S59*$B$15/($B$15-$AI$12)*(EXP(-$AI$12*(($B$16+$AI$4)*0.6))-EXP(-$B$15*(($B$16+$AI$4)*0.6)))+T59*$B$15/($B$15-$AI$13)*(EXP(-$AI$13*(($B$16+$AI$4)*0.6))-EXP(-$B$15*(($B$16+$AI$4)*0.6)))+U59*$B$15/($B$15-$AI$14)*(EXP(-$AI$14*(($B$16+$AI$4)*0.6))-EXP(-$B$15*(($B$16+$AI$4)*0.6)))</f>
        <v/>
      </c>
      <c r="AB59" s="17">
        <f>R59*EXP(-$B$15*(($B$16+$AI$4)*0.7))+S59*$B$15/($B$15-$AI$12)*(EXP(-$AI$12*(($B$16+$AI$4)*0.7))-EXP(-$B$15*(($B$16+$AI$4)*0.7)))+T59*$B$15/($B$15-$AI$13)*(EXP(-$AI$13*(($B$16+$AI$4)*0.7))-EXP(-$B$15*(($B$16+$AI$4)*0.7)))+U59*$B$15/($B$15-$AI$14)*(EXP(-$AI$14*(($B$16+$AI$4)*0.7))-EXP(-$B$15*(($B$16+$AI$4)*0.7)))</f>
        <v/>
      </c>
      <c r="AC59" s="17">
        <f>R59*EXP(-$B$15*(($B$16+$AI$4)*0.8))+S59*$B$15/($B$15-$AI$12)*(EXP(-$AI$12*(($B$16+$AI$4)*0.8))-EXP(-$B$15*(($B$16+$AI$4)*0.8)))+T59*$B$15/($B$15-$AI$13)*(EXP(-$AI$13*(($B$16+$AI$4)*0.8))-EXP(-$B$15*(($B$16+$AI$4)*0.8)))+U59*$B$15/($B$15-$AI$14)*(EXP(-$AI$14*(($B$16+$AI$4)*0.8))-EXP(-$B$15*(($B$16+$AI$4)*0.8)))</f>
        <v/>
      </c>
      <c r="AD59" s="17">
        <f>R59*EXP(-$B$15*(($B$16+$AI$4)*0.9))+S59*$B$15/($B$15-$AI$12)*(EXP(-$AI$12*(($B$16+$AI$4)*0.9))-EXP(-$B$15*(($B$16+$AI$4)*0.9)))+T59*$B$15/($B$15-$AI$13)*(EXP(-$AI$13*(($B$16+$AI$4)*0.9))-EXP(-$B$15*(($B$16+$AI$4)*0.9)))+U59*$B$15/($B$15-$AI$14)*(EXP(-$AI$14*(($B$16+$AI$4)*0.9))-EXP(-$B$15*(($B$16+$AI$4)*0.9)))</f>
        <v/>
      </c>
      <c r="AE59" s="17">
        <f>R59*EXP(-$B$15*(($B$16+$AI$4)*1.0))+S59*$B$15/($B$15-$AI$12)*(EXP(-$AI$12*(($B$16+$AI$4)*1.0))-EXP(-$B$15*(($B$16+$AI$4)*1.0)))+T59*$B$15/($B$15-$AI$13)*(EXP(-$AI$13*(($B$16+$AI$4)*1.0))-EXP(-$B$15*(($B$16+$AI$4)*1.0)))+U59*$B$15/($B$15-$AI$14)*(EXP(-$AI$14*(($B$16+$AI$4)*1.0))-EXP(-$B$15*(($B$16+$AI$4)*1.0)))</f>
        <v/>
      </c>
      <c r="AF59" s="17">
        <f>MIN((G59-V59)/$AI$48,(G59-W59)/$AI$49,(G59-X59)/$AI$50,(G59-Y59)/$AI$51,(G59-Z59)/$AI$52,(G59-AA59)/$AI$53,(G59-AB59)/$AI$54,(G59-AC59)/$AI$55,(G59-AD59)/$AI$56,(G59-AE59)/$AI$57)</f>
        <v/>
      </c>
      <c r="AH59" s="9" t="inlineStr">
        <is>
          <t>Max dose per step (mg)</t>
        </is>
      </c>
      <c r="AI59" s="10">
        <f>$B$10*10*$B$11/3600</f>
        <v/>
      </c>
    </row>
    <row r="60">
      <c r="E60" s="12">
        <f>E59+$B$11</f>
        <v/>
      </c>
      <c r="F60" s="13">
        <f>E60/60</f>
        <v/>
      </c>
      <c r="G60" s="13">
        <f>IF(F60&gt;=$AI$66,$B$26,IF(F60&gt;=$AI$65,$B$25,IF(F60&gt;=$AI$64,$B$24,IF(F60&gt;=$AI$63,$B$23,IF(F60&gt;=$AI$62,$B$22,IF(F60&gt;=$AI$61,$B$21,$B$20))))))</f>
        <v/>
      </c>
      <c r="H60" s="14">
        <f>MAX(0,MIN($AI$59,IF($B$9="Plasma",(G60-(S60*$AI$18+T60*$AI$19+U60*$AI$20))/$AI$46,AF60)))</f>
        <v/>
      </c>
      <c r="I60" s="15">
        <f>H60/10*3600/$B$11</f>
        <v/>
      </c>
      <c r="J60" s="15">
        <f>J59+H60</f>
        <v/>
      </c>
      <c r="K60" s="14">
        <f>$AI$21*K59+$AI$22*L59+$AI$23*M59+$AI$30*H59</f>
        <v/>
      </c>
      <c r="L60" s="14">
        <f>$AI$24*K59+$AI$25*L59+$AI$26*M59+$AI$31*H59</f>
        <v/>
      </c>
      <c r="M60" s="14">
        <f>$AI$27*K59+$AI$28*L59+$AI$29*M59+$AI$32*H59</f>
        <v/>
      </c>
      <c r="N60" s="16">
        <f>R60*$B$48</f>
        <v/>
      </c>
      <c r="O60" s="14">
        <f>K60/$B$37</f>
        <v/>
      </c>
      <c r="P60" s="14">
        <f>L60/$B$38</f>
        <v/>
      </c>
      <c r="Q60" s="14">
        <f>M60/$B$39</f>
        <v/>
      </c>
      <c r="R60" s="14">
        <f>R59*$AI$42+S59*$AI$43+T59*$AI$44+U59*$AI$45+$AI$47*H59</f>
        <v/>
      </c>
      <c r="S60" s="17">
        <f>$AI$33*K60+$AI$34*L60+$AI$35*M60</f>
        <v/>
      </c>
      <c r="T60" s="17">
        <f>$AI$36*K60+$AI$37*L60+$AI$38*M60</f>
        <v/>
      </c>
      <c r="U60" s="17">
        <f>$AI$39*K60+$AI$40*L60+$AI$41*M60</f>
        <v/>
      </c>
      <c r="V60" s="17">
        <f>R60*EXP(-$B$15*(($B$16+$AI$4)*0.1))+S60*$B$15/($B$15-$AI$12)*(EXP(-$AI$12*(($B$16+$AI$4)*0.1))-EXP(-$B$15*(($B$16+$AI$4)*0.1)))+T60*$B$15/($B$15-$AI$13)*(EXP(-$AI$13*(($B$16+$AI$4)*0.1))-EXP(-$B$15*(($B$16+$AI$4)*0.1)))+U60*$B$15/($B$15-$AI$14)*(EXP(-$AI$14*(($B$16+$AI$4)*0.1))-EXP(-$B$15*(($B$16+$AI$4)*0.1)))</f>
        <v/>
      </c>
      <c r="W60" s="17">
        <f>R60*EXP(-$B$15*(($B$16+$AI$4)*0.2))+S60*$B$15/($B$15-$AI$12)*(EXP(-$AI$12*(($B$16+$AI$4)*0.2))-EXP(-$B$15*(($B$16+$AI$4)*0.2)))+T60*$B$15/($B$15-$AI$13)*(EXP(-$AI$13*(($B$16+$AI$4)*0.2))-EXP(-$B$15*(($B$16+$AI$4)*0.2)))+U60*$B$15/($B$15-$AI$14)*(EXP(-$AI$14*(($B$16+$AI$4)*0.2))-EXP(-$B$15*(($B$16+$AI$4)*0.2)))</f>
        <v/>
      </c>
      <c r="X60" s="17">
        <f>R60*EXP(-$B$15*(($B$16+$AI$4)*0.3))+S60*$B$15/($B$15-$AI$12)*(EXP(-$AI$12*(($B$16+$AI$4)*0.3))-EXP(-$B$15*(($B$16+$AI$4)*0.3)))+T60*$B$15/($B$15-$AI$13)*(EXP(-$AI$13*(($B$16+$AI$4)*0.3))-EXP(-$B$15*(($B$16+$AI$4)*0.3)))+U60*$B$15/($B$15-$AI$14)*(EXP(-$AI$14*(($B$16+$AI$4)*0.3))-EXP(-$B$15*(($B$16+$AI$4)*0.3)))</f>
        <v/>
      </c>
      <c r="Y60" s="17">
        <f>R60*EXP(-$B$15*(($B$16+$AI$4)*0.4))+S60*$B$15/($B$15-$AI$12)*(EXP(-$AI$12*(($B$16+$AI$4)*0.4))-EXP(-$B$15*(($B$16+$AI$4)*0.4)))+T60*$B$15/($B$15-$AI$13)*(EXP(-$AI$13*(($B$16+$AI$4)*0.4))-EXP(-$B$15*(($B$16+$AI$4)*0.4)))+U60*$B$15/($B$15-$AI$14)*(EXP(-$AI$14*(($B$16+$AI$4)*0.4))-EXP(-$B$15*(($B$16+$AI$4)*0.4)))</f>
        <v/>
      </c>
      <c r="Z60" s="17">
        <f>R60*EXP(-$B$15*(($B$16+$AI$4)*0.5))+S60*$B$15/($B$15-$AI$12)*(EXP(-$AI$12*(($B$16+$AI$4)*0.5))-EXP(-$B$15*(($B$16+$AI$4)*0.5)))+T60*$B$15/($B$15-$AI$13)*(EXP(-$AI$13*(($B$16+$AI$4)*0.5))-EXP(-$B$15*(($B$16+$AI$4)*0.5)))+U60*$B$15/($B$15-$AI$14)*(EXP(-$AI$14*(($B$16+$AI$4)*0.5))-EXP(-$B$15*(($B$16+$AI$4)*0.5)))</f>
        <v/>
      </c>
      <c r="AA60" s="17">
        <f>R60*EXP(-$B$15*(($B$16+$AI$4)*0.6))+S60*$B$15/($B$15-$AI$12)*(EXP(-$AI$12*(($B$16+$AI$4)*0.6))-EXP(-$B$15*(($B$16+$AI$4)*0.6)))+T60*$B$15/($B$15-$AI$13)*(EXP(-$AI$13*(($B$16+$AI$4)*0.6))-EXP(-$B$15*(($B$16+$AI$4)*0.6)))+U60*$B$15/($B$15-$AI$14)*(EXP(-$AI$14*(($B$16+$AI$4)*0.6))-EXP(-$B$15*(($B$16+$AI$4)*0.6)))</f>
        <v/>
      </c>
      <c r="AB60" s="17">
        <f>R60*EXP(-$B$15*(($B$16+$AI$4)*0.7))+S60*$B$15/($B$15-$AI$12)*(EXP(-$AI$12*(($B$16+$AI$4)*0.7))-EXP(-$B$15*(($B$16+$AI$4)*0.7)))+T60*$B$15/($B$15-$AI$13)*(EXP(-$AI$13*(($B$16+$AI$4)*0.7))-EXP(-$B$15*(($B$16+$AI$4)*0.7)))+U60*$B$15/($B$15-$AI$14)*(EXP(-$AI$14*(($B$16+$AI$4)*0.7))-EXP(-$B$15*(($B$16+$AI$4)*0.7)))</f>
        <v/>
      </c>
      <c r="AC60" s="17">
        <f>R60*EXP(-$B$15*(($B$16+$AI$4)*0.8))+S60*$B$15/($B$15-$AI$12)*(EXP(-$AI$12*(($B$16+$AI$4)*0.8))-EXP(-$B$15*(($B$16+$AI$4)*0.8)))+T60*$B$15/($B$15-$AI$13)*(EXP(-$AI$13*(($B$16+$AI$4)*0.8))-EXP(-$B$15*(($B$16+$AI$4)*0.8)))+U60*$B$15/($B$15-$AI$14)*(EXP(-$AI$14*(($B$16+$AI$4)*0.8))-EXP(-$B$15*(($B$16+$AI$4)*0.8)))</f>
        <v/>
      </c>
      <c r="AD60" s="17">
        <f>R60*EXP(-$B$15*(($B$16+$AI$4)*0.9))+S60*$B$15/($B$15-$AI$12)*(EXP(-$AI$12*(($B$16+$AI$4)*0.9))-EXP(-$B$15*(($B$16+$AI$4)*0.9)))+T60*$B$15/($B$15-$AI$13)*(EXP(-$AI$13*(($B$16+$AI$4)*0.9))-EXP(-$B$15*(($B$16+$AI$4)*0.9)))+U60*$B$15/($B$15-$AI$14)*(EXP(-$AI$14*(($B$16+$AI$4)*0.9))-EXP(-$B$15*(($B$16+$AI$4)*0.9)))</f>
        <v/>
      </c>
      <c r="AE60" s="17">
        <f>R60*EXP(-$B$15*(($B$16+$AI$4)*1.0))+S60*$B$15/($B$15-$AI$12)*(EXP(-$AI$12*(($B$16+$AI$4)*1.0))-EXP(-$B$15*(($B$16+$AI$4)*1.0)))+T60*$B$15/($B$15-$AI$13)*(EXP(-$AI$13*(($B$16+$AI$4)*1.0))-EXP(-$B$15*(($B$16+$AI$4)*1.0)))+U60*$B$15/($B$15-$AI$14)*(EXP(-$AI$14*(($B$16+$AI$4)*1.0))-EXP(-$B$15*(($B$16+$AI$4)*1.0)))</f>
        <v/>
      </c>
      <c r="AF60" s="17">
        <f>MIN((G60-V60)/$AI$48,(G60-W60)/$AI$49,(G60-X60)/$AI$50,(G60-Y60)/$AI$51,(G60-Z60)/$AI$52,(G60-AA60)/$AI$53,(G60-AB60)/$AI$54,(G60-AC60)/$AI$55,(G60-AD60)/$AI$56,(G60-AE60)/$AI$57)</f>
        <v/>
      </c>
      <c r="AH60" s="9" t="inlineStr">
        <is>
          <t>Change 0 time</t>
        </is>
      </c>
      <c r="AI60" s="10">
        <f>$A$20</f>
        <v/>
      </c>
    </row>
    <row r="61">
      <c r="E61" s="12">
        <f>E60+$B$11</f>
        <v/>
      </c>
      <c r="F61" s="13">
        <f>E61/60</f>
        <v/>
      </c>
      <c r="G61" s="13">
        <f>IF(F61&gt;=$AI$66,$B$26,IF(F61&gt;=$AI$65,$B$25,IF(F61&gt;=$AI$64,$B$24,IF(F61&gt;=$AI$63,$B$23,IF(F61&gt;=$AI$62,$B$22,IF(F61&gt;=$AI$61,$B$21,$B$20))))))</f>
        <v/>
      </c>
      <c r="H61" s="14">
        <f>MAX(0,MIN($AI$59,IF($B$9="Plasma",(G61-(S61*$AI$18+T61*$AI$19+U61*$AI$20))/$AI$46,AF61)))</f>
        <v/>
      </c>
      <c r="I61" s="15">
        <f>H61/10*3600/$B$11</f>
        <v/>
      </c>
      <c r="J61" s="15">
        <f>J60+H61</f>
        <v/>
      </c>
      <c r="K61" s="14">
        <f>$AI$21*K60+$AI$22*L60+$AI$23*M60+$AI$30*H60</f>
        <v/>
      </c>
      <c r="L61" s="14">
        <f>$AI$24*K60+$AI$25*L60+$AI$26*M60+$AI$31*H60</f>
        <v/>
      </c>
      <c r="M61" s="14">
        <f>$AI$27*K60+$AI$28*L60+$AI$29*M60+$AI$32*H60</f>
        <v/>
      </c>
      <c r="N61" s="16">
        <f>R61*$B$48</f>
        <v/>
      </c>
      <c r="O61" s="14">
        <f>K61/$B$37</f>
        <v/>
      </c>
      <c r="P61" s="14">
        <f>L61/$B$38</f>
        <v/>
      </c>
      <c r="Q61" s="14">
        <f>M61/$B$39</f>
        <v/>
      </c>
      <c r="R61" s="14">
        <f>R60*$AI$42+S60*$AI$43+T60*$AI$44+U60*$AI$45+$AI$47*H60</f>
        <v/>
      </c>
      <c r="S61" s="17">
        <f>$AI$33*K61+$AI$34*L61+$AI$35*M61</f>
        <v/>
      </c>
      <c r="T61" s="17">
        <f>$AI$36*K61+$AI$37*L61+$AI$38*M61</f>
        <v/>
      </c>
      <c r="U61" s="17">
        <f>$AI$39*K61+$AI$40*L61+$AI$41*M61</f>
        <v/>
      </c>
      <c r="V61" s="17">
        <f>R61*EXP(-$B$15*(($B$16+$AI$4)*0.1))+S61*$B$15/($B$15-$AI$12)*(EXP(-$AI$12*(($B$16+$AI$4)*0.1))-EXP(-$B$15*(($B$16+$AI$4)*0.1)))+T61*$B$15/($B$15-$AI$13)*(EXP(-$AI$13*(($B$16+$AI$4)*0.1))-EXP(-$B$15*(($B$16+$AI$4)*0.1)))+U61*$B$15/($B$15-$AI$14)*(EXP(-$AI$14*(($B$16+$AI$4)*0.1))-EXP(-$B$15*(($B$16+$AI$4)*0.1)))</f>
        <v/>
      </c>
      <c r="W61" s="17">
        <f>R61*EXP(-$B$15*(($B$16+$AI$4)*0.2))+S61*$B$15/($B$15-$AI$12)*(EXP(-$AI$12*(($B$16+$AI$4)*0.2))-EXP(-$B$15*(($B$16+$AI$4)*0.2)))+T61*$B$15/($B$15-$AI$13)*(EXP(-$AI$13*(($B$16+$AI$4)*0.2))-EXP(-$B$15*(($B$16+$AI$4)*0.2)))+U61*$B$15/($B$15-$AI$14)*(EXP(-$AI$14*(($B$16+$AI$4)*0.2))-EXP(-$B$15*(($B$16+$AI$4)*0.2)))</f>
        <v/>
      </c>
      <c r="X61" s="17">
        <f>R61*EXP(-$B$15*(($B$16+$AI$4)*0.3))+S61*$B$15/($B$15-$AI$12)*(EXP(-$AI$12*(($B$16+$AI$4)*0.3))-EXP(-$B$15*(($B$16+$AI$4)*0.3)))+T61*$B$15/($B$15-$AI$13)*(EXP(-$AI$13*(($B$16+$AI$4)*0.3))-EXP(-$B$15*(($B$16+$AI$4)*0.3)))+U61*$B$15/($B$15-$AI$14)*(EXP(-$AI$14*(($B$16+$AI$4)*0.3))-EXP(-$B$15*(($B$16+$AI$4)*0.3)))</f>
        <v/>
      </c>
      <c r="Y61" s="17">
        <f>R61*EXP(-$B$15*(($B$16+$AI$4)*0.4))+S61*$B$15/($B$15-$AI$12)*(EXP(-$AI$12*(($B$16+$AI$4)*0.4))-EXP(-$B$15*(($B$16+$AI$4)*0.4)))+T61*$B$15/($B$15-$AI$13)*(EXP(-$AI$13*(($B$16+$AI$4)*0.4))-EXP(-$B$15*(($B$16+$AI$4)*0.4)))+U61*$B$15/($B$15-$AI$14)*(EXP(-$AI$14*(($B$16+$AI$4)*0.4))-EXP(-$B$15*(($B$16+$AI$4)*0.4)))</f>
        <v/>
      </c>
      <c r="Z61" s="17">
        <f>R61*EXP(-$B$15*(($B$16+$AI$4)*0.5))+S61*$B$15/($B$15-$AI$12)*(EXP(-$AI$12*(($B$16+$AI$4)*0.5))-EXP(-$B$15*(($B$16+$AI$4)*0.5)))+T61*$B$15/($B$15-$AI$13)*(EXP(-$AI$13*(($B$16+$AI$4)*0.5))-EXP(-$B$15*(($B$16+$AI$4)*0.5)))+U61*$B$15/($B$15-$AI$14)*(EXP(-$AI$14*(($B$16+$AI$4)*0.5))-EXP(-$B$15*(($B$16+$AI$4)*0.5)))</f>
        <v/>
      </c>
      <c r="AA61" s="17">
        <f>R61*EXP(-$B$15*(($B$16+$AI$4)*0.6))+S61*$B$15/($B$15-$AI$12)*(EXP(-$AI$12*(($B$16+$AI$4)*0.6))-EXP(-$B$15*(($B$16+$AI$4)*0.6)))+T61*$B$15/($B$15-$AI$13)*(EXP(-$AI$13*(($B$16+$AI$4)*0.6))-EXP(-$B$15*(($B$16+$AI$4)*0.6)))+U61*$B$15/($B$15-$AI$14)*(EXP(-$AI$14*(($B$16+$AI$4)*0.6))-EXP(-$B$15*(($B$16+$AI$4)*0.6)))</f>
        <v/>
      </c>
      <c r="AB61" s="17">
        <f>R61*EXP(-$B$15*(($B$16+$AI$4)*0.7))+S61*$B$15/($B$15-$AI$12)*(EXP(-$AI$12*(($B$16+$AI$4)*0.7))-EXP(-$B$15*(($B$16+$AI$4)*0.7)))+T61*$B$15/($B$15-$AI$13)*(EXP(-$AI$13*(($B$16+$AI$4)*0.7))-EXP(-$B$15*(($B$16+$AI$4)*0.7)))+U61*$B$15/($B$15-$AI$14)*(EXP(-$AI$14*(($B$16+$AI$4)*0.7))-EXP(-$B$15*(($B$16+$AI$4)*0.7)))</f>
        <v/>
      </c>
      <c r="AC61" s="17">
        <f>R61*EXP(-$B$15*(($B$16+$AI$4)*0.8))+S61*$B$15/($B$15-$AI$12)*(EXP(-$AI$12*(($B$16+$AI$4)*0.8))-EXP(-$B$15*(($B$16+$AI$4)*0.8)))+T61*$B$15/($B$15-$AI$13)*(EXP(-$AI$13*(($B$16+$AI$4)*0.8))-EXP(-$B$15*(($B$16+$AI$4)*0.8)))+U61*$B$15/($B$15-$AI$14)*(EXP(-$AI$14*(($B$16+$AI$4)*0.8))-EXP(-$B$15*(($B$16+$AI$4)*0.8)))</f>
        <v/>
      </c>
      <c r="AD61" s="17">
        <f>R61*EXP(-$B$15*(($B$16+$AI$4)*0.9))+S61*$B$15/($B$15-$AI$12)*(EXP(-$AI$12*(($B$16+$AI$4)*0.9))-EXP(-$B$15*(($B$16+$AI$4)*0.9)))+T61*$B$15/($B$15-$AI$13)*(EXP(-$AI$13*(($B$16+$AI$4)*0.9))-EXP(-$B$15*(($B$16+$AI$4)*0.9)))+U61*$B$15/($B$15-$AI$14)*(EXP(-$AI$14*(($B$16+$AI$4)*0.9))-EXP(-$B$15*(($B$16+$AI$4)*0.9)))</f>
        <v/>
      </c>
      <c r="AE61" s="17">
        <f>R61*EXP(-$B$15*(($B$16+$AI$4)*1.0))+S61*$B$15/($B$15-$AI$12)*(EXP(-$AI$12*(($B$16+$AI$4)*1.0))-EXP(-$B$15*(($B$16+$AI$4)*1.0)))+T61*$B$15/($B$15-$AI$13)*(EXP(-$AI$13*(($B$16+$AI$4)*1.0))-EXP(-$B$15*(($B$16+$AI$4)*1.0)))+U61*$B$15/($B$15-$AI$14)*(EXP(-$AI$14*(($B$16+$AI$4)*1.0))-EXP(-$B$15*(($B$16+$AI$4)*1.0)))</f>
        <v/>
      </c>
      <c r="AF61" s="17">
        <f>MIN((G61-V61)/$AI$48,(G61-W61)/$AI$49,(G61-X61)/$AI$50,(G61-Y61)/$AI$51,(G61-Z61)/$AI$52,(G61-AA61)/$AI$53,(G61-AB61)/$AI$54,(G61-AC61)/$AI$55,(G61-AD61)/$AI$56,(G61-AE61)/$AI$57)</f>
        <v/>
      </c>
      <c r="AH61" s="9" t="inlineStr">
        <is>
          <t>Change 1 time</t>
        </is>
      </c>
      <c r="AI61" s="10">
        <f>IF(AND(ISNUMBER($A$21),ISNUMBER($B$21)),IF($A$21&gt;=$B$16,$A$21,1E9),1E9)</f>
        <v/>
      </c>
    </row>
    <row r="62">
      <c r="E62" s="12">
        <f>E61+$B$11</f>
        <v/>
      </c>
      <c r="F62" s="13">
        <f>E62/60</f>
        <v/>
      </c>
      <c r="G62" s="13">
        <f>IF(F62&gt;=$AI$66,$B$26,IF(F62&gt;=$AI$65,$B$25,IF(F62&gt;=$AI$64,$B$24,IF(F62&gt;=$AI$63,$B$23,IF(F62&gt;=$AI$62,$B$22,IF(F62&gt;=$AI$61,$B$21,$B$20))))))</f>
        <v/>
      </c>
      <c r="H62" s="14">
        <f>MAX(0,MIN($AI$59,IF($B$9="Plasma",(G62-(S62*$AI$18+T62*$AI$19+U62*$AI$20))/$AI$46,AF62)))</f>
        <v/>
      </c>
      <c r="I62" s="15">
        <f>H62/10*3600/$B$11</f>
        <v/>
      </c>
      <c r="J62" s="15">
        <f>J61+H62</f>
        <v/>
      </c>
      <c r="K62" s="14">
        <f>$AI$21*K61+$AI$22*L61+$AI$23*M61+$AI$30*H61</f>
        <v/>
      </c>
      <c r="L62" s="14">
        <f>$AI$24*K61+$AI$25*L61+$AI$26*M61+$AI$31*H61</f>
        <v/>
      </c>
      <c r="M62" s="14">
        <f>$AI$27*K61+$AI$28*L61+$AI$29*M61+$AI$32*H61</f>
        <v/>
      </c>
      <c r="N62" s="16">
        <f>R62*$B$48</f>
        <v/>
      </c>
      <c r="O62" s="14">
        <f>K62/$B$37</f>
        <v/>
      </c>
      <c r="P62" s="14">
        <f>L62/$B$38</f>
        <v/>
      </c>
      <c r="Q62" s="14">
        <f>M62/$B$39</f>
        <v/>
      </c>
      <c r="R62" s="14">
        <f>R61*$AI$42+S61*$AI$43+T61*$AI$44+U61*$AI$45+$AI$47*H61</f>
        <v/>
      </c>
      <c r="S62" s="17">
        <f>$AI$33*K62+$AI$34*L62+$AI$35*M62</f>
        <v/>
      </c>
      <c r="T62" s="17">
        <f>$AI$36*K62+$AI$37*L62+$AI$38*M62</f>
        <v/>
      </c>
      <c r="U62" s="17">
        <f>$AI$39*K62+$AI$40*L62+$AI$41*M62</f>
        <v/>
      </c>
      <c r="V62" s="17">
        <f>R62*EXP(-$B$15*(($B$16+$AI$4)*0.1))+S62*$B$15/($B$15-$AI$12)*(EXP(-$AI$12*(($B$16+$AI$4)*0.1))-EXP(-$B$15*(($B$16+$AI$4)*0.1)))+T62*$B$15/($B$15-$AI$13)*(EXP(-$AI$13*(($B$16+$AI$4)*0.1))-EXP(-$B$15*(($B$16+$AI$4)*0.1)))+U62*$B$15/($B$15-$AI$14)*(EXP(-$AI$14*(($B$16+$AI$4)*0.1))-EXP(-$B$15*(($B$16+$AI$4)*0.1)))</f>
        <v/>
      </c>
      <c r="W62" s="17">
        <f>R62*EXP(-$B$15*(($B$16+$AI$4)*0.2))+S62*$B$15/($B$15-$AI$12)*(EXP(-$AI$12*(($B$16+$AI$4)*0.2))-EXP(-$B$15*(($B$16+$AI$4)*0.2)))+T62*$B$15/($B$15-$AI$13)*(EXP(-$AI$13*(($B$16+$AI$4)*0.2))-EXP(-$B$15*(($B$16+$AI$4)*0.2)))+U62*$B$15/($B$15-$AI$14)*(EXP(-$AI$14*(($B$16+$AI$4)*0.2))-EXP(-$B$15*(($B$16+$AI$4)*0.2)))</f>
        <v/>
      </c>
      <c r="X62" s="17">
        <f>R62*EXP(-$B$15*(($B$16+$AI$4)*0.3))+S62*$B$15/($B$15-$AI$12)*(EXP(-$AI$12*(($B$16+$AI$4)*0.3))-EXP(-$B$15*(($B$16+$AI$4)*0.3)))+T62*$B$15/($B$15-$AI$13)*(EXP(-$AI$13*(($B$16+$AI$4)*0.3))-EXP(-$B$15*(($B$16+$AI$4)*0.3)))+U62*$B$15/($B$15-$AI$14)*(EXP(-$AI$14*(($B$16+$AI$4)*0.3))-EXP(-$B$15*(($B$16+$AI$4)*0.3)))</f>
        <v/>
      </c>
      <c r="Y62" s="17">
        <f>R62*EXP(-$B$15*(($B$16+$AI$4)*0.4))+S62*$B$15/($B$15-$AI$12)*(EXP(-$AI$12*(($B$16+$AI$4)*0.4))-EXP(-$B$15*(($B$16+$AI$4)*0.4)))+T62*$B$15/($B$15-$AI$13)*(EXP(-$AI$13*(($B$16+$AI$4)*0.4))-EXP(-$B$15*(($B$16+$AI$4)*0.4)))+U62*$B$15/($B$15-$AI$14)*(EXP(-$AI$14*(($B$16+$AI$4)*0.4))-EXP(-$B$15*(($B$16+$AI$4)*0.4)))</f>
        <v/>
      </c>
      <c r="Z62" s="17">
        <f>R62*EXP(-$B$15*(($B$16+$AI$4)*0.5))+S62*$B$15/($B$15-$AI$12)*(EXP(-$AI$12*(($B$16+$AI$4)*0.5))-EXP(-$B$15*(($B$16+$AI$4)*0.5)))+T62*$B$15/($B$15-$AI$13)*(EXP(-$AI$13*(($B$16+$AI$4)*0.5))-EXP(-$B$15*(($B$16+$AI$4)*0.5)))+U62*$B$15/($B$15-$AI$14)*(EXP(-$AI$14*(($B$16+$AI$4)*0.5))-EXP(-$B$15*(($B$16+$AI$4)*0.5)))</f>
        <v/>
      </c>
      <c r="AA62" s="17">
        <f>R62*EXP(-$B$15*(($B$16+$AI$4)*0.6))+S62*$B$15/($B$15-$AI$12)*(EXP(-$AI$12*(($B$16+$AI$4)*0.6))-EXP(-$B$15*(($B$16+$AI$4)*0.6)))+T62*$B$15/($B$15-$AI$13)*(EXP(-$AI$13*(($B$16+$AI$4)*0.6))-EXP(-$B$15*(($B$16+$AI$4)*0.6)))+U62*$B$15/($B$15-$AI$14)*(EXP(-$AI$14*(($B$16+$AI$4)*0.6))-EXP(-$B$15*(($B$16+$AI$4)*0.6)))</f>
        <v/>
      </c>
      <c r="AB62" s="17">
        <f>R62*EXP(-$B$15*(($B$16+$AI$4)*0.7))+S62*$B$15/($B$15-$AI$12)*(EXP(-$AI$12*(($B$16+$AI$4)*0.7))-EXP(-$B$15*(($B$16+$AI$4)*0.7)))+T62*$B$15/($B$15-$AI$13)*(EXP(-$AI$13*(($B$16+$AI$4)*0.7))-EXP(-$B$15*(($B$16+$AI$4)*0.7)))+U62*$B$15/($B$15-$AI$14)*(EXP(-$AI$14*(($B$16+$AI$4)*0.7))-EXP(-$B$15*(($B$16+$AI$4)*0.7)))</f>
        <v/>
      </c>
      <c r="AC62" s="17">
        <f>R62*EXP(-$B$15*(($B$16+$AI$4)*0.8))+S62*$B$15/($B$15-$AI$12)*(EXP(-$AI$12*(($B$16+$AI$4)*0.8))-EXP(-$B$15*(($B$16+$AI$4)*0.8)))+T62*$B$15/($B$15-$AI$13)*(EXP(-$AI$13*(($B$16+$AI$4)*0.8))-EXP(-$B$15*(($B$16+$AI$4)*0.8)))+U62*$B$15/($B$15-$AI$14)*(EXP(-$AI$14*(($B$16+$AI$4)*0.8))-EXP(-$B$15*(($B$16+$AI$4)*0.8)))</f>
        <v/>
      </c>
      <c r="AD62" s="17">
        <f>R62*EXP(-$B$15*(($B$16+$AI$4)*0.9))+S62*$B$15/($B$15-$AI$12)*(EXP(-$AI$12*(($B$16+$AI$4)*0.9))-EXP(-$B$15*(($B$16+$AI$4)*0.9)))+T62*$B$15/($B$15-$AI$13)*(EXP(-$AI$13*(($B$16+$AI$4)*0.9))-EXP(-$B$15*(($B$16+$AI$4)*0.9)))+U62*$B$15/($B$15-$AI$14)*(EXP(-$AI$14*(($B$16+$AI$4)*0.9))-EXP(-$B$15*(($B$16+$AI$4)*0.9)))</f>
        <v/>
      </c>
      <c r="AE62" s="17">
        <f>R62*EXP(-$B$15*(($B$16+$AI$4)*1.0))+S62*$B$15/($B$15-$AI$12)*(EXP(-$AI$12*(($B$16+$AI$4)*1.0))-EXP(-$B$15*(($B$16+$AI$4)*1.0)))+T62*$B$15/($B$15-$AI$13)*(EXP(-$AI$13*(($B$16+$AI$4)*1.0))-EXP(-$B$15*(($B$16+$AI$4)*1.0)))+U62*$B$15/($B$15-$AI$14)*(EXP(-$AI$14*(($B$16+$AI$4)*1.0))-EXP(-$B$15*(($B$16+$AI$4)*1.0)))</f>
        <v/>
      </c>
      <c r="AF62" s="17">
        <f>MIN((G62-V62)/$AI$48,(G62-W62)/$AI$49,(G62-X62)/$AI$50,(G62-Y62)/$AI$51,(G62-Z62)/$AI$52,(G62-AA62)/$AI$53,(G62-AB62)/$AI$54,(G62-AC62)/$AI$55,(G62-AD62)/$AI$56,(G62-AE62)/$AI$57)</f>
        <v/>
      </c>
      <c r="AH62" s="9" t="inlineStr">
        <is>
          <t>Change 2 time</t>
        </is>
      </c>
      <c r="AI62" s="10">
        <f>IF(AND(ISNUMBER($A$22),ISNUMBER($B$22)),IF($A$22&gt;=$B$16,$A$22,1E9),1E9)</f>
        <v/>
      </c>
    </row>
    <row r="63">
      <c r="E63" s="12">
        <f>E62+$B$11</f>
        <v/>
      </c>
      <c r="F63" s="13">
        <f>E63/60</f>
        <v/>
      </c>
      <c r="G63" s="13">
        <f>IF(F63&gt;=$AI$66,$B$26,IF(F63&gt;=$AI$65,$B$25,IF(F63&gt;=$AI$64,$B$24,IF(F63&gt;=$AI$63,$B$23,IF(F63&gt;=$AI$62,$B$22,IF(F63&gt;=$AI$61,$B$21,$B$20))))))</f>
        <v/>
      </c>
      <c r="H63" s="14">
        <f>MAX(0,MIN($AI$59,IF($B$9="Plasma",(G63-(S63*$AI$18+T63*$AI$19+U63*$AI$20))/$AI$46,AF63)))</f>
        <v/>
      </c>
      <c r="I63" s="15">
        <f>H63/10*3600/$B$11</f>
        <v/>
      </c>
      <c r="J63" s="15">
        <f>J62+H63</f>
        <v/>
      </c>
      <c r="K63" s="14">
        <f>$AI$21*K62+$AI$22*L62+$AI$23*M62+$AI$30*H62</f>
        <v/>
      </c>
      <c r="L63" s="14">
        <f>$AI$24*K62+$AI$25*L62+$AI$26*M62+$AI$31*H62</f>
        <v/>
      </c>
      <c r="M63" s="14">
        <f>$AI$27*K62+$AI$28*L62+$AI$29*M62+$AI$32*H62</f>
        <v/>
      </c>
      <c r="N63" s="16">
        <f>R63*$B$48</f>
        <v/>
      </c>
      <c r="O63" s="14">
        <f>K63/$B$37</f>
        <v/>
      </c>
      <c r="P63" s="14">
        <f>L63/$B$38</f>
        <v/>
      </c>
      <c r="Q63" s="14">
        <f>M63/$B$39</f>
        <v/>
      </c>
      <c r="R63" s="14">
        <f>R62*$AI$42+S62*$AI$43+T62*$AI$44+U62*$AI$45+$AI$47*H62</f>
        <v/>
      </c>
      <c r="S63" s="17">
        <f>$AI$33*K63+$AI$34*L63+$AI$35*M63</f>
        <v/>
      </c>
      <c r="T63" s="17">
        <f>$AI$36*K63+$AI$37*L63+$AI$38*M63</f>
        <v/>
      </c>
      <c r="U63" s="17">
        <f>$AI$39*K63+$AI$40*L63+$AI$41*M63</f>
        <v/>
      </c>
      <c r="V63" s="17">
        <f>R63*EXP(-$B$15*(($B$16+$AI$4)*0.1))+S63*$B$15/($B$15-$AI$12)*(EXP(-$AI$12*(($B$16+$AI$4)*0.1))-EXP(-$B$15*(($B$16+$AI$4)*0.1)))+T63*$B$15/($B$15-$AI$13)*(EXP(-$AI$13*(($B$16+$AI$4)*0.1))-EXP(-$B$15*(($B$16+$AI$4)*0.1)))+U63*$B$15/($B$15-$AI$14)*(EXP(-$AI$14*(($B$16+$AI$4)*0.1))-EXP(-$B$15*(($B$16+$AI$4)*0.1)))</f>
        <v/>
      </c>
      <c r="W63" s="17">
        <f>R63*EXP(-$B$15*(($B$16+$AI$4)*0.2))+S63*$B$15/($B$15-$AI$12)*(EXP(-$AI$12*(($B$16+$AI$4)*0.2))-EXP(-$B$15*(($B$16+$AI$4)*0.2)))+T63*$B$15/($B$15-$AI$13)*(EXP(-$AI$13*(($B$16+$AI$4)*0.2))-EXP(-$B$15*(($B$16+$AI$4)*0.2)))+U63*$B$15/($B$15-$AI$14)*(EXP(-$AI$14*(($B$16+$AI$4)*0.2))-EXP(-$B$15*(($B$16+$AI$4)*0.2)))</f>
        <v/>
      </c>
      <c r="X63" s="17">
        <f>R63*EXP(-$B$15*(($B$16+$AI$4)*0.3))+S63*$B$15/($B$15-$AI$12)*(EXP(-$AI$12*(($B$16+$AI$4)*0.3))-EXP(-$B$15*(($B$16+$AI$4)*0.3)))+T63*$B$15/($B$15-$AI$13)*(EXP(-$AI$13*(($B$16+$AI$4)*0.3))-EXP(-$B$15*(($B$16+$AI$4)*0.3)))+U63*$B$15/($B$15-$AI$14)*(EXP(-$AI$14*(($B$16+$AI$4)*0.3))-EXP(-$B$15*(($B$16+$AI$4)*0.3)))</f>
        <v/>
      </c>
      <c r="Y63" s="17">
        <f>R63*EXP(-$B$15*(($B$16+$AI$4)*0.4))+S63*$B$15/($B$15-$AI$12)*(EXP(-$AI$12*(($B$16+$AI$4)*0.4))-EXP(-$B$15*(($B$16+$AI$4)*0.4)))+T63*$B$15/($B$15-$AI$13)*(EXP(-$AI$13*(($B$16+$AI$4)*0.4))-EXP(-$B$15*(($B$16+$AI$4)*0.4)))+U63*$B$15/($B$15-$AI$14)*(EXP(-$AI$14*(($B$16+$AI$4)*0.4))-EXP(-$B$15*(($B$16+$AI$4)*0.4)))</f>
        <v/>
      </c>
      <c r="Z63" s="17">
        <f>R63*EXP(-$B$15*(($B$16+$AI$4)*0.5))+S63*$B$15/($B$15-$AI$12)*(EXP(-$AI$12*(($B$16+$AI$4)*0.5))-EXP(-$B$15*(($B$16+$AI$4)*0.5)))+T63*$B$15/($B$15-$AI$13)*(EXP(-$AI$13*(($B$16+$AI$4)*0.5))-EXP(-$B$15*(($B$16+$AI$4)*0.5)))+U63*$B$15/($B$15-$AI$14)*(EXP(-$AI$14*(($B$16+$AI$4)*0.5))-EXP(-$B$15*(($B$16+$AI$4)*0.5)))</f>
        <v/>
      </c>
      <c r="AA63" s="17">
        <f>R63*EXP(-$B$15*(($B$16+$AI$4)*0.6))+S63*$B$15/($B$15-$AI$12)*(EXP(-$AI$12*(($B$16+$AI$4)*0.6))-EXP(-$B$15*(($B$16+$AI$4)*0.6)))+T63*$B$15/($B$15-$AI$13)*(EXP(-$AI$13*(($B$16+$AI$4)*0.6))-EXP(-$B$15*(($B$16+$AI$4)*0.6)))+U63*$B$15/($B$15-$AI$14)*(EXP(-$AI$14*(($B$16+$AI$4)*0.6))-EXP(-$B$15*(($B$16+$AI$4)*0.6)))</f>
        <v/>
      </c>
      <c r="AB63" s="17">
        <f>R63*EXP(-$B$15*(($B$16+$AI$4)*0.7))+S63*$B$15/($B$15-$AI$12)*(EXP(-$AI$12*(($B$16+$AI$4)*0.7))-EXP(-$B$15*(($B$16+$AI$4)*0.7)))+T63*$B$15/($B$15-$AI$13)*(EXP(-$AI$13*(($B$16+$AI$4)*0.7))-EXP(-$B$15*(($B$16+$AI$4)*0.7)))+U63*$B$15/($B$15-$AI$14)*(EXP(-$AI$14*(($B$16+$AI$4)*0.7))-EXP(-$B$15*(($B$16+$AI$4)*0.7)))</f>
        <v/>
      </c>
      <c r="AC63" s="17">
        <f>R63*EXP(-$B$15*(($B$16+$AI$4)*0.8))+S63*$B$15/($B$15-$AI$12)*(EXP(-$AI$12*(($B$16+$AI$4)*0.8))-EXP(-$B$15*(($B$16+$AI$4)*0.8)))+T63*$B$15/($B$15-$AI$13)*(EXP(-$AI$13*(($B$16+$AI$4)*0.8))-EXP(-$B$15*(($B$16+$AI$4)*0.8)))+U63*$B$15/($B$15-$AI$14)*(EXP(-$AI$14*(($B$16+$AI$4)*0.8))-EXP(-$B$15*(($B$16+$AI$4)*0.8)))</f>
        <v/>
      </c>
      <c r="AD63" s="17">
        <f>R63*EXP(-$B$15*(($B$16+$AI$4)*0.9))+S63*$B$15/($B$15-$AI$12)*(EXP(-$AI$12*(($B$16+$AI$4)*0.9))-EXP(-$B$15*(($B$16+$AI$4)*0.9)))+T63*$B$15/($B$15-$AI$13)*(EXP(-$AI$13*(($B$16+$AI$4)*0.9))-EXP(-$B$15*(($B$16+$AI$4)*0.9)))+U63*$B$15/($B$15-$AI$14)*(EXP(-$AI$14*(($B$16+$AI$4)*0.9))-EXP(-$B$15*(($B$16+$AI$4)*0.9)))</f>
        <v/>
      </c>
      <c r="AE63" s="17">
        <f>R63*EXP(-$B$15*(($B$16+$AI$4)*1.0))+S63*$B$15/($B$15-$AI$12)*(EXP(-$AI$12*(($B$16+$AI$4)*1.0))-EXP(-$B$15*(($B$16+$AI$4)*1.0)))+T63*$B$15/($B$15-$AI$13)*(EXP(-$AI$13*(($B$16+$AI$4)*1.0))-EXP(-$B$15*(($B$16+$AI$4)*1.0)))+U63*$B$15/($B$15-$AI$14)*(EXP(-$AI$14*(($B$16+$AI$4)*1.0))-EXP(-$B$15*(($B$16+$AI$4)*1.0)))</f>
        <v/>
      </c>
      <c r="AF63" s="17">
        <f>MIN((G63-V63)/$AI$48,(G63-W63)/$AI$49,(G63-X63)/$AI$50,(G63-Y63)/$AI$51,(G63-Z63)/$AI$52,(G63-AA63)/$AI$53,(G63-AB63)/$AI$54,(G63-AC63)/$AI$55,(G63-AD63)/$AI$56,(G63-AE63)/$AI$57)</f>
        <v/>
      </c>
      <c r="AH63" s="9" t="inlineStr">
        <is>
          <t>Change 3 time</t>
        </is>
      </c>
      <c r="AI63" s="10">
        <f>IF(AND(ISNUMBER($A$23),ISNUMBER($B$23)),IF($A$23&gt;=$B$16,$A$23,1E9),1E9)</f>
        <v/>
      </c>
    </row>
    <row r="64">
      <c r="E64" s="12">
        <f>E63+$B$11</f>
        <v/>
      </c>
      <c r="F64" s="13">
        <f>E64/60</f>
        <v/>
      </c>
      <c r="G64" s="13">
        <f>IF(F64&gt;=$AI$66,$B$26,IF(F64&gt;=$AI$65,$B$25,IF(F64&gt;=$AI$64,$B$24,IF(F64&gt;=$AI$63,$B$23,IF(F64&gt;=$AI$62,$B$22,IF(F64&gt;=$AI$61,$B$21,$B$20))))))</f>
        <v/>
      </c>
      <c r="H64" s="14">
        <f>MAX(0,MIN($AI$59,IF($B$9="Plasma",(G64-(S64*$AI$18+T64*$AI$19+U64*$AI$20))/$AI$46,AF64)))</f>
        <v/>
      </c>
      <c r="I64" s="15">
        <f>H64/10*3600/$B$11</f>
        <v/>
      </c>
      <c r="J64" s="15">
        <f>J63+H64</f>
        <v/>
      </c>
      <c r="K64" s="14">
        <f>$AI$21*K63+$AI$22*L63+$AI$23*M63+$AI$30*H63</f>
        <v/>
      </c>
      <c r="L64" s="14">
        <f>$AI$24*K63+$AI$25*L63+$AI$26*M63+$AI$31*H63</f>
        <v/>
      </c>
      <c r="M64" s="14">
        <f>$AI$27*K63+$AI$28*L63+$AI$29*M63+$AI$32*H63</f>
        <v/>
      </c>
      <c r="N64" s="16">
        <f>R64*$B$48</f>
        <v/>
      </c>
      <c r="O64" s="14">
        <f>K64/$B$37</f>
        <v/>
      </c>
      <c r="P64" s="14">
        <f>L64/$B$38</f>
        <v/>
      </c>
      <c r="Q64" s="14">
        <f>M64/$B$39</f>
        <v/>
      </c>
      <c r="R64" s="14">
        <f>R63*$AI$42+S63*$AI$43+T63*$AI$44+U63*$AI$45+$AI$47*H63</f>
        <v/>
      </c>
      <c r="S64" s="17">
        <f>$AI$33*K64+$AI$34*L64+$AI$35*M64</f>
        <v/>
      </c>
      <c r="T64" s="17">
        <f>$AI$36*K64+$AI$37*L64+$AI$38*M64</f>
        <v/>
      </c>
      <c r="U64" s="17">
        <f>$AI$39*K64+$AI$40*L64+$AI$41*M64</f>
        <v/>
      </c>
      <c r="V64" s="17">
        <f>R64*EXP(-$B$15*(($B$16+$AI$4)*0.1))+S64*$B$15/($B$15-$AI$12)*(EXP(-$AI$12*(($B$16+$AI$4)*0.1))-EXP(-$B$15*(($B$16+$AI$4)*0.1)))+T64*$B$15/($B$15-$AI$13)*(EXP(-$AI$13*(($B$16+$AI$4)*0.1))-EXP(-$B$15*(($B$16+$AI$4)*0.1)))+U64*$B$15/($B$15-$AI$14)*(EXP(-$AI$14*(($B$16+$AI$4)*0.1))-EXP(-$B$15*(($B$16+$AI$4)*0.1)))</f>
        <v/>
      </c>
      <c r="W64" s="17">
        <f>R64*EXP(-$B$15*(($B$16+$AI$4)*0.2))+S64*$B$15/($B$15-$AI$12)*(EXP(-$AI$12*(($B$16+$AI$4)*0.2))-EXP(-$B$15*(($B$16+$AI$4)*0.2)))+T64*$B$15/($B$15-$AI$13)*(EXP(-$AI$13*(($B$16+$AI$4)*0.2))-EXP(-$B$15*(($B$16+$AI$4)*0.2)))+U64*$B$15/($B$15-$AI$14)*(EXP(-$AI$14*(($B$16+$AI$4)*0.2))-EXP(-$B$15*(($B$16+$AI$4)*0.2)))</f>
        <v/>
      </c>
      <c r="X64" s="17">
        <f>R64*EXP(-$B$15*(($B$16+$AI$4)*0.3))+S64*$B$15/($B$15-$AI$12)*(EXP(-$AI$12*(($B$16+$AI$4)*0.3))-EXP(-$B$15*(($B$16+$AI$4)*0.3)))+T64*$B$15/($B$15-$AI$13)*(EXP(-$AI$13*(($B$16+$AI$4)*0.3))-EXP(-$B$15*(($B$16+$AI$4)*0.3)))+U64*$B$15/($B$15-$AI$14)*(EXP(-$AI$14*(($B$16+$AI$4)*0.3))-EXP(-$B$15*(($B$16+$AI$4)*0.3)))</f>
        <v/>
      </c>
      <c r="Y64" s="17">
        <f>R64*EXP(-$B$15*(($B$16+$AI$4)*0.4))+S64*$B$15/($B$15-$AI$12)*(EXP(-$AI$12*(($B$16+$AI$4)*0.4))-EXP(-$B$15*(($B$16+$AI$4)*0.4)))+T64*$B$15/($B$15-$AI$13)*(EXP(-$AI$13*(($B$16+$AI$4)*0.4))-EXP(-$B$15*(($B$16+$AI$4)*0.4)))+U64*$B$15/($B$15-$AI$14)*(EXP(-$AI$14*(($B$16+$AI$4)*0.4))-EXP(-$B$15*(($B$16+$AI$4)*0.4)))</f>
        <v/>
      </c>
      <c r="Z64" s="17">
        <f>R64*EXP(-$B$15*(($B$16+$AI$4)*0.5))+S64*$B$15/($B$15-$AI$12)*(EXP(-$AI$12*(($B$16+$AI$4)*0.5))-EXP(-$B$15*(($B$16+$AI$4)*0.5)))+T64*$B$15/($B$15-$AI$13)*(EXP(-$AI$13*(($B$16+$AI$4)*0.5))-EXP(-$B$15*(($B$16+$AI$4)*0.5)))+U64*$B$15/($B$15-$AI$14)*(EXP(-$AI$14*(($B$16+$AI$4)*0.5))-EXP(-$B$15*(($B$16+$AI$4)*0.5)))</f>
        <v/>
      </c>
      <c r="AA64" s="17">
        <f>R64*EXP(-$B$15*(($B$16+$AI$4)*0.6))+S64*$B$15/($B$15-$AI$12)*(EXP(-$AI$12*(($B$16+$AI$4)*0.6))-EXP(-$B$15*(($B$16+$AI$4)*0.6)))+T64*$B$15/($B$15-$AI$13)*(EXP(-$AI$13*(($B$16+$AI$4)*0.6))-EXP(-$B$15*(($B$16+$AI$4)*0.6)))+U64*$B$15/($B$15-$AI$14)*(EXP(-$AI$14*(($B$16+$AI$4)*0.6))-EXP(-$B$15*(($B$16+$AI$4)*0.6)))</f>
        <v/>
      </c>
      <c r="AB64" s="17">
        <f>R64*EXP(-$B$15*(($B$16+$AI$4)*0.7))+S64*$B$15/($B$15-$AI$12)*(EXP(-$AI$12*(($B$16+$AI$4)*0.7))-EXP(-$B$15*(($B$16+$AI$4)*0.7)))+T64*$B$15/($B$15-$AI$13)*(EXP(-$AI$13*(($B$16+$AI$4)*0.7))-EXP(-$B$15*(($B$16+$AI$4)*0.7)))+U64*$B$15/($B$15-$AI$14)*(EXP(-$AI$14*(($B$16+$AI$4)*0.7))-EXP(-$B$15*(($B$16+$AI$4)*0.7)))</f>
        <v/>
      </c>
      <c r="AC64" s="17">
        <f>R64*EXP(-$B$15*(($B$16+$AI$4)*0.8))+S64*$B$15/($B$15-$AI$12)*(EXP(-$AI$12*(($B$16+$AI$4)*0.8))-EXP(-$B$15*(($B$16+$AI$4)*0.8)))+T64*$B$15/($B$15-$AI$13)*(EXP(-$AI$13*(($B$16+$AI$4)*0.8))-EXP(-$B$15*(($B$16+$AI$4)*0.8)))+U64*$B$15/($B$15-$AI$14)*(EXP(-$AI$14*(($B$16+$AI$4)*0.8))-EXP(-$B$15*(($B$16+$AI$4)*0.8)))</f>
        <v/>
      </c>
      <c r="AD64" s="17">
        <f>R64*EXP(-$B$15*(($B$16+$AI$4)*0.9))+S64*$B$15/($B$15-$AI$12)*(EXP(-$AI$12*(($B$16+$AI$4)*0.9))-EXP(-$B$15*(($B$16+$AI$4)*0.9)))+T64*$B$15/($B$15-$AI$13)*(EXP(-$AI$13*(($B$16+$AI$4)*0.9))-EXP(-$B$15*(($B$16+$AI$4)*0.9)))+U64*$B$15/($B$15-$AI$14)*(EXP(-$AI$14*(($B$16+$AI$4)*0.9))-EXP(-$B$15*(($B$16+$AI$4)*0.9)))</f>
        <v/>
      </c>
      <c r="AE64" s="17">
        <f>R64*EXP(-$B$15*(($B$16+$AI$4)*1.0))+S64*$B$15/($B$15-$AI$12)*(EXP(-$AI$12*(($B$16+$AI$4)*1.0))-EXP(-$B$15*(($B$16+$AI$4)*1.0)))+T64*$B$15/($B$15-$AI$13)*(EXP(-$AI$13*(($B$16+$AI$4)*1.0))-EXP(-$B$15*(($B$16+$AI$4)*1.0)))+U64*$B$15/($B$15-$AI$14)*(EXP(-$AI$14*(($B$16+$AI$4)*1.0))-EXP(-$B$15*(($B$16+$AI$4)*1.0)))</f>
        <v/>
      </c>
      <c r="AF64" s="17">
        <f>MIN((G64-V64)/$AI$48,(G64-W64)/$AI$49,(G64-X64)/$AI$50,(G64-Y64)/$AI$51,(G64-Z64)/$AI$52,(G64-AA64)/$AI$53,(G64-AB64)/$AI$54,(G64-AC64)/$AI$55,(G64-AD64)/$AI$56,(G64-AE64)/$AI$57)</f>
        <v/>
      </c>
      <c r="AH64" s="9" t="inlineStr">
        <is>
          <t>Change 4 time</t>
        </is>
      </c>
      <c r="AI64" s="10">
        <f>IF(AND(ISNUMBER($A$24),ISNUMBER($B$24)),IF($A$24&gt;=$B$16,$A$24,1E9),1E9)</f>
        <v/>
      </c>
    </row>
    <row r="65">
      <c r="E65" s="12">
        <f>E64+$B$11</f>
        <v/>
      </c>
      <c r="F65" s="13">
        <f>E65/60</f>
        <v/>
      </c>
      <c r="G65" s="13">
        <f>IF(F65&gt;=$AI$66,$B$26,IF(F65&gt;=$AI$65,$B$25,IF(F65&gt;=$AI$64,$B$24,IF(F65&gt;=$AI$63,$B$23,IF(F65&gt;=$AI$62,$B$22,IF(F65&gt;=$AI$61,$B$21,$B$20))))))</f>
        <v/>
      </c>
      <c r="H65" s="14">
        <f>MAX(0,MIN($AI$59,IF($B$9="Plasma",(G65-(S65*$AI$18+T65*$AI$19+U65*$AI$20))/$AI$46,AF65)))</f>
        <v/>
      </c>
      <c r="I65" s="15">
        <f>H65/10*3600/$B$11</f>
        <v/>
      </c>
      <c r="J65" s="15">
        <f>J64+H65</f>
        <v/>
      </c>
      <c r="K65" s="14">
        <f>$AI$21*K64+$AI$22*L64+$AI$23*M64+$AI$30*H64</f>
        <v/>
      </c>
      <c r="L65" s="14">
        <f>$AI$24*K64+$AI$25*L64+$AI$26*M64+$AI$31*H64</f>
        <v/>
      </c>
      <c r="M65" s="14">
        <f>$AI$27*K64+$AI$28*L64+$AI$29*M64+$AI$32*H64</f>
        <v/>
      </c>
      <c r="N65" s="16">
        <f>R65*$B$48</f>
        <v/>
      </c>
      <c r="O65" s="14">
        <f>K65/$B$37</f>
        <v/>
      </c>
      <c r="P65" s="14">
        <f>L65/$B$38</f>
        <v/>
      </c>
      <c r="Q65" s="14">
        <f>M65/$B$39</f>
        <v/>
      </c>
      <c r="R65" s="14">
        <f>R64*$AI$42+S64*$AI$43+T64*$AI$44+U64*$AI$45+$AI$47*H64</f>
        <v/>
      </c>
      <c r="S65" s="17">
        <f>$AI$33*K65+$AI$34*L65+$AI$35*M65</f>
        <v/>
      </c>
      <c r="T65" s="17">
        <f>$AI$36*K65+$AI$37*L65+$AI$38*M65</f>
        <v/>
      </c>
      <c r="U65" s="17">
        <f>$AI$39*K65+$AI$40*L65+$AI$41*M65</f>
        <v/>
      </c>
      <c r="V65" s="17">
        <f>R65*EXP(-$B$15*(($B$16+$AI$4)*0.1))+S65*$B$15/($B$15-$AI$12)*(EXP(-$AI$12*(($B$16+$AI$4)*0.1))-EXP(-$B$15*(($B$16+$AI$4)*0.1)))+T65*$B$15/($B$15-$AI$13)*(EXP(-$AI$13*(($B$16+$AI$4)*0.1))-EXP(-$B$15*(($B$16+$AI$4)*0.1)))+U65*$B$15/($B$15-$AI$14)*(EXP(-$AI$14*(($B$16+$AI$4)*0.1))-EXP(-$B$15*(($B$16+$AI$4)*0.1)))</f>
        <v/>
      </c>
      <c r="W65" s="17">
        <f>R65*EXP(-$B$15*(($B$16+$AI$4)*0.2))+S65*$B$15/($B$15-$AI$12)*(EXP(-$AI$12*(($B$16+$AI$4)*0.2))-EXP(-$B$15*(($B$16+$AI$4)*0.2)))+T65*$B$15/($B$15-$AI$13)*(EXP(-$AI$13*(($B$16+$AI$4)*0.2))-EXP(-$B$15*(($B$16+$AI$4)*0.2)))+U65*$B$15/($B$15-$AI$14)*(EXP(-$AI$14*(($B$16+$AI$4)*0.2))-EXP(-$B$15*(($B$16+$AI$4)*0.2)))</f>
        <v/>
      </c>
      <c r="X65" s="17">
        <f>R65*EXP(-$B$15*(($B$16+$AI$4)*0.3))+S65*$B$15/($B$15-$AI$12)*(EXP(-$AI$12*(($B$16+$AI$4)*0.3))-EXP(-$B$15*(($B$16+$AI$4)*0.3)))+T65*$B$15/($B$15-$AI$13)*(EXP(-$AI$13*(($B$16+$AI$4)*0.3))-EXP(-$B$15*(($B$16+$AI$4)*0.3)))+U65*$B$15/($B$15-$AI$14)*(EXP(-$AI$14*(($B$16+$AI$4)*0.3))-EXP(-$B$15*(($B$16+$AI$4)*0.3)))</f>
        <v/>
      </c>
      <c r="Y65" s="17">
        <f>R65*EXP(-$B$15*(($B$16+$AI$4)*0.4))+S65*$B$15/($B$15-$AI$12)*(EXP(-$AI$12*(($B$16+$AI$4)*0.4))-EXP(-$B$15*(($B$16+$AI$4)*0.4)))+T65*$B$15/($B$15-$AI$13)*(EXP(-$AI$13*(($B$16+$AI$4)*0.4))-EXP(-$B$15*(($B$16+$AI$4)*0.4)))+U65*$B$15/($B$15-$AI$14)*(EXP(-$AI$14*(($B$16+$AI$4)*0.4))-EXP(-$B$15*(($B$16+$AI$4)*0.4)))</f>
        <v/>
      </c>
      <c r="Z65" s="17">
        <f>R65*EXP(-$B$15*(($B$16+$AI$4)*0.5))+S65*$B$15/($B$15-$AI$12)*(EXP(-$AI$12*(($B$16+$AI$4)*0.5))-EXP(-$B$15*(($B$16+$AI$4)*0.5)))+T65*$B$15/($B$15-$AI$13)*(EXP(-$AI$13*(($B$16+$AI$4)*0.5))-EXP(-$B$15*(($B$16+$AI$4)*0.5)))+U65*$B$15/($B$15-$AI$14)*(EXP(-$AI$14*(($B$16+$AI$4)*0.5))-EXP(-$B$15*(($B$16+$AI$4)*0.5)))</f>
        <v/>
      </c>
      <c r="AA65" s="17">
        <f>R65*EXP(-$B$15*(($B$16+$AI$4)*0.6))+S65*$B$15/($B$15-$AI$12)*(EXP(-$AI$12*(($B$16+$AI$4)*0.6))-EXP(-$B$15*(($B$16+$AI$4)*0.6)))+T65*$B$15/($B$15-$AI$13)*(EXP(-$AI$13*(($B$16+$AI$4)*0.6))-EXP(-$B$15*(($B$16+$AI$4)*0.6)))+U65*$B$15/($B$15-$AI$14)*(EXP(-$AI$14*(($B$16+$AI$4)*0.6))-EXP(-$B$15*(($B$16+$AI$4)*0.6)))</f>
        <v/>
      </c>
      <c r="AB65" s="17">
        <f>R65*EXP(-$B$15*(($B$16+$AI$4)*0.7))+S65*$B$15/($B$15-$AI$12)*(EXP(-$AI$12*(($B$16+$AI$4)*0.7))-EXP(-$B$15*(($B$16+$AI$4)*0.7)))+T65*$B$15/($B$15-$AI$13)*(EXP(-$AI$13*(($B$16+$AI$4)*0.7))-EXP(-$B$15*(($B$16+$AI$4)*0.7)))+U65*$B$15/($B$15-$AI$14)*(EXP(-$AI$14*(($B$16+$AI$4)*0.7))-EXP(-$B$15*(($B$16+$AI$4)*0.7)))</f>
        <v/>
      </c>
      <c r="AC65" s="17">
        <f>R65*EXP(-$B$15*(($B$16+$AI$4)*0.8))+S65*$B$15/($B$15-$AI$12)*(EXP(-$AI$12*(($B$16+$AI$4)*0.8))-EXP(-$B$15*(($B$16+$AI$4)*0.8)))+T65*$B$15/($B$15-$AI$13)*(EXP(-$AI$13*(($B$16+$AI$4)*0.8))-EXP(-$B$15*(($B$16+$AI$4)*0.8)))+U65*$B$15/($B$15-$AI$14)*(EXP(-$AI$14*(($B$16+$AI$4)*0.8))-EXP(-$B$15*(($B$16+$AI$4)*0.8)))</f>
        <v/>
      </c>
      <c r="AD65" s="17">
        <f>R65*EXP(-$B$15*(($B$16+$AI$4)*0.9))+S65*$B$15/($B$15-$AI$12)*(EXP(-$AI$12*(($B$16+$AI$4)*0.9))-EXP(-$B$15*(($B$16+$AI$4)*0.9)))+T65*$B$15/($B$15-$AI$13)*(EXP(-$AI$13*(($B$16+$AI$4)*0.9))-EXP(-$B$15*(($B$16+$AI$4)*0.9)))+U65*$B$15/($B$15-$AI$14)*(EXP(-$AI$14*(($B$16+$AI$4)*0.9))-EXP(-$B$15*(($B$16+$AI$4)*0.9)))</f>
        <v/>
      </c>
      <c r="AE65" s="17">
        <f>R65*EXP(-$B$15*(($B$16+$AI$4)*1.0))+S65*$B$15/($B$15-$AI$12)*(EXP(-$AI$12*(($B$16+$AI$4)*1.0))-EXP(-$B$15*(($B$16+$AI$4)*1.0)))+T65*$B$15/($B$15-$AI$13)*(EXP(-$AI$13*(($B$16+$AI$4)*1.0))-EXP(-$B$15*(($B$16+$AI$4)*1.0)))+U65*$B$15/($B$15-$AI$14)*(EXP(-$AI$14*(($B$16+$AI$4)*1.0))-EXP(-$B$15*(($B$16+$AI$4)*1.0)))</f>
        <v/>
      </c>
      <c r="AF65" s="17">
        <f>MIN((G65-V65)/$AI$48,(G65-W65)/$AI$49,(G65-X65)/$AI$50,(G65-Y65)/$AI$51,(G65-Z65)/$AI$52,(G65-AA65)/$AI$53,(G65-AB65)/$AI$54,(G65-AC65)/$AI$55,(G65-AD65)/$AI$56,(G65-AE65)/$AI$57)</f>
        <v/>
      </c>
      <c r="AH65" s="9" t="inlineStr">
        <is>
          <t>Change 5 time</t>
        </is>
      </c>
      <c r="AI65" s="10">
        <f>IF(AND(ISNUMBER($A$25),ISNUMBER($B$25)),IF($A$25&gt;=$B$16,$A$25,1E9),1E9)</f>
        <v/>
      </c>
    </row>
    <row r="66">
      <c r="E66" s="12">
        <f>E65+$B$11</f>
        <v/>
      </c>
      <c r="F66" s="13">
        <f>E66/60</f>
        <v/>
      </c>
      <c r="G66" s="13">
        <f>IF(F66&gt;=$AI$66,$B$26,IF(F66&gt;=$AI$65,$B$25,IF(F66&gt;=$AI$64,$B$24,IF(F66&gt;=$AI$63,$B$23,IF(F66&gt;=$AI$62,$B$22,IF(F66&gt;=$AI$61,$B$21,$B$20))))))</f>
        <v/>
      </c>
      <c r="H66" s="14">
        <f>MAX(0,MIN($AI$59,IF($B$9="Plasma",(G66-(S66*$AI$18+T66*$AI$19+U66*$AI$20))/$AI$46,AF66)))</f>
        <v/>
      </c>
      <c r="I66" s="15">
        <f>H66/10*3600/$B$11</f>
        <v/>
      </c>
      <c r="J66" s="15">
        <f>J65+H66</f>
        <v/>
      </c>
      <c r="K66" s="14">
        <f>$AI$21*K65+$AI$22*L65+$AI$23*M65+$AI$30*H65</f>
        <v/>
      </c>
      <c r="L66" s="14">
        <f>$AI$24*K65+$AI$25*L65+$AI$26*M65+$AI$31*H65</f>
        <v/>
      </c>
      <c r="M66" s="14">
        <f>$AI$27*K65+$AI$28*L65+$AI$29*M65+$AI$32*H65</f>
        <v/>
      </c>
      <c r="N66" s="16">
        <f>R66*$B$48</f>
        <v/>
      </c>
      <c r="O66" s="14">
        <f>K66/$B$37</f>
        <v/>
      </c>
      <c r="P66" s="14">
        <f>L66/$B$38</f>
        <v/>
      </c>
      <c r="Q66" s="14">
        <f>M66/$B$39</f>
        <v/>
      </c>
      <c r="R66" s="14">
        <f>R65*$AI$42+S65*$AI$43+T65*$AI$44+U65*$AI$45+$AI$47*H65</f>
        <v/>
      </c>
      <c r="S66" s="17">
        <f>$AI$33*K66+$AI$34*L66+$AI$35*M66</f>
        <v/>
      </c>
      <c r="T66" s="17">
        <f>$AI$36*K66+$AI$37*L66+$AI$38*M66</f>
        <v/>
      </c>
      <c r="U66" s="17">
        <f>$AI$39*K66+$AI$40*L66+$AI$41*M66</f>
        <v/>
      </c>
      <c r="V66" s="17">
        <f>R66*EXP(-$B$15*(($B$16+$AI$4)*0.1))+S66*$B$15/($B$15-$AI$12)*(EXP(-$AI$12*(($B$16+$AI$4)*0.1))-EXP(-$B$15*(($B$16+$AI$4)*0.1)))+T66*$B$15/($B$15-$AI$13)*(EXP(-$AI$13*(($B$16+$AI$4)*0.1))-EXP(-$B$15*(($B$16+$AI$4)*0.1)))+U66*$B$15/($B$15-$AI$14)*(EXP(-$AI$14*(($B$16+$AI$4)*0.1))-EXP(-$B$15*(($B$16+$AI$4)*0.1)))</f>
        <v/>
      </c>
      <c r="W66" s="17">
        <f>R66*EXP(-$B$15*(($B$16+$AI$4)*0.2))+S66*$B$15/($B$15-$AI$12)*(EXP(-$AI$12*(($B$16+$AI$4)*0.2))-EXP(-$B$15*(($B$16+$AI$4)*0.2)))+T66*$B$15/($B$15-$AI$13)*(EXP(-$AI$13*(($B$16+$AI$4)*0.2))-EXP(-$B$15*(($B$16+$AI$4)*0.2)))+U66*$B$15/($B$15-$AI$14)*(EXP(-$AI$14*(($B$16+$AI$4)*0.2))-EXP(-$B$15*(($B$16+$AI$4)*0.2)))</f>
        <v/>
      </c>
      <c r="X66" s="17">
        <f>R66*EXP(-$B$15*(($B$16+$AI$4)*0.3))+S66*$B$15/($B$15-$AI$12)*(EXP(-$AI$12*(($B$16+$AI$4)*0.3))-EXP(-$B$15*(($B$16+$AI$4)*0.3)))+T66*$B$15/($B$15-$AI$13)*(EXP(-$AI$13*(($B$16+$AI$4)*0.3))-EXP(-$B$15*(($B$16+$AI$4)*0.3)))+U66*$B$15/($B$15-$AI$14)*(EXP(-$AI$14*(($B$16+$AI$4)*0.3))-EXP(-$B$15*(($B$16+$AI$4)*0.3)))</f>
        <v/>
      </c>
      <c r="Y66" s="17">
        <f>R66*EXP(-$B$15*(($B$16+$AI$4)*0.4))+S66*$B$15/($B$15-$AI$12)*(EXP(-$AI$12*(($B$16+$AI$4)*0.4))-EXP(-$B$15*(($B$16+$AI$4)*0.4)))+T66*$B$15/($B$15-$AI$13)*(EXP(-$AI$13*(($B$16+$AI$4)*0.4))-EXP(-$B$15*(($B$16+$AI$4)*0.4)))+U66*$B$15/($B$15-$AI$14)*(EXP(-$AI$14*(($B$16+$AI$4)*0.4))-EXP(-$B$15*(($B$16+$AI$4)*0.4)))</f>
        <v/>
      </c>
      <c r="Z66" s="17">
        <f>R66*EXP(-$B$15*(($B$16+$AI$4)*0.5))+S66*$B$15/($B$15-$AI$12)*(EXP(-$AI$12*(($B$16+$AI$4)*0.5))-EXP(-$B$15*(($B$16+$AI$4)*0.5)))+T66*$B$15/($B$15-$AI$13)*(EXP(-$AI$13*(($B$16+$AI$4)*0.5))-EXP(-$B$15*(($B$16+$AI$4)*0.5)))+U66*$B$15/($B$15-$AI$14)*(EXP(-$AI$14*(($B$16+$AI$4)*0.5))-EXP(-$B$15*(($B$16+$AI$4)*0.5)))</f>
        <v/>
      </c>
      <c r="AA66" s="17">
        <f>R66*EXP(-$B$15*(($B$16+$AI$4)*0.6))+S66*$B$15/($B$15-$AI$12)*(EXP(-$AI$12*(($B$16+$AI$4)*0.6))-EXP(-$B$15*(($B$16+$AI$4)*0.6)))+T66*$B$15/($B$15-$AI$13)*(EXP(-$AI$13*(($B$16+$AI$4)*0.6))-EXP(-$B$15*(($B$16+$AI$4)*0.6)))+U66*$B$15/($B$15-$AI$14)*(EXP(-$AI$14*(($B$16+$AI$4)*0.6))-EXP(-$B$15*(($B$16+$AI$4)*0.6)))</f>
        <v/>
      </c>
      <c r="AB66" s="17">
        <f>R66*EXP(-$B$15*(($B$16+$AI$4)*0.7))+S66*$B$15/($B$15-$AI$12)*(EXP(-$AI$12*(($B$16+$AI$4)*0.7))-EXP(-$B$15*(($B$16+$AI$4)*0.7)))+T66*$B$15/($B$15-$AI$13)*(EXP(-$AI$13*(($B$16+$AI$4)*0.7))-EXP(-$B$15*(($B$16+$AI$4)*0.7)))+U66*$B$15/($B$15-$AI$14)*(EXP(-$AI$14*(($B$16+$AI$4)*0.7))-EXP(-$B$15*(($B$16+$AI$4)*0.7)))</f>
        <v/>
      </c>
      <c r="AC66" s="17">
        <f>R66*EXP(-$B$15*(($B$16+$AI$4)*0.8))+S66*$B$15/($B$15-$AI$12)*(EXP(-$AI$12*(($B$16+$AI$4)*0.8))-EXP(-$B$15*(($B$16+$AI$4)*0.8)))+T66*$B$15/($B$15-$AI$13)*(EXP(-$AI$13*(($B$16+$AI$4)*0.8))-EXP(-$B$15*(($B$16+$AI$4)*0.8)))+U66*$B$15/($B$15-$AI$14)*(EXP(-$AI$14*(($B$16+$AI$4)*0.8))-EXP(-$B$15*(($B$16+$AI$4)*0.8)))</f>
        <v/>
      </c>
      <c r="AD66" s="17">
        <f>R66*EXP(-$B$15*(($B$16+$AI$4)*0.9))+S66*$B$15/($B$15-$AI$12)*(EXP(-$AI$12*(($B$16+$AI$4)*0.9))-EXP(-$B$15*(($B$16+$AI$4)*0.9)))+T66*$B$15/($B$15-$AI$13)*(EXP(-$AI$13*(($B$16+$AI$4)*0.9))-EXP(-$B$15*(($B$16+$AI$4)*0.9)))+U66*$B$15/($B$15-$AI$14)*(EXP(-$AI$14*(($B$16+$AI$4)*0.9))-EXP(-$B$15*(($B$16+$AI$4)*0.9)))</f>
        <v/>
      </c>
      <c r="AE66" s="17">
        <f>R66*EXP(-$B$15*(($B$16+$AI$4)*1.0))+S66*$B$15/($B$15-$AI$12)*(EXP(-$AI$12*(($B$16+$AI$4)*1.0))-EXP(-$B$15*(($B$16+$AI$4)*1.0)))+T66*$B$15/($B$15-$AI$13)*(EXP(-$AI$13*(($B$16+$AI$4)*1.0))-EXP(-$B$15*(($B$16+$AI$4)*1.0)))+U66*$B$15/($B$15-$AI$14)*(EXP(-$AI$14*(($B$16+$AI$4)*1.0))-EXP(-$B$15*(($B$16+$AI$4)*1.0)))</f>
        <v/>
      </c>
      <c r="AF66" s="17">
        <f>MIN((G66-V66)/$AI$48,(G66-W66)/$AI$49,(G66-X66)/$AI$50,(G66-Y66)/$AI$51,(G66-Z66)/$AI$52,(G66-AA66)/$AI$53,(G66-AB66)/$AI$54,(G66-AC66)/$AI$55,(G66-AD66)/$AI$56,(G66-AE66)/$AI$57)</f>
        <v/>
      </c>
      <c r="AH66" s="9" t="inlineStr">
        <is>
          <t>Change 6 time</t>
        </is>
      </c>
      <c r="AI66" s="10">
        <f>IF(AND(ISNUMBER($A$26),ISNUMBER($B$26)),IF($A$26&gt;=$B$16,$A$26,1E9),1E9)</f>
        <v/>
      </c>
    </row>
    <row r="67">
      <c r="E67" s="12">
        <f>E66+$B$11</f>
        <v/>
      </c>
      <c r="F67" s="13">
        <f>E67/60</f>
        <v/>
      </c>
      <c r="G67" s="13">
        <f>IF(F67&gt;=$AI$66,$B$26,IF(F67&gt;=$AI$65,$B$25,IF(F67&gt;=$AI$64,$B$24,IF(F67&gt;=$AI$63,$B$23,IF(F67&gt;=$AI$62,$B$22,IF(F67&gt;=$AI$61,$B$21,$B$20))))))</f>
        <v/>
      </c>
      <c r="H67" s="14">
        <f>MAX(0,MIN($AI$59,IF($B$9="Plasma",(G67-(S67*$AI$18+T67*$AI$19+U67*$AI$20))/$AI$46,AF67)))</f>
        <v/>
      </c>
      <c r="I67" s="15">
        <f>H67/10*3600/$B$11</f>
        <v/>
      </c>
      <c r="J67" s="15">
        <f>J66+H67</f>
        <v/>
      </c>
      <c r="K67" s="14">
        <f>$AI$21*K66+$AI$22*L66+$AI$23*M66+$AI$30*H66</f>
        <v/>
      </c>
      <c r="L67" s="14">
        <f>$AI$24*K66+$AI$25*L66+$AI$26*M66+$AI$31*H66</f>
        <v/>
      </c>
      <c r="M67" s="14">
        <f>$AI$27*K66+$AI$28*L66+$AI$29*M66+$AI$32*H66</f>
        <v/>
      </c>
      <c r="N67" s="16">
        <f>R67*$B$48</f>
        <v/>
      </c>
      <c r="O67" s="14">
        <f>K67/$B$37</f>
        <v/>
      </c>
      <c r="P67" s="14">
        <f>L67/$B$38</f>
        <v/>
      </c>
      <c r="Q67" s="14">
        <f>M67/$B$39</f>
        <v/>
      </c>
      <c r="R67" s="14">
        <f>R66*$AI$42+S66*$AI$43+T66*$AI$44+U66*$AI$45+$AI$47*H66</f>
        <v/>
      </c>
      <c r="S67" s="17">
        <f>$AI$33*K67+$AI$34*L67+$AI$35*M67</f>
        <v/>
      </c>
      <c r="T67" s="17">
        <f>$AI$36*K67+$AI$37*L67+$AI$38*M67</f>
        <v/>
      </c>
      <c r="U67" s="17">
        <f>$AI$39*K67+$AI$40*L67+$AI$41*M67</f>
        <v/>
      </c>
      <c r="V67" s="17">
        <f>R67*EXP(-$B$15*(($B$16+$AI$4)*0.1))+S67*$B$15/($B$15-$AI$12)*(EXP(-$AI$12*(($B$16+$AI$4)*0.1))-EXP(-$B$15*(($B$16+$AI$4)*0.1)))+T67*$B$15/($B$15-$AI$13)*(EXP(-$AI$13*(($B$16+$AI$4)*0.1))-EXP(-$B$15*(($B$16+$AI$4)*0.1)))+U67*$B$15/($B$15-$AI$14)*(EXP(-$AI$14*(($B$16+$AI$4)*0.1))-EXP(-$B$15*(($B$16+$AI$4)*0.1)))</f>
        <v/>
      </c>
      <c r="W67" s="17">
        <f>R67*EXP(-$B$15*(($B$16+$AI$4)*0.2))+S67*$B$15/($B$15-$AI$12)*(EXP(-$AI$12*(($B$16+$AI$4)*0.2))-EXP(-$B$15*(($B$16+$AI$4)*0.2)))+T67*$B$15/($B$15-$AI$13)*(EXP(-$AI$13*(($B$16+$AI$4)*0.2))-EXP(-$B$15*(($B$16+$AI$4)*0.2)))+U67*$B$15/($B$15-$AI$14)*(EXP(-$AI$14*(($B$16+$AI$4)*0.2))-EXP(-$B$15*(($B$16+$AI$4)*0.2)))</f>
        <v/>
      </c>
      <c r="X67" s="17">
        <f>R67*EXP(-$B$15*(($B$16+$AI$4)*0.3))+S67*$B$15/($B$15-$AI$12)*(EXP(-$AI$12*(($B$16+$AI$4)*0.3))-EXP(-$B$15*(($B$16+$AI$4)*0.3)))+T67*$B$15/($B$15-$AI$13)*(EXP(-$AI$13*(($B$16+$AI$4)*0.3))-EXP(-$B$15*(($B$16+$AI$4)*0.3)))+U67*$B$15/($B$15-$AI$14)*(EXP(-$AI$14*(($B$16+$AI$4)*0.3))-EXP(-$B$15*(($B$16+$AI$4)*0.3)))</f>
        <v/>
      </c>
      <c r="Y67" s="17">
        <f>R67*EXP(-$B$15*(($B$16+$AI$4)*0.4))+S67*$B$15/($B$15-$AI$12)*(EXP(-$AI$12*(($B$16+$AI$4)*0.4))-EXP(-$B$15*(($B$16+$AI$4)*0.4)))+T67*$B$15/($B$15-$AI$13)*(EXP(-$AI$13*(($B$16+$AI$4)*0.4))-EXP(-$B$15*(($B$16+$AI$4)*0.4)))+U67*$B$15/($B$15-$AI$14)*(EXP(-$AI$14*(($B$16+$AI$4)*0.4))-EXP(-$B$15*(($B$16+$AI$4)*0.4)))</f>
        <v/>
      </c>
      <c r="Z67" s="17">
        <f>R67*EXP(-$B$15*(($B$16+$AI$4)*0.5))+S67*$B$15/($B$15-$AI$12)*(EXP(-$AI$12*(($B$16+$AI$4)*0.5))-EXP(-$B$15*(($B$16+$AI$4)*0.5)))+T67*$B$15/($B$15-$AI$13)*(EXP(-$AI$13*(($B$16+$AI$4)*0.5))-EXP(-$B$15*(($B$16+$AI$4)*0.5)))+U67*$B$15/($B$15-$AI$14)*(EXP(-$AI$14*(($B$16+$AI$4)*0.5))-EXP(-$B$15*(($B$16+$AI$4)*0.5)))</f>
        <v/>
      </c>
      <c r="AA67" s="17">
        <f>R67*EXP(-$B$15*(($B$16+$AI$4)*0.6))+S67*$B$15/($B$15-$AI$12)*(EXP(-$AI$12*(($B$16+$AI$4)*0.6))-EXP(-$B$15*(($B$16+$AI$4)*0.6)))+T67*$B$15/($B$15-$AI$13)*(EXP(-$AI$13*(($B$16+$AI$4)*0.6))-EXP(-$B$15*(($B$16+$AI$4)*0.6)))+U67*$B$15/($B$15-$AI$14)*(EXP(-$AI$14*(($B$16+$AI$4)*0.6))-EXP(-$B$15*(($B$16+$AI$4)*0.6)))</f>
        <v/>
      </c>
      <c r="AB67" s="17">
        <f>R67*EXP(-$B$15*(($B$16+$AI$4)*0.7))+S67*$B$15/($B$15-$AI$12)*(EXP(-$AI$12*(($B$16+$AI$4)*0.7))-EXP(-$B$15*(($B$16+$AI$4)*0.7)))+T67*$B$15/($B$15-$AI$13)*(EXP(-$AI$13*(($B$16+$AI$4)*0.7))-EXP(-$B$15*(($B$16+$AI$4)*0.7)))+U67*$B$15/($B$15-$AI$14)*(EXP(-$AI$14*(($B$16+$AI$4)*0.7))-EXP(-$B$15*(($B$16+$AI$4)*0.7)))</f>
        <v/>
      </c>
      <c r="AC67" s="17">
        <f>R67*EXP(-$B$15*(($B$16+$AI$4)*0.8))+S67*$B$15/($B$15-$AI$12)*(EXP(-$AI$12*(($B$16+$AI$4)*0.8))-EXP(-$B$15*(($B$16+$AI$4)*0.8)))+T67*$B$15/($B$15-$AI$13)*(EXP(-$AI$13*(($B$16+$AI$4)*0.8))-EXP(-$B$15*(($B$16+$AI$4)*0.8)))+U67*$B$15/($B$15-$AI$14)*(EXP(-$AI$14*(($B$16+$AI$4)*0.8))-EXP(-$B$15*(($B$16+$AI$4)*0.8)))</f>
        <v/>
      </c>
      <c r="AD67" s="17">
        <f>R67*EXP(-$B$15*(($B$16+$AI$4)*0.9))+S67*$B$15/($B$15-$AI$12)*(EXP(-$AI$12*(($B$16+$AI$4)*0.9))-EXP(-$B$15*(($B$16+$AI$4)*0.9)))+T67*$B$15/($B$15-$AI$13)*(EXP(-$AI$13*(($B$16+$AI$4)*0.9))-EXP(-$B$15*(($B$16+$AI$4)*0.9)))+U67*$B$15/($B$15-$AI$14)*(EXP(-$AI$14*(($B$16+$AI$4)*0.9))-EXP(-$B$15*(($B$16+$AI$4)*0.9)))</f>
        <v/>
      </c>
      <c r="AE67" s="17">
        <f>R67*EXP(-$B$15*(($B$16+$AI$4)*1.0))+S67*$B$15/($B$15-$AI$12)*(EXP(-$AI$12*(($B$16+$AI$4)*1.0))-EXP(-$B$15*(($B$16+$AI$4)*1.0)))+T67*$B$15/($B$15-$AI$13)*(EXP(-$AI$13*(($B$16+$AI$4)*1.0))-EXP(-$B$15*(($B$16+$AI$4)*1.0)))+U67*$B$15/($B$15-$AI$14)*(EXP(-$AI$14*(($B$16+$AI$4)*1.0))-EXP(-$B$15*(($B$16+$AI$4)*1.0)))</f>
        <v/>
      </c>
      <c r="AF67" s="17">
        <f>MIN((G67-V67)/$AI$48,(G67-W67)/$AI$49,(G67-X67)/$AI$50,(G67-Y67)/$AI$51,(G67-Z67)/$AI$52,(G67-AA67)/$AI$53,(G67-AB67)/$AI$54,(G67-AC67)/$AI$55,(G67-AD67)/$AI$56,(G67-AE67)/$AI$57)</f>
        <v/>
      </c>
    </row>
    <row r="68">
      <c r="E68" s="12">
        <f>E67+$B$11</f>
        <v/>
      </c>
      <c r="F68" s="13">
        <f>E68/60</f>
        <v/>
      </c>
      <c r="G68" s="13">
        <f>IF(F68&gt;=$AI$66,$B$26,IF(F68&gt;=$AI$65,$B$25,IF(F68&gt;=$AI$64,$B$24,IF(F68&gt;=$AI$63,$B$23,IF(F68&gt;=$AI$62,$B$22,IF(F68&gt;=$AI$61,$B$21,$B$20))))))</f>
        <v/>
      </c>
      <c r="H68" s="14">
        <f>MAX(0,MIN($AI$59,IF($B$9="Plasma",(G68-(S68*$AI$18+T68*$AI$19+U68*$AI$20))/$AI$46,AF68)))</f>
        <v/>
      </c>
      <c r="I68" s="15">
        <f>H68/10*3600/$B$11</f>
        <v/>
      </c>
      <c r="J68" s="15">
        <f>J67+H68</f>
        <v/>
      </c>
      <c r="K68" s="14">
        <f>$AI$21*K67+$AI$22*L67+$AI$23*M67+$AI$30*H67</f>
        <v/>
      </c>
      <c r="L68" s="14">
        <f>$AI$24*K67+$AI$25*L67+$AI$26*M67+$AI$31*H67</f>
        <v/>
      </c>
      <c r="M68" s="14">
        <f>$AI$27*K67+$AI$28*L67+$AI$29*M67+$AI$32*H67</f>
        <v/>
      </c>
      <c r="N68" s="16">
        <f>R68*$B$48</f>
        <v/>
      </c>
      <c r="O68" s="14">
        <f>K68/$B$37</f>
        <v/>
      </c>
      <c r="P68" s="14">
        <f>L68/$B$38</f>
        <v/>
      </c>
      <c r="Q68" s="14">
        <f>M68/$B$39</f>
        <v/>
      </c>
      <c r="R68" s="14">
        <f>R67*$AI$42+S67*$AI$43+T67*$AI$44+U67*$AI$45+$AI$47*H67</f>
        <v/>
      </c>
      <c r="S68" s="17">
        <f>$AI$33*K68+$AI$34*L68+$AI$35*M68</f>
        <v/>
      </c>
      <c r="T68" s="17">
        <f>$AI$36*K68+$AI$37*L68+$AI$38*M68</f>
        <v/>
      </c>
      <c r="U68" s="17">
        <f>$AI$39*K68+$AI$40*L68+$AI$41*M68</f>
        <v/>
      </c>
      <c r="V68" s="17">
        <f>R68*EXP(-$B$15*(($B$16+$AI$4)*0.1))+S68*$B$15/($B$15-$AI$12)*(EXP(-$AI$12*(($B$16+$AI$4)*0.1))-EXP(-$B$15*(($B$16+$AI$4)*0.1)))+T68*$B$15/($B$15-$AI$13)*(EXP(-$AI$13*(($B$16+$AI$4)*0.1))-EXP(-$B$15*(($B$16+$AI$4)*0.1)))+U68*$B$15/($B$15-$AI$14)*(EXP(-$AI$14*(($B$16+$AI$4)*0.1))-EXP(-$B$15*(($B$16+$AI$4)*0.1)))</f>
        <v/>
      </c>
      <c r="W68" s="17">
        <f>R68*EXP(-$B$15*(($B$16+$AI$4)*0.2))+S68*$B$15/($B$15-$AI$12)*(EXP(-$AI$12*(($B$16+$AI$4)*0.2))-EXP(-$B$15*(($B$16+$AI$4)*0.2)))+T68*$B$15/($B$15-$AI$13)*(EXP(-$AI$13*(($B$16+$AI$4)*0.2))-EXP(-$B$15*(($B$16+$AI$4)*0.2)))+U68*$B$15/($B$15-$AI$14)*(EXP(-$AI$14*(($B$16+$AI$4)*0.2))-EXP(-$B$15*(($B$16+$AI$4)*0.2)))</f>
        <v/>
      </c>
      <c r="X68" s="17">
        <f>R68*EXP(-$B$15*(($B$16+$AI$4)*0.3))+S68*$B$15/($B$15-$AI$12)*(EXP(-$AI$12*(($B$16+$AI$4)*0.3))-EXP(-$B$15*(($B$16+$AI$4)*0.3)))+T68*$B$15/($B$15-$AI$13)*(EXP(-$AI$13*(($B$16+$AI$4)*0.3))-EXP(-$B$15*(($B$16+$AI$4)*0.3)))+U68*$B$15/($B$15-$AI$14)*(EXP(-$AI$14*(($B$16+$AI$4)*0.3))-EXP(-$B$15*(($B$16+$AI$4)*0.3)))</f>
        <v/>
      </c>
      <c r="Y68" s="17">
        <f>R68*EXP(-$B$15*(($B$16+$AI$4)*0.4))+S68*$B$15/($B$15-$AI$12)*(EXP(-$AI$12*(($B$16+$AI$4)*0.4))-EXP(-$B$15*(($B$16+$AI$4)*0.4)))+T68*$B$15/($B$15-$AI$13)*(EXP(-$AI$13*(($B$16+$AI$4)*0.4))-EXP(-$B$15*(($B$16+$AI$4)*0.4)))+U68*$B$15/($B$15-$AI$14)*(EXP(-$AI$14*(($B$16+$AI$4)*0.4))-EXP(-$B$15*(($B$16+$AI$4)*0.4)))</f>
        <v/>
      </c>
      <c r="Z68" s="17">
        <f>R68*EXP(-$B$15*(($B$16+$AI$4)*0.5))+S68*$B$15/($B$15-$AI$12)*(EXP(-$AI$12*(($B$16+$AI$4)*0.5))-EXP(-$B$15*(($B$16+$AI$4)*0.5)))+T68*$B$15/($B$15-$AI$13)*(EXP(-$AI$13*(($B$16+$AI$4)*0.5))-EXP(-$B$15*(($B$16+$AI$4)*0.5)))+U68*$B$15/($B$15-$AI$14)*(EXP(-$AI$14*(($B$16+$AI$4)*0.5))-EXP(-$B$15*(($B$16+$AI$4)*0.5)))</f>
        <v/>
      </c>
      <c r="AA68" s="17">
        <f>R68*EXP(-$B$15*(($B$16+$AI$4)*0.6))+S68*$B$15/($B$15-$AI$12)*(EXP(-$AI$12*(($B$16+$AI$4)*0.6))-EXP(-$B$15*(($B$16+$AI$4)*0.6)))+T68*$B$15/($B$15-$AI$13)*(EXP(-$AI$13*(($B$16+$AI$4)*0.6))-EXP(-$B$15*(($B$16+$AI$4)*0.6)))+U68*$B$15/($B$15-$AI$14)*(EXP(-$AI$14*(($B$16+$AI$4)*0.6))-EXP(-$B$15*(($B$16+$AI$4)*0.6)))</f>
        <v/>
      </c>
      <c r="AB68" s="17">
        <f>R68*EXP(-$B$15*(($B$16+$AI$4)*0.7))+S68*$B$15/($B$15-$AI$12)*(EXP(-$AI$12*(($B$16+$AI$4)*0.7))-EXP(-$B$15*(($B$16+$AI$4)*0.7)))+T68*$B$15/($B$15-$AI$13)*(EXP(-$AI$13*(($B$16+$AI$4)*0.7))-EXP(-$B$15*(($B$16+$AI$4)*0.7)))+U68*$B$15/($B$15-$AI$14)*(EXP(-$AI$14*(($B$16+$AI$4)*0.7))-EXP(-$B$15*(($B$16+$AI$4)*0.7)))</f>
        <v/>
      </c>
      <c r="AC68" s="17">
        <f>R68*EXP(-$B$15*(($B$16+$AI$4)*0.8))+S68*$B$15/($B$15-$AI$12)*(EXP(-$AI$12*(($B$16+$AI$4)*0.8))-EXP(-$B$15*(($B$16+$AI$4)*0.8)))+T68*$B$15/($B$15-$AI$13)*(EXP(-$AI$13*(($B$16+$AI$4)*0.8))-EXP(-$B$15*(($B$16+$AI$4)*0.8)))+U68*$B$15/($B$15-$AI$14)*(EXP(-$AI$14*(($B$16+$AI$4)*0.8))-EXP(-$B$15*(($B$16+$AI$4)*0.8)))</f>
        <v/>
      </c>
      <c r="AD68" s="17">
        <f>R68*EXP(-$B$15*(($B$16+$AI$4)*0.9))+S68*$B$15/($B$15-$AI$12)*(EXP(-$AI$12*(($B$16+$AI$4)*0.9))-EXP(-$B$15*(($B$16+$AI$4)*0.9)))+T68*$B$15/($B$15-$AI$13)*(EXP(-$AI$13*(($B$16+$AI$4)*0.9))-EXP(-$B$15*(($B$16+$AI$4)*0.9)))+U68*$B$15/($B$15-$AI$14)*(EXP(-$AI$14*(($B$16+$AI$4)*0.9))-EXP(-$B$15*(($B$16+$AI$4)*0.9)))</f>
        <v/>
      </c>
      <c r="AE68" s="17">
        <f>R68*EXP(-$B$15*(($B$16+$AI$4)*1.0))+S68*$B$15/($B$15-$AI$12)*(EXP(-$AI$12*(($B$16+$AI$4)*1.0))-EXP(-$B$15*(($B$16+$AI$4)*1.0)))+T68*$B$15/($B$15-$AI$13)*(EXP(-$AI$13*(($B$16+$AI$4)*1.0))-EXP(-$B$15*(($B$16+$AI$4)*1.0)))+U68*$B$15/($B$15-$AI$14)*(EXP(-$AI$14*(($B$16+$AI$4)*1.0))-EXP(-$B$15*(($B$16+$AI$4)*1.0)))</f>
        <v/>
      </c>
      <c r="AF68" s="17">
        <f>MIN((G68-V68)/$AI$48,(G68-W68)/$AI$49,(G68-X68)/$AI$50,(G68-Y68)/$AI$51,(G68-Z68)/$AI$52,(G68-AA68)/$AI$53,(G68-AB68)/$AI$54,(G68-AC68)/$AI$55,(G68-AD68)/$AI$56,(G68-AE68)/$AI$57)</f>
        <v/>
      </c>
    </row>
    <row r="69">
      <c r="E69" s="12">
        <f>E68+$B$11</f>
        <v/>
      </c>
      <c r="F69" s="13">
        <f>E69/60</f>
        <v/>
      </c>
      <c r="G69" s="13">
        <f>IF(F69&gt;=$AI$66,$B$26,IF(F69&gt;=$AI$65,$B$25,IF(F69&gt;=$AI$64,$B$24,IF(F69&gt;=$AI$63,$B$23,IF(F69&gt;=$AI$62,$B$22,IF(F69&gt;=$AI$61,$B$21,$B$20))))))</f>
        <v/>
      </c>
      <c r="H69" s="14">
        <f>MAX(0,MIN($AI$59,IF($B$9="Plasma",(G69-(S69*$AI$18+T69*$AI$19+U69*$AI$20))/$AI$46,AF69)))</f>
        <v/>
      </c>
      <c r="I69" s="15">
        <f>H69/10*3600/$B$11</f>
        <v/>
      </c>
      <c r="J69" s="15">
        <f>J68+H69</f>
        <v/>
      </c>
      <c r="K69" s="14">
        <f>$AI$21*K68+$AI$22*L68+$AI$23*M68+$AI$30*H68</f>
        <v/>
      </c>
      <c r="L69" s="14">
        <f>$AI$24*K68+$AI$25*L68+$AI$26*M68+$AI$31*H68</f>
        <v/>
      </c>
      <c r="M69" s="14">
        <f>$AI$27*K68+$AI$28*L68+$AI$29*M68+$AI$32*H68</f>
        <v/>
      </c>
      <c r="N69" s="16">
        <f>R69*$B$48</f>
        <v/>
      </c>
      <c r="O69" s="14">
        <f>K69/$B$37</f>
        <v/>
      </c>
      <c r="P69" s="14">
        <f>L69/$B$38</f>
        <v/>
      </c>
      <c r="Q69" s="14">
        <f>M69/$B$39</f>
        <v/>
      </c>
      <c r="R69" s="14">
        <f>R68*$AI$42+S68*$AI$43+T68*$AI$44+U68*$AI$45+$AI$47*H68</f>
        <v/>
      </c>
      <c r="S69" s="17">
        <f>$AI$33*K69+$AI$34*L69+$AI$35*M69</f>
        <v/>
      </c>
      <c r="T69" s="17">
        <f>$AI$36*K69+$AI$37*L69+$AI$38*M69</f>
        <v/>
      </c>
      <c r="U69" s="17">
        <f>$AI$39*K69+$AI$40*L69+$AI$41*M69</f>
        <v/>
      </c>
      <c r="V69" s="17">
        <f>R69*EXP(-$B$15*(($B$16+$AI$4)*0.1))+S69*$B$15/($B$15-$AI$12)*(EXP(-$AI$12*(($B$16+$AI$4)*0.1))-EXP(-$B$15*(($B$16+$AI$4)*0.1)))+T69*$B$15/($B$15-$AI$13)*(EXP(-$AI$13*(($B$16+$AI$4)*0.1))-EXP(-$B$15*(($B$16+$AI$4)*0.1)))+U69*$B$15/($B$15-$AI$14)*(EXP(-$AI$14*(($B$16+$AI$4)*0.1))-EXP(-$B$15*(($B$16+$AI$4)*0.1)))</f>
        <v/>
      </c>
      <c r="W69" s="17">
        <f>R69*EXP(-$B$15*(($B$16+$AI$4)*0.2))+S69*$B$15/($B$15-$AI$12)*(EXP(-$AI$12*(($B$16+$AI$4)*0.2))-EXP(-$B$15*(($B$16+$AI$4)*0.2)))+T69*$B$15/($B$15-$AI$13)*(EXP(-$AI$13*(($B$16+$AI$4)*0.2))-EXP(-$B$15*(($B$16+$AI$4)*0.2)))+U69*$B$15/($B$15-$AI$14)*(EXP(-$AI$14*(($B$16+$AI$4)*0.2))-EXP(-$B$15*(($B$16+$AI$4)*0.2)))</f>
        <v/>
      </c>
      <c r="X69" s="17">
        <f>R69*EXP(-$B$15*(($B$16+$AI$4)*0.3))+S69*$B$15/($B$15-$AI$12)*(EXP(-$AI$12*(($B$16+$AI$4)*0.3))-EXP(-$B$15*(($B$16+$AI$4)*0.3)))+T69*$B$15/($B$15-$AI$13)*(EXP(-$AI$13*(($B$16+$AI$4)*0.3))-EXP(-$B$15*(($B$16+$AI$4)*0.3)))+U69*$B$15/($B$15-$AI$14)*(EXP(-$AI$14*(($B$16+$AI$4)*0.3))-EXP(-$B$15*(($B$16+$AI$4)*0.3)))</f>
        <v/>
      </c>
      <c r="Y69" s="17">
        <f>R69*EXP(-$B$15*(($B$16+$AI$4)*0.4))+S69*$B$15/($B$15-$AI$12)*(EXP(-$AI$12*(($B$16+$AI$4)*0.4))-EXP(-$B$15*(($B$16+$AI$4)*0.4)))+T69*$B$15/($B$15-$AI$13)*(EXP(-$AI$13*(($B$16+$AI$4)*0.4))-EXP(-$B$15*(($B$16+$AI$4)*0.4)))+U69*$B$15/($B$15-$AI$14)*(EXP(-$AI$14*(($B$16+$AI$4)*0.4))-EXP(-$B$15*(($B$16+$AI$4)*0.4)))</f>
        <v/>
      </c>
      <c r="Z69" s="17">
        <f>R69*EXP(-$B$15*(($B$16+$AI$4)*0.5))+S69*$B$15/($B$15-$AI$12)*(EXP(-$AI$12*(($B$16+$AI$4)*0.5))-EXP(-$B$15*(($B$16+$AI$4)*0.5)))+T69*$B$15/($B$15-$AI$13)*(EXP(-$AI$13*(($B$16+$AI$4)*0.5))-EXP(-$B$15*(($B$16+$AI$4)*0.5)))+U69*$B$15/($B$15-$AI$14)*(EXP(-$AI$14*(($B$16+$AI$4)*0.5))-EXP(-$B$15*(($B$16+$AI$4)*0.5)))</f>
        <v/>
      </c>
      <c r="AA69" s="17">
        <f>R69*EXP(-$B$15*(($B$16+$AI$4)*0.6))+S69*$B$15/($B$15-$AI$12)*(EXP(-$AI$12*(($B$16+$AI$4)*0.6))-EXP(-$B$15*(($B$16+$AI$4)*0.6)))+T69*$B$15/($B$15-$AI$13)*(EXP(-$AI$13*(($B$16+$AI$4)*0.6))-EXP(-$B$15*(($B$16+$AI$4)*0.6)))+U69*$B$15/($B$15-$AI$14)*(EXP(-$AI$14*(($B$16+$AI$4)*0.6))-EXP(-$B$15*(($B$16+$AI$4)*0.6)))</f>
        <v/>
      </c>
      <c r="AB69" s="17">
        <f>R69*EXP(-$B$15*(($B$16+$AI$4)*0.7))+S69*$B$15/($B$15-$AI$12)*(EXP(-$AI$12*(($B$16+$AI$4)*0.7))-EXP(-$B$15*(($B$16+$AI$4)*0.7)))+T69*$B$15/($B$15-$AI$13)*(EXP(-$AI$13*(($B$16+$AI$4)*0.7))-EXP(-$B$15*(($B$16+$AI$4)*0.7)))+U69*$B$15/($B$15-$AI$14)*(EXP(-$AI$14*(($B$16+$AI$4)*0.7))-EXP(-$B$15*(($B$16+$AI$4)*0.7)))</f>
        <v/>
      </c>
      <c r="AC69" s="17">
        <f>R69*EXP(-$B$15*(($B$16+$AI$4)*0.8))+S69*$B$15/($B$15-$AI$12)*(EXP(-$AI$12*(($B$16+$AI$4)*0.8))-EXP(-$B$15*(($B$16+$AI$4)*0.8)))+T69*$B$15/($B$15-$AI$13)*(EXP(-$AI$13*(($B$16+$AI$4)*0.8))-EXP(-$B$15*(($B$16+$AI$4)*0.8)))+U69*$B$15/($B$15-$AI$14)*(EXP(-$AI$14*(($B$16+$AI$4)*0.8))-EXP(-$B$15*(($B$16+$AI$4)*0.8)))</f>
        <v/>
      </c>
      <c r="AD69" s="17">
        <f>R69*EXP(-$B$15*(($B$16+$AI$4)*0.9))+S69*$B$15/($B$15-$AI$12)*(EXP(-$AI$12*(($B$16+$AI$4)*0.9))-EXP(-$B$15*(($B$16+$AI$4)*0.9)))+T69*$B$15/($B$15-$AI$13)*(EXP(-$AI$13*(($B$16+$AI$4)*0.9))-EXP(-$B$15*(($B$16+$AI$4)*0.9)))+U69*$B$15/($B$15-$AI$14)*(EXP(-$AI$14*(($B$16+$AI$4)*0.9))-EXP(-$B$15*(($B$16+$AI$4)*0.9)))</f>
        <v/>
      </c>
      <c r="AE69" s="17">
        <f>R69*EXP(-$B$15*(($B$16+$AI$4)*1.0))+S69*$B$15/($B$15-$AI$12)*(EXP(-$AI$12*(($B$16+$AI$4)*1.0))-EXP(-$B$15*(($B$16+$AI$4)*1.0)))+T69*$B$15/($B$15-$AI$13)*(EXP(-$AI$13*(($B$16+$AI$4)*1.0))-EXP(-$B$15*(($B$16+$AI$4)*1.0)))+U69*$B$15/($B$15-$AI$14)*(EXP(-$AI$14*(($B$16+$AI$4)*1.0))-EXP(-$B$15*(($B$16+$AI$4)*1.0)))</f>
        <v/>
      </c>
      <c r="AF69" s="17">
        <f>MIN((G69-V69)/$AI$48,(G69-W69)/$AI$49,(G69-X69)/$AI$50,(G69-Y69)/$AI$51,(G69-Z69)/$AI$52,(G69-AA69)/$AI$53,(G69-AB69)/$AI$54,(G69-AC69)/$AI$55,(G69-AD69)/$AI$56,(G69-AE69)/$AI$57)</f>
        <v/>
      </c>
    </row>
    <row r="70">
      <c r="E70" s="12">
        <f>E69+$B$11</f>
        <v/>
      </c>
      <c r="F70" s="13">
        <f>E70/60</f>
        <v/>
      </c>
      <c r="G70" s="13">
        <f>IF(F70&gt;=$AI$66,$B$26,IF(F70&gt;=$AI$65,$B$25,IF(F70&gt;=$AI$64,$B$24,IF(F70&gt;=$AI$63,$B$23,IF(F70&gt;=$AI$62,$B$22,IF(F70&gt;=$AI$61,$B$21,$B$20))))))</f>
        <v/>
      </c>
      <c r="H70" s="14">
        <f>MAX(0,MIN($AI$59,IF($B$9="Plasma",(G70-(S70*$AI$18+T70*$AI$19+U70*$AI$20))/$AI$46,AF70)))</f>
        <v/>
      </c>
      <c r="I70" s="15">
        <f>H70/10*3600/$B$11</f>
        <v/>
      </c>
      <c r="J70" s="15">
        <f>J69+H70</f>
        <v/>
      </c>
      <c r="K70" s="14">
        <f>$AI$21*K69+$AI$22*L69+$AI$23*M69+$AI$30*H69</f>
        <v/>
      </c>
      <c r="L70" s="14">
        <f>$AI$24*K69+$AI$25*L69+$AI$26*M69+$AI$31*H69</f>
        <v/>
      </c>
      <c r="M70" s="14">
        <f>$AI$27*K69+$AI$28*L69+$AI$29*M69+$AI$32*H69</f>
        <v/>
      </c>
      <c r="N70" s="16">
        <f>R70*$B$48</f>
        <v/>
      </c>
      <c r="O70" s="14">
        <f>K70/$B$37</f>
        <v/>
      </c>
      <c r="P70" s="14">
        <f>L70/$B$38</f>
        <v/>
      </c>
      <c r="Q70" s="14">
        <f>M70/$B$39</f>
        <v/>
      </c>
      <c r="R70" s="14">
        <f>R69*$AI$42+S69*$AI$43+T69*$AI$44+U69*$AI$45+$AI$47*H69</f>
        <v/>
      </c>
      <c r="S70" s="17">
        <f>$AI$33*K70+$AI$34*L70+$AI$35*M70</f>
        <v/>
      </c>
      <c r="T70" s="17">
        <f>$AI$36*K70+$AI$37*L70+$AI$38*M70</f>
        <v/>
      </c>
      <c r="U70" s="17">
        <f>$AI$39*K70+$AI$40*L70+$AI$41*M70</f>
        <v/>
      </c>
      <c r="V70" s="17">
        <f>R70*EXP(-$B$15*(($B$16+$AI$4)*0.1))+S70*$B$15/($B$15-$AI$12)*(EXP(-$AI$12*(($B$16+$AI$4)*0.1))-EXP(-$B$15*(($B$16+$AI$4)*0.1)))+T70*$B$15/($B$15-$AI$13)*(EXP(-$AI$13*(($B$16+$AI$4)*0.1))-EXP(-$B$15*(($B$16+$AI$4)*0.1)))+U70*$B$15/($B$15-$AI$14)*(EXP(-$AI$14*(($B$16+$AI$4)*0.1))-EXP(-$B$15*(($B$16+$AI$4)*0.1)))</f>
        <v/>
      </c>
      <c r="W70" s="17">
        <f>R70*EXP(-$B$15*(($B$16+$AI$4)*0.2))+S70*$B$15/($B$15-$AI$12)*(EXP(-$AI$12*(($B$16+$AI$4)*0.2))-EXP(-$B$15*(($B$16+$AI$4)*0.2)))+T70*$B$15/($B$15-$AI$13)*(EXP(-$AI$13*(($B$16+$AI$4)*0.2))-EXP(-$B$15*(($B$16+$AI$4)*0.2)))+U70*$B$15/($B$15-$AI$14)*(EXP(-$AI$14*(($B$16+$AI$4)*0.2))-EXP(-$B$15*(($B$16+$AI$4)*0.2)))</f>
        <v/>
      </c>
      <c r="X70" s="17">
        <f>R70*EXP(-$B$15*(($B$16+$AI$4)*0.3))+S70*$B$15/($B$15-$AI$12)*(EXP(-$AI$12*(($B$16+$AI$4)*0.3))-EXP(-$B$15*(($B$16+$AI$4)*0.3)))+T70*$B$15/($B$15-$AI$13)*(EXP(-$AI$13*(($B$16+$AI$4)*0.3))-EXP(-$B$15*(($B$16+$AI$4)*0.3)))+U70*$B$15/($B$15-$AI$14)*(EXP(-$AI$14*(($B$16+$AI$4)*0.3))-EXP(-$B$15*(($B$16+$AI$4)*0.3)))</f>
        <v/>
      </c>
      <c r="Y70" s="17">
        <f>R70*EXP(-$B$15*(($B$16+$AI$4)*0.4))+S70*$B$15/($B$15-$AI$12)*(EXP(-$AI$12*(($B$16+$AI$4)*0.4))-EXP(-$B$15*(($B$16+$AI$4)*0.4)))+T70*$B$15/($B$15-$AI$13)*(EXP(-$AI$13*(($B$16+$AI$4)*0.4))-EXP(-$B$15*(($B$16+$AI$4)*0.4)))+U70*$B$15/($B$15-$AI$14)*(EXP(-$AI$14*(($B$16+$AI$4)*0.4))-EXP(-$B$15*(($B$16+$AI$4)*0.4)))</f>
        <v/>
      </c>
      <c r="Z70" s="17">
        <f>R70*EXP(-$B$15*(($B$16+$AI$4)*0.5))+S70*$B$15/($B$15-$AI$12)*(EXP(-$AI$12*(($B$16+$AI$4)*0.5))-EXP(-$B$15*(($B$16+$AI$4)*0.5)))+T70*$B$15/($B$15-$AI$13)*(EXP(-$AI$13*(($B$16+$AI$4)*0.5))-EXP(-$B$15*(($B$16+$AI$4)*0.5)))+U70*$B$15/($B$15-$AI$14)*(EXP(-$AI$14*(($B$16+$AI$4)*0.5))-EXP(-$B$15*(($B$16+$AI$4)*0.5)))</f>
        <v/>
      </c>
      <c r="AA70" s="17">
        <f>R70*EXP(-$B$15*(($B$16+$AI$4)*0.6))+S70*$B$15/($B$15-$AI$12)*(EXP(-$AI$12*(($B$16+$AI$4)*0.6))-EXP(-$B$15*(($B$16+$AI$4)*0.6)))+T70*$B$15/($B$15-$AI$13)*(EXP(-$AI$13*(($B$16+$AI$4)*0.6))-EXP(-$B$15*(($B$16+$AI$4)*0.6)))+U70*$B$15/($B$15-$AI$14)*(EXP(-$AI$14*(($B$16+$AI$4)*0.6))-EXP(-$B$15*(($B$16+$AI$4)*0.6)))</f>
        <v/>
      </c>
      <c r="AB70" s="17">
        <f>R70*EXP(-$B$15*(($B$16+$AI$4)*0.7))+S70*$B$15/($B$15-$AI$12)*(EXP(-$AI$12*(($B$16+$AI$4)*0.7))-EXP(-$B$15*(($B$16+$AI$4)*0.7)))+T70*$B$15/($B$15-$AI$13)*(EXP(-$AI$13*(($B$16+$AI$4)*0.7))-EXP(-$B$15*(($B$16+$AI$4)*0.7)))+U70*$B$15/($B$15-$AI$14)*(EXP(-$AI$14*(($B$16+$AI$4)*0.7))-EXP(-$B$15*(($B$16+$AI$4)*0.7)))</f>
        <v/>
      </c>
      <c r="AC70" s="17">
        <f>R70*EXP(-$B$15*(($B$16+$AI$4)*0.8))+S70*$B$15/($B$15-$AI$12)*(EXP(-$AI$12*(($B$16+$AI$4)*0.8))-EXP(-$B$15*(($B$16+$AI$4)*0.8)))+T70*$B$15/($B$15-$AI$13)*(EXP(-$AI$13*(($B$16+$AI$4)*0.8))-EXP(-$B$15*(($B$16+$AI$4)*0.8)))+U70*$B$15/($B$15-$AI$14)*(EXP(-$AI$14*(($B$16+$AI$4)*0.8))-EXP(-$B$15*(($B$16+$AI$4)*0.8)))</f>
        <v/>
      </c>
      <c r="AD70" s="17">
        <f>R70*EXP(-$B$15*(($B$16+$AI$4)*0.9))+S70*$B$15/($B$15-$AI$12)*(EXP(-$AI$12*(($B$16+$AI$4)*0.9))-EXP(-$B$15*(($B$16+$AI$4)*0.9)))+T70*$B$15/($B$15-$AI$13)*(EXP(-$AI$13*(($B$16+$AI$4)*0.9))-EXP(-$B$15*(($B$16+$AI$4)*0.9)))+U70*$B$15/($B$15-$AI$14)*(EXP(-$AI$14*(($B$16+$AI$4)*0.9))-EXP(-$B$15*(($B$16+$AI$4)*0.9)))</f>
        <v/>
      </c>
      <c r="AE70" s="17">
        <f>R70*EXP(-$B$15*(($B$16+$AI$4)*1.0))+S70*$B$15/($B$15-$AI$12)*(EXP(-$AI$12*(($B$16+$AI$4)*1.0))-EXP(-$B$15*(($B$16+$AI$4)*1.0)))+T70*$B$15/($B$15-$AI$13)*(EXP(-$AI$13*(($B$16+$AI$4)*1.0))-EXP(-$B$15*(($B$16+$AI$4)*1.0)))+U70*$B$15/($B$15-$AI$14)*(EXP(-$AI$14*(($B$16+$AI$4)*1.0))-EXP(-$B$15*(($B$16+$AI$4)*1.0)))</f>
        <v/>
      </c>
      <c r="AF70" s="17">
        <f>MIN((G70-V70)/$AI$48,(G70-W70)/$AI$49,(G70-X70)/$AI$50,(G70-Y70)/$AI$51,(G70-Z70)/$AI$52,(G70-AA70)/$AI$53,(G70-AB70)/$AI$54,(G70-AC70)/$AI$55,(G70-AD70)/$AI$56,(G70-AE70)/$AI$57)</f>
        <v/>
      </c>
    </row>
    <row r="71">
      <c r="E71" s="12">
        <f>E70+$B$11</f>
        <v/>
      </c>
      <c r="F71" s="13">
        <f>E71/60</f>
        <v/>
      </c>
      <c r="G71" s="13">
        <f>IF(F71&gt;=$AI$66,$B$26,IF(F71&gt;=$AI$65,$B$25,IF(F71&gt;=$AI$64,$B$24,IF(F71&gt;=$AI$63,$B$23,IF(F71&gt;=$AI$62,$B$22,IF(F71&gt;=$AI$61,$B$21,$B$20))))))</f>
        <v/>
      </c>
      <c r="H71" s="14">
        <f>MAX(0,MIN($AI$59,IF($B$9="Plasma",(G71-(S71*$AI$18+T71*$AI$19+U71*$AI$20))/$AI$46,AF71)))</f>
        <v/>
      </c>
      <c r="I71" s="15">
        <f>H71/10*3600/$B$11</f>
        <v/>
      </c>
      <c r="J71" s="15">
        <f>J70+H71</f>
        <v/>
      </c>
      <c r="K71" s="14">
        <f>$AI$21*K70+$AI$22*L70+$AI$23*M70+$AI$30*H70</f>
        <v/>
      </c>
      <c r="L71" s="14">
        <f>$AI$24*K70+$AI$25*L70+$AI$26*M70+$AI$31*H70</f>
        <v/>
      </c>
      <c r="M71" s="14">
        <f>$AI$27*K70+$AI$28*L70+$AI$29*M70+$AI$32*H70</f>
        <v/>
      </c>
      <c r="N71" s="16">
        <f>R71*$B$48</f>
        <v/>
      </c>
      <c r="O71" s="14">
        <f>K71/$B$37</f>
        <v/>
      </c>
      <c r="P71" s="14">
        <f>L71/$B$38</f>
        <v/>
      </c>
      <c r="Q71" s="14">
        <f>M71/$B$39</f>
        <v/>
      </c>
      <c r="R71" s="14">
        <f>R70*$AI$42+S70*$AI$43+T70*$AI$44+U70*$AI$45+$AI$47*H70</f>
        <v/>
      </c>
      <c r="S71" s="17">
        <f>$AI$33*K71+$AI$34*L71+$AI$35*M71</f>
        <v/>
      </c>
      <c r="T71" s="17">
        <f>$AI$36*K71+$AI$37*L71+$AI$38*M71</f>
        <v/>
      </c>
      <c r="U71" s="17">
        <f>$AI$39*K71+$AI$40*L71+$AI$41*M71</f>
        <v/>
      </c>
      <c r="V71" s="17">
        <f>R71*EXP(-$B$15*(($B$16+$AI$4)*0.1))+S71*$B$15/($B$15-$AI$12)*(EXP(-$AI$12*(($B$16+$AI$4)*0.1))-EXP(-$B$15*(($B$16+$AI$4)*0.1)))+T71*$B$15/($B$15-$AI$13)*(EXP(-$AI$13*(($B$16+$AI$4)*0.1))-EXP(-$B$15*(($B$16+$AI$4)*0.1)))+U71*$B$15/($B$15-$AI$14)*(EXP(-$AI$14*(($B$16+$AI$4)*0.1))-EXP(-$B$15*(($B$16+$AI$4)*0.1)))</f>
        <v/>
      </c>
      <c r="W71" s="17">
        <f>R71*EXP(-$B$15*(($B$16+$AI$4)*0.2))+S71*$B$15/($B$15-$AI$12)*(EXP(-$AI$12*(($B$16+$AI$4)*0.2))-EXP(-$B$15*(($B$16+$AI$4)*0.2)))+T71*$B$15/($B$15-$AI$13)*(EXP(-$AI$13*(($B$16+$AI$4)*0.2))-EXP(-$B$15*(($B$16+$AI$4)*0.2)))+U71*$B$15/($B$15-$AI$14)*(EXP(-$AI$14*(($B$16+$AI$4)*0.2))-EXP(-$B$15*(($B$16+$AI$4)*0.2)))</f>
        <v/>
      </c>
      <c r="X71" s="17">
        <f>R71*EXP(-$B$15*(($B$16+$AI$4)*0.3))+S71*$B$15/($B$15-$AI$12)*(EXP(-$AI$12*(($B$16+$AI$4)*0.3))-EXP(-$B$15*(($B$16+$AI$4)*0.3)))+T71*$B$15/($B$15-$AI$13)*(EXP(-$AI$13*(($B$16+$AI$4)*0.3))-EXP(-$B$15*(($B$16+$AI$4)*0.3)))+U71*$B$15/($B$15-$AI$14)*(EXP(-$AI$14*(($B$16+$AI$4)*0.3))-EXP(-$B$15*(($B$16+$AI$4)*0.3)))</f>
        <v/>
      </c>
      <c r="Y71" s="17">
        <f>R71*EXP(-$B$15*(($B$16+$AI$4)*0.4))+S71*$B$15/($B$15-$AI$12)*(EXP(-$AI$12*(($B$16+$AI$4)*0.4))-EXP(-$B$15*(($B$16+$AI$4)*0.4)))+T71*$B$15/($B$15-$AI$13)*(EXP(-$AI$13*(($B$16+$AI$4)*0.4))-EXP(-$B$15*(($B$16+$AI$4)*0.4)))+U71*$B$15/($B$15-$AI$14)*(EXP(-$AI$14*(($B$16+$AI$4)*0.4))-EXP(-$B$15*(($B$16+$AI$4)*0.4)))</f>
        <v/>
      </c>
      <c r="Z71" s="17">
        <f>R71*EXP(-$B$15*(($B$16+$AI$4)*0.5))+S71*$B$15/($B$15-$AI$12)*(EXP(-$AI$12*(($B$16+$AI$4)*0.5))-EXP(-$B$15*(($B$16+$AI$4)*0.5)))+T71*$B$15/($B$15-$AI$13)*(EXP(-$AI$13*(($B$16+$AI$4)*0.5))-EXP(-$B$15*(($B$16+$AI$4)*0.5)))+U71*$B$15/($B$15-$AI$14)*(EXP(-$AI$14*(($B$16+$AI$4)*0.5))-EXP(-$B$15*(($B$16+$AI$4)*0.5)))</f>
        <v/>
      </c>
      <c r="AA71" s="17">
        <f>R71*EXP(-$B$15*(($B$16+$AI$4)*0.6))+S71*$B$15/($B$15-$AI$12)*(EXP(-$AI$12*(($B$16+$AI$4)*0.6))-EXP(-$B$15*(($B$16+$AI$4)*0.6)))+T71*$B$15/($B$15-$AI$13)*(EXP(-$AI$13*(($B$16+$AI$4)*0.6))-EXP(-$B$15*(($B$16+$AI$4)*0.6)))+U71*$B$15/($B$15-$AI$14)*(EXP(-$AI$14*(($B$16+$AI$4)*0.6))-EXP(-$B$15*(($B$16+$AI$4)*0.6)))</f>
        <v/>
      </c>
      <c r="AB71" s="17">
        <f>R71*EXP(-$B$15*(($B$16+$AI$4)*0.7))+S71*$B$15/($B$15-$AI$12)*(EXP(-$AI$12*(($B$16+$AI$4)*0.7))-EXP(-$B$15*(($B$16+$AI$4)*0.7)))+T71*$B$15/($B$15-$AI$13)*(EXP(-$AI$13*(($B$16+$AI$4)*0.7))-EXP(-$B$15*(($B$16+$AI$4)*0.7)))+U71*$B$15/($B$15-$AI$14)*(EXP(-$AI$14*(($B$16+$AI$4)*0.7))-EXP(-$B$15*(($B$16+$AI$4)*0.7)))</f>
        <v/>
      </c>
      <c r="AC71" s="17">
        <f>R71*EXP(-$B$15*(($B$16+$AI$4)*0.8))+S71*$B$15/($B$15-$AI$12)*(EXP(-$AI$12*(($B$16+$AI$4)*0.8))-EXP(-$B$15*(($B$16+$AI$4)*0.8)))+T71*$B$15/($B$15-$AI$13)*(EXP(-$AI$13*(($B$16+$AI$4)*0.8))-EXP(-$B$15*(($B$16+$AI$4)*0.8)))+U71*$B$15/($B$15-$AI$14)*(EXP(-$AI$14*(($B$16+$AI$4)*0.8))-EXP(-$B$15*(($B$16+$AI$4)*0.8)))</f>
        <v/>
      </c>
      <c r="AD71" s="17">
        <f>R71*EXP(-$B$15*(($B$16+$AI$4)*0.9))+S71*$B$15/($B$15-$AI$12)*(EXP(-$AI$12*(($B$16+$AI$4)*0.9))-EXP(-$B$15*(($B$16+$AI$4)*0.9)))+T71*$B$15/($B$15-$AI$13)*(EXP(-$AI$13*(($B$16+$AI$4)*0.9))-EXP(-$B$15*(($B$16+$AI$4)*0.9)))+U71*$B$15/($B$15-$AI$14)*(EXP(-$AI$14*(($B$16+$AI$4)*0.9))-EXP(-$B$15*(($B$16+$AI$4)*0.9)))</f>
        <v/>
      </c>
      <c r="AE71" s="17">
        <f>R71*EXP(-$B$15*(($B$16+$AI$4)*1.0))+S71*$B$15/($B$15-$AI$12)*(EXP(-$AI$12*(($B$16+$AI$4)*1.0))-EXP(-$B$15*(($B$16+$AI$4)*1.0)))+T71*$B$15/($B$15-$AI$13)*(EXP(-$AI$13*(($B$16+$AI$4)*1.0))-EXP(-$B$15*(($B$16+$AI$4)*1.0)))+U71*$B$15/($B$15-$AI$14)*(EXP(-$AI$14*(($B$16+$AI$4)*1.0))-EXP(-$B$15*(($B$16+$AI$4)*1.0)))</f>
        <v/>
      </c>
      <c r="AF71" s="17">
        <f>MIN((G71-V71)/$AI$48,(G71-W71)/$AI$49,(G71-X71)/$AI$50,(G71-Y71)/$AI$51,(G71-Z71)/$AI$52,(G71-AA71)/$AI$53,(G71-AB71)/$AI$54,(G71-AC71)/$AI$55,(G71-AD71)/$AI$56,(G71-AE71)/$AI$57)</f>
        <v/>
      </c>
    </row>
    <row r="72">
      <c r="E72" s="12">
        <f>E71+$B$11</f>
        <v/>
      </c>
      <c r="F72" s="13">
        <f>E72/60</f>
        <v/>
      </c>
      <c r="G72" s="13">
        <f>IF(F72&gt;=$AI$66,$B$26,IF(F72&gt;=$AI$65,$B$25,IF(F72&gt;=$AI$64,$B$24,IF(F72&gt;=$AI$63,$B$23,IF(F72&gt;=$AI$62,$B$22,IF(F72&gt;=$AI$61,$B$21,$B$20))))))</f>
        <v/>
      </c>
      <c r="H72" s="14">
        <f>MAX(0,MIN($AI$59,IF($B$9="Plasma",(G72-(S72*$AI$18+T72*$AI$19+U72*$AI$20))/$AI$46,AF72)))</f>
        <v/>
      </c>
      <c r="I72" s="15">
        <f>H72/10*3600/$B$11</f>
        <v/>
      </c>
      <c r="J72" s="15">
        <f>J71+H72</f>
        <v/>
      </c>
      <c r="K72" s="14">
        <f>$AI$21*K71+$AI$22*L71+$AI$23*M71+$AI$30*H71</f>
        <v/>
      </c>
      <c r="L72" s="14">
        <f>$AI$24*K71+$AI$25*L71+$AI$26*M71+$AI$31*H71</f>
        <v/>
      </c>
      <c r="M72" s="14">
        <f>$AI$27*K71+$AI$28*L71+$AI$29*M71+$AI$32*H71</f>
        <v/>
      </c>
      <c r="N72" s="16">
        <f>R72*$B$48</f>
        <v/>
      </c>
      <c r="O72" s="14">
        <f>K72/$B$37</f>
        <v/>
      </c>
      <c r="P72" s="14">
        <f>L72/$B$38</f>
        <v/>
      </c>
      <c r="Q72" s="14">
        <f>M72/$B$39</f>
        <v/>
      </c>
      <c r="R72" s="14">
        <f>R71*$AI$42+S71*$AI$43+T71*$AI$44+U71*$AI$45+$AI$47*H71</f>
        <v/>
      </c>
      <c r="S72" s="17">
        <f>$AI$33*K72+$AI$34*L72+$AI$35*M72</f>
        <v/>
      </c>
      <c r="T72" s="17">
        <f>$AI$36*K72+$AI$37*L72+$AI$38*M72</f>
        <v/>
      </c>
      <c r="U72" s="17">
        <f>$AI$39*K72+$AI$40*L72+$AI$41*M72</f>
        <v/>
      </c>
      <c r="V72" s="17">
        <f>R72*EXP(-$B$15*(($B$16+$AI$4)*0.1))+S72*$B$15/($B$15-$AI$12)*(EXP(-$AI$12*(($B$16+$AI$4)*0.1))-EXP(-$B$15*(($B$16+$AI$4)*0.1)))+T72*$B$15/($B$15-$AI$13)*(EXP(-$AI$13*(($B$16+$AI$4)*0.1))-EXP(-$B$15*(($B$16+$AI$4)*0.1)))+U72*$B$15/($B$15-$AI$14)*(EXP(-$AI$14*(($B$16+$AI$4)*0.1))-EXP(-$B$15*(($B$16+$AI$4)*0.1)))</f>
        <v/>
      </c>
      <c r="W72" s="17">
        <f>R72*EXP(-$B$15*(($B$16+$AI$4)*0.2))+S72*$B$15/($B$15-$AI$12)*(EXP(-$AI$12*(($B$16+$AI$4)*0.2))-EXP(-$B$15*(($B$16+$AI$4)*0.2)))+T72*$B$15/($B$15-$AI$13)*(EXP(-$AI$13*(($B$16+$AI$4)*0.2))-EXP(-$B$15*(($B$16+$AI$4)*0.2)))+U72*$B$15/($B$15-$AI$14)*(EXP(-$AI$14*(($B$16+$AI$4)*0.2))-EXP(-$B$15*(($B$16+$AI$4)*0.2)))</f>
        <v/>
      </c>
      <c r="X72" s="17">
        <f>R72*EXP(-$B$15*(($B$16+$AI$4)*0.3))+S72*$B$15/($B$15-$AI$12)*(EXP(-$AI$12*(($B$16+$AI$4)*0.3))-EXP(-$B$15*(($B$16+$AI$4)*0.3)))+T72*$B$15/($B$15-$AI$13)*(EXP(-$AI$13*(($B$16+$AI$4)*0.3))-EXP(-$B$15*(($B$16+$AI$4)*0.3)))+U72*$B$15/($B$15-$AI$14)*(EXP(-$AI$14*(($B$16+$AI$4)*0.3))-EXP(-$B$15*(($B$16+$AI$4)*0.3)))</f>
        <v/>
      </c>
      <c r="Y72" s="17">
        <f>R72*EXP(-$B$15*(($B$16+$AI$4)*0.4))+S72*$B$15/($B$15-$AI$12)*(EXP(-$AI$12*(($B$16+$AI$4)*0.4))-EXP(-$B$15*(($B$16+$AI$4)*0.4)))+T72*$B$15/($B$15-$AI$13)*(EXP(-$AI$13*(($B$16+$AI$4)*0.4))-EXP(-$B$15*(($B$16+$AI$4)*0.4)))+U72*$B$15/($B$15-$AI$14)*(EXP(-$AI$14*(($B$16+$AI$4)*0.4))-EXP(-$B$15*(($B$16+$AI$4)*0.4)))</f>
        <v/>
      </c>
      <c r="Z72" s="17">
        <f>R72*EXP(-$B$15*(($B$16+$AI$4)*0.5))+S72*$B$15/($B$15-$AI$12)*(EXP(-$AI$12*(($B$16+$AI$4)*0.5))-EXP(-$B$15*(($B$16+$AI$4)*0.5)))+T72*$B$15/($B$15-$AI$13)*(EXP(-$AI$13*(($B$16+$AI$4)*0.5))-EXP(-$B$15*(($B$16+$AI$4)*0.5)))+U72*$B$15/($B$15-$AI$14)*(EXP(-$AI$14*(($B$16+$AI$4)*0.5))-EXP(-$B$15*(($B$16+$AI$4)*0.5)))</f>
        <v/>
      </c>
      <c r="AA72" s="17">
        <f>R72*EXP(-$B$15*(($B$16+$AI$4)*0.6))+S72*$B$15/($B$15-$AI$12)*(EXP(-$AI$12*(($B$16+$AI$4)*0.6))-EXP(-$B$15*(($B$16+$AI$4)*0.6)))+T72*$B$15/($B$15-$AI$13)*(EXP(-$AI$13*(($B$16+$AI$4)*0.6))-EXP(-$B$15*(($B$16+$AI$4)*0.6)))+U72*$B$15/($B$15-$AI$14)*(EXP(-$AI$14*(($B$16+$AI$4)*0.6))-EXP(-$B$15*(($B$16+$AI$4)*0.6)))</f>
        <v/>
      </c>
      <c r="AB72" s="17">
        <f>R72*EXP(-$B$15*(($B$16+$AI$4)*0.7))+S72*$B$15/($B$15-$AI$12)*(EXP(-$AI$12*(($B$16+$AI$4)*0.7))-EXP(-$B$15*(($B$16+$AI$4)*0.7)))+T72*$B$15/($B$15-$AI$13)*(EXP(-$AI$13*(($B$16+$AI$4)*0.7))-EXP(-$B$15*(($B$16+$AI$4)*0.7)))+U72*$B$15/($B$15-$AI$14)*(EXP(-$AI$14*(($B$16+$AI$4)*0.7))-EXP(-$B$15*(($B$16+$AI$4)*0.7)))</f>
        <v/>
      </c>
      <c r="AC72" s="17">
        <f>R72*EXP(-$B$15*(($B$16+$AI$4)*0.8))+S72*$B$15/($B$15-$AI$12)*(EXP(-$AI$12*(($B$16+$AI$4)*0.8))-EXP(-$B$15*(($B$16+$AI$4)*0.8)))+T72*$B$15/($B$15-$AI$13)*(EXP(-$AI$13*(($B$16+$AI$4)*0.8))-EXP(-$B$15*(($B$16+$AI$4)*0.8)))+U72*$B$15/($B$15-$AI$14)*(EXP(-$AI$14*(($B$16+$AI$4)*0.8))-EXP(-$B$15*(($B$16+$AI$4)*0.8)))</f>
        <v/>
      </c>
      <c r="AD72" s="17">
        <f>R72*EXP(-$B$15*(($B$16+$AI$4)*0.9))+S72*$B$15/($B$15-$AI$12)*(EXP(-$AI$12*(($B$16+$AI$4)*0.9))-EXP(-$B$15*(($B$16+$AI$4)*0.9)))+T72*$B$15/($B$15-$AI$13)*(EXP(-$AI$13*(($B$16+$AI$4)*0.9))-EXP(-$B$15*(($B$16+$AI$4)*0.9)))+U72*$B$15/($B$15-$AI$14)*(EXP(-$AI$14*(($B$16+$AI$4)*0.9))-EXP(-$B$15*(($B$16+$AI$4)*0.9)))</f>
        <v/>
      </c>
      <c r="AE72" s="17">
        <f>R72*EXP(-$B$15*(($B$16+$AI$4)*1.0))+S72*$B$15/($B$15-$AI$12)*(EXP(-$AI$12*(($B$16+$AI$4)*1.0))-EXP(-$B$15*(($B$16+$AI$4)*1.0)))+T72*$B$15/($B$15-$AI$13)*(EXP(-$AI$13*(($B$16+$AI$4)*1.0))-EXP(-$B$15*(($B$16+$AI$4)*1.0)))+U72*$B$15/($B$15-$AI$14)*(EXP(-$AI$14*(($B$16+$AI$4)*1.0))-EXP(-$B$15*(($B$16+$AI$4)*1.0)))</f>
        <v/>
      </c>
      <c r="AF72" s="17">
        <f>MIN((G72-V72)/$AI$48,(G72-W72)/$AI$49,(G72-X72)/$AI$50,(G72-Y72)/$AI$51,(G72-Z72)/$AI$52,(G72-AA72)/$AI$53,(G72-AB72)/$AI$54,(G72-AC72)/$AI$55,(G72-AD72)/$AI$56,(G72-AE72)/$AI$57)</f>
        <v/>
      </c>
    </row>
    <row r="73">
      <c r="E73" s="12">
        <f>E72+$B$11</f>
        <v/>
      </c>
      <c r="F73" s="13">
        <f>E73/60</f>
        <v/>
      </c>
      <c r="G73" s="13">
        <f>IF(F73&gt;=$AI$66,$B$26,IF(F73&gt;=$AI$65,$B$25,IF(F73&gt;=$AI$64,$B$24,IF(F73&gt;=$AI$63,$B$23,IF(F73&gt;=$AI$62,$B$22,IF(F73&gt;=$AI$61,$B$21,$B$20))))))</f>
        <v/>
      </c>
      <c r="H73" s="14">
        <f>MAX(0,MIN($AI$59,IF($B$9="Plasma",(G73-(S73*$AI$18+T73*$AI$19+U73*$AI$20))/$AI$46,AF73)))</f>
        <v/>
      </c>
      <c r="I73" s="15">
        <f>H73/10*3600/$B$11</f>
        <v/>
      </c>
      <c r="J73" s="15">
        <f>J72+H73</f>
        <v/>
      </c>
      <c r="K73" s="14">
        <f>$AI$21*K72+$AI$22*L72+$AI$23*M72+$AI$30*H72</f>
        <v/>
      </c>
      <c r="L73" s="14">
        <f>$AI$24*K72+$AI$25*L72+$AI$26*M72+$AI$31*H72</f>
        <v/>
      </c>
      <c r="M73" s="14">
        <f>$AI$27*K72+$AI$28*L72+$AI$29*M72+$AI$32*H72</f>
        <v/>
      </c>
      <c r="N73" s="16">
        <f>R73*$B$48</f>
        <v/>
      </c>
      <c r="O73" s="14">
        <f>K73/$B$37</f>
        <v/>
      </c>
      <c r="P73" s="14">
        <f>L73/$B$38</f>
        <v/>
      </c>
      <c r="Q73" s="14">
        <f>M73/$B$39</f>
        <v/>
      </c>
      <c r="R73" s="14">
        <f>R72*$AI$42+S72*$AI$43+T72*$AI$44+U72*$AI$45+$AI$47*H72</f>
        <v/>
      </c>
      <c r="S73" s="17">
        <f>$AI$33*K73+$AI$34*L73+$AI$35*M73</f>
        <v/>
      </c>
      <c r="T73" s="17">
        <f>$AI$36*K73+$AI$37*L73+$AI$38*M73</f>
        <v/>
      </c>
      <c r="U73" s="17">
        <f>$AI$39*K73+$AI$40*L73+$AI$41*M73</f>
        <v/>
      </c>
      <c r="V73" s="17">
        <f>R73*EXP(-$B$15*(($B$16+$AI$4)*0.1))+S73*$B$15/($B$15-$AI$12)*(EXP(-$AI$12*(($B$16+$AI$4)*0.1))-EXP(-$B$15*(($B$16+$AI$4)*0.1)))+T73*$B$15/($B$15-$AI$13)*(EXP(-$AI$13*(($B$16+$AI$4)*0.1))-EXP(-$B$15*(($B$16+$AI$4)*0.1)))+U73*$B$15/($B$15-$AI$14)*(EXP(-$AI$14*(($B$16+$AI$4)*0.1))-EXP(-$B$15*(($B$16+$AI$4)*0.1)))</f>
        <v/>
      </c>
      <c r="W73" s="17">
        <f>R73*EXP(-$B$15*(($B$16+$AI$4)*0.2))+S73*$B$15/($B$15-$AI$12)*(EXP(-$AI$12*(($B$16+$AI$4)*0.2))-EXP(-$B$15*(($B$16+$AI$4)*0.2)))+T73*$B$15/($B$15-$AI$13)*(EXP(-$AI$13*(($B$16+$AI$4)*0.2))-EXP(-$B$15*(($B$16+$AI$4)*0.2)))+U73*$B$15/($B$15-$AI$14)*(EXP(-$AI$14*(($B$16+$AI$4)*0.2))-EXP(-$B$15*(($B$16+$AI$4)*0.2)))</f>
        <v/>
      </c>
      <c r="X73" s="17">
        <f>R73*EXP(-$B$15*(($B$16+$AI$4)*0.3))+S73*$B$15/($B$15-$AI$12)*(EXP(-$AI$12*(($B$16+$AI$4)*0.3))-EXP(-$B$15*(($B$16+$AI$4)*0.3)))+T73*$B$15/($B$15-$AI$13)*(EXP(-$AI$13*(($B$16+$AI$4)*0.3))-EXP(-$B$15*(($B$16+$AI$4)*0.3)))+U73*$B$15/($B$15-$AI$14)*(EXP(-$AI$14*(($B$16+$AI$4)*0.3))-EXP(-$B$15*(($B$16+$AI$4)*0.3)))</f>
        <v/>
      </c>
      <c r="Y73" s="17">
        <f>R73*EXP(-$B$15*(($B$16+$AI$4)*0.4))+S73*$B$15/($B$15-$AI$12)*(EXP(-$AI$12*(($B$16+$AI$4)*0.4))-EXP(-$B$15*(($B$16+$AI$4)*0.4)))+T73*$B$15/($B$15-$AI$13)*(EXP(-$AI$13*(($B$16+$AI$4)*0.4))-EXP(-$B$15*(($B$16+$AI$4)*0.4)))+U73*$B$15/($B$15-$AI$14)*(EXP(-$AI$14*(($B$16+$AI$4)*0.4))-EXP(-$B$15*(($B$16+$AI$4)*0.4)))</f>
        <v/>
      </c>
      <c r="Z73" s="17">
        <f>R73*EXP(-$B$15*(($B$16+$AI$4)*0.5))+S73*$B$15/($B$15-$AI$12)*(EXP(-$AI$12*(($B$16+$AI$4)*0.5))-EXP(-$B$15*(($B$16+$AI$4)*0.5)))+T73*$B$15/($B$15-$AI$13)*(EXP(-$AI$13*(($B$16+$AI$4)*0.5))-EXP(-$B$15*(($B$16+$AI$4)*0.5)))+U73*$B$15/($B$15-$AI$14)*(EXP(-$AI$14*(($B$16+$AI$4)*0.5))-EXP(-$B$15*(($B$16+$AI$4)*0.5)))</f>
        <v/>
      </c>
      <c r="AA73" s="17">
        <f>R73*EXP(-$B$15*(($B$16+$AI$4)*0.6))+S73*$B$15/($B$15-$AI$12)*(EXP(-$AI$12*(($B$16+$AI$4)*0.6))-EXP(-$B$15*(($B$16+$AI$4)*0.6)))+T73*$B$15/($B$15-$AI$13)*(EXP(-$AI$13*(($B$16+$AI$4)*0.6))-EXP(-$B$15*(($B$16+$AI$4)*0.6)))+U73*$B$15/($B$15-$AI$14)*(EXP(-$AI$14*(($B$16+$AI$4)*0.6))-EXP(-$B$15*(($B$16+$AI$4)*0.6)))</f>
        <v/>
      </c>
      <c r="AB73" s="17">
        <f>R73*EXP(-$B$15*(($B$16+$AI$4)*0.7))+S73*$B$15/($B$15-$AI$12)*(EXP(-$AI$12*(($B$16+$AI$4)*0.7))-EXP(-$B$15*(($B$16+$AI$4)*0.7)))+T73*$B$15/($B$15-$AI$13)*(EXP(-$AI$13*(($B$16+$AI$4)*0.7))-EXP(-$B$15*(($B$16+$AI$4)*0.7)))+U73*$B$15/($B$15-$AI$14)*(EXP(-$AI$14*(($B$16+$AI$4)*0.7))-EXP(-$B$15*(($B$16+$AI$4)*0.7)))</f>
        <v/>
      </c>
      <c r="AC73" s="17">
        <f>R73*EXP(-$B$15*(($B$16+$AI$4)*0.8))+S73*$B$15/($B$15-$AI$12)*(EXP(-$AI$12*(($B$16+$AI$4)*0.8))-EXP(-$B$15*(($B$16+$AI$4)*0.8)))+T73*$B$15/($B$15-$AI$13)*(EXP(-$AI$13*(($B$16+$AI$4)*0.8))-EXP(-$B$15*(($B$16+$AI$4)*0.8)))+U73*$B$15/($B$15-$AI$14)*(EXP(-$AI$14*(($B$16+$AI$4)*0.8))-EXP(-$B$15*(($B$16+$AI$4)*0.8)))</f>
        <v/>
      </c>
      <c r="AD73" s="17">
        <f>R73*EXP(-$B$15*(($B$16+$AI$4)*0.9))+S73*$B$15/($B$15-$AI$12)*(EXP(-$AI$12*(($B$16+$AI$4)*0.9))-EXP(-$B$15*(($B$16+$AI$4)*0.9)))+T73*$B$15/($B$15-$AI$13)*(EXP(-$AI$13*(($B$16+$AI$4)*0.9))-EXP(-$B$15*(($B$16+$AI$4)*0.9)))+U73*$B$15/($B$15-$AI$14)*(EXP(-$AI$14*(($B$16+$AI$4)*0.9))-EXP(-$B$15*(($B$16+$AI$4)*0.9)))</f>
        <v/>
      </c>
      <c r="AE73" s="17">
        <f>R73*EXP(-$B$15*(($B$16+$AI$4)*1.0))+S73*$B$15/($B$15-$AI$12)*(EXP(-$AI$12*(($B$16+$AI$4)*1.0))-EXP(-$B$15*(($B$16+$AI$4)*1.0)))+T73*$B$15/($B$15-$AI$13)*(EXP(-$AI$13*(($B$16+$AI$4)*1.0))-EXP(-$B$15*(($B$16+$AI$4)*1.0)))+U73*$B$15/($B$15-$AI$14)*(EXP(-$AI$14*(($B$16+$AI$4)*1.0))-EXP(-$B$15*(($B$16+$AI$4)*1.0)))</f>
        <v/>
      </c>
      <c r="AF73" s="17">
        <f>MIN((G73-V73)/$AI$48,(G73-W73)/$AI$49,(G73-X73)/$AI$50,(G73-Y73)/$AI$51,(G73-Z73)/$AI$52,(G73-AA73)/$AI$53,(G73-AB73)/$AI$54,(G73-AC73)/$AI$55,(G73-AD73)/$AI$56,(G73-AE73)/$AI$57)</f>
        <v/>
      </c>
    </row>
    <row r="74">
      <c r="E74" s="12">
        <f>E73+$B$11</f>
        <v/>
      </c>
      <c r="F74" s="13">
        <f>E74/60</f>
        <v/>
      </c>
      <c r="G74" s="13">
        <f>IF(F74&gt;=$AI$66,$B$26,IF(F74&gt;=$AI$65,$B$25,IF(F74&gt;=$AI$64,$B$24,IF(F74&gt;=$AI$63,$B$23,IF(F74&gt;=$AI$62,$B$22,IF(F74&gt;=$AI$61,$B$21,$B$20))))))</f>
        <v/>
      </c>
      <c r="H74" s="14">
        <f>MAX(0,MIN($AI$59,IF($B$9="Plasma",(G74-(S74*$AI$18+T74*$AI$19+U74*$AI$20))/$AI$46,AF74)))</f>
        <v/>
      </c>
      <c r="I74" s="15">
        <f>H74/10*3600/$B$11</f>
        <v/>
      </c>
      <c r="J74" s="15">
        <f>J73+H74</f>
        <v/>
      </c>
      <c r="K74" s="14">
        <f>$AI$21*K73+$AI$22*L73+$AI$23*M73+$AI$30*H73</f>
        <v/>
      </c>
      <c r="L74" s="14">
        <f>$AI$24*K73+$AI$25*L73+$AI$26*M73+$AI$31*H73</f>
        <v/>
      </c>
      <c r="M74" s="14">
        <f>$AI$27*K73+$AI$28*L73+$AI$29*M73+$AI$32*H73</f>
        <v/>
      </c>
      <c r="N74" s="16">
        <f>R74*$B$48</f>
        <v/>
      </c>
      <c r="O74" s="14">
        <f>K74/$B$37</f>
        <v/>
      </c>
      <c r="P74" s="14">
        <f>L74/$B$38</f>
        <v/>
      </c>
      <c r="Q74" s="14">
        <f>M74/$B$39</f>
        <v/>
      </c>
      <c r="R74" s="14">
        <f>R73*$AI$42+S73*$AI$43+T73*$AI$44+U73*$AI$45+$AI$47*H73</f>
        <v/>
      </c>
      <c r="S74" s="17">
        <f>$AI$33*K74+$AI$34*L74+$AI$35*M74</f>
        <v/>
      </c>
      <c r="T74" s="17">
        <f>$AI$36*K74+$AI$37*L74+$AI$38*M74</f>
        <v/>
      </c>
      <c r="U74" s="17">
        <f>$AI$39*K74+$AI$40*L74+$AI$41*M74</f>
        <v/>
      </c>
      <c r="V74" s="17">
        <f>R74*EXP(-$B$15*(($B$16+$AI$4)*0.1))+S74*$B$15/($B$15-$AI$12)*(EXP(-$AI$12*(($B$16+$AI$4)*0.1))-EXP(-$B$15*(($B$16+$AI$4)*0.1)))+T74*$B$15/($B$15-$AI$13)*(EXP(-$AI$13*(($B$16+$AI$4)*0.1))-EXP(-$B$15*(($B$16+$AI$4)*0.1)))+U74*$B$15/($B$15-$AI$14)*(EXP(-$AI$14*(($B$16+$AI$4)*0.1))-EXP(-$B$15*(($B$16+$AI$4)*0.1)))</f>
        <v/>
      </c>
      <c r="W74" s="17">
        <f>R74*EXP(-$B$15*(($B$16+$AI$4)*0.2))+S74*$B$15/($B$15-$AI$12)*(EXP(-$AI$12*(($B$16+$AI$4)*0.2))-EXP(-$B$15*(($B$16+$AI$4)*0.2)))+T74*$B$15/($B$15-$AI$13)*(EXP(-$AI$13*(($B$16+$AI$4)*0.2))-EXP(-$B$15*(($B$16+$AI$4)*0.2)))+U74*$B$15/($B$15-$AI$14)*(EXP(-$AI$14*(($B$16+$AI$4)*0.2))-EXP(-$B$15*(($B$16+$AI$4)*0.2)))</f>
        <v/>
      </c>
      <c r="X74" s="17">
        <f>R74*EXP(-$B$15*(($B$16+$AI$4)*0.3))+S74*$B$15/($B$15-$AI$12)*(EXP(-$AI$12*(($B$16+$AI$4)*0.3))-EXP(-$B$15*(($B$16+$AI$4)*0.3)))+T74*$B$15/($B$15-$AI$13)*(EXP(-$AI$13*(($B$16+$AI$4)*0.3))-EXP(-$B$15*(($B$16+$AI$4)*0.3)))+U74*$B$15/($B$15-$AI$14)*(EXP(-$AI$14*(($B$16+$AI$4)*0.3))-EXP(-$B$15*(($B$16+$AI$4)*0.3)))</f>
        <v/>
      </c>
      <c r="Y74" s="17">
        <f>R74*EXP(-$B$15*(($B$16+$AI$4)*0.4))+S74*$B$15/($B$15-$AI$12)*(EXP(-$AI$12*(($B$16+$AI$4)*0.4))-EXP(-$B$15*(($B$16+$AI$4)*0.4)))+T74*$B$15/($B$15-$AI$13)*(EXP(-$AI$13*(($B$16+$AI$4)*0.4))-EXP(-$B$15*(($B$16+$AI$4)*0.4)))+U74*$B$15/($B$15-$AI$14)*(EXP(-$AI$14*(($B$16+$AI$4)*0.4))-EXP(-$B$15*(($B$16+$AI$4)*0.4)))</f>
        <v/>
      </c>
      <c r="Z74" s="17">
        <f>R74*EXP(-$B$15*(($B$16+$AI$4)*0.5))+S74*$B$15/($B$15-$AI$12)*(EXP(-$AI$12*(($B$16+$AI$4)*0.5))-EXP(-$B$15*(($B$16+$AI$4)*0.5)))+T74*$B$15/($B$15-$AI$13)*(EXP(-$AI$13*(($B$16+$AI$4)*0.5))-EXP(-$B$15*(($B$16+$AI$4)*0.5)))+U74*$B$15/($B$15-$AI$14)*(EXP(-$AI$14*(($B$16+$AI$4)*0.5))-EXP(-$B$15*(($B$16+$AI$4)*0.5)))</f>
        <v/>
      </c>
      <c r="AA74" s="17">
        <f>R74*EXP(-$B$15*(($B$16+$AI$4)*0.6))+S74*$B$15/($B$15-$AI$12)*(EXP(-$AI$12*(($B$16+$AI$4)*0.6))-EXP(-$B$15*(($B$16+$AI$4)*0.6)))+T74*$B$15/($B$15-$AI$13)*(EXP(-$AI$13*(($B$16+$AI$4)*0.6))-EXP(-$B$15*(($B$16+$AI$4)*0.6)))+U74*$B$15/($B$15-$AI$14)*(EXP(-$AI$14*(($B$16+$AI$4)*0.6))-EXP(-$B$15*(($B$16+$AI$4)*0.6)))</f>
        <v/>
      </c>
      <c r="AB74" s="17">
        <f>R74*EXP(-$B$15*(($B$16+$AI$4)*0.7))+S74*$B$15/($B$15-$AI$12)*(EXP(-$AI$12*(($B$16+$AI$4)*0.7))-EXP(-$B$15*(($B$16+$AI$4)*0.7)))+T74*$B$15/($B$15-$AI$13)*(EXP(-$AI$13*(($B$16+$AI$4)*0.7))-EXP(-$B$15*(($B$16+$AI$4)*0.7)))+U74*$B$15/($B$15-$AI$14)*(EXP(-$AI$14*(($B$16+$AI$4)*0.7))-EXP(-$B$15*(($B$16+$AI$4)*0.7)))</f>
        <v/>
      </c>
      <c r="AC74" s="17">
        <f>R74*EXP(-$B$15*(($B$16+$AI$4)*0.8))+S74*$B$15/($B$15-$AI$12)*(EXP(-$AI$12*(($B$16+$AI$4)*0.8))-EXP(-$B$15*(($B$16+$AI$4)*0.8)))+T74*$B$15/($B$15-$AI$13)*(EXP(-$AI$13*(($B$16+$AI$4)*0.8))-EXP(-$B$15*(($B$16+$AI$4)*0.8)))+U74*$B$15/($B$15-$AI$14)*(EXP(-$AI$14*(($B$16+$AI$4)*0.8))-EXP(-$B$15*(($B$16+$AI$4)*0.8)))</f>
        <v/>
      </c>
      <c r="AD74" s="17">
        <f>R74*EXP(-$B$15*(($B$16+$AI$4)*0.9))+S74*$B$15/($B$15-$AI$12)*(EXP(-$AI$12*(($B$16+$AI$4)*0.9))-EXP(-$B$15*(($B$16+$AI$4)*0.9)))+T74*$B$15/($B$15-$AI$13)*(EXP(-$AI$13*(($B$16+$AI$4)*0.9))-EXP(-$B$15*(($B$16+$AI$4)*0.9)))+U74*$B$15/($B$15-$AI$14)*(EXP(-$AI$14*(($B$16+$AI$4)*0.9))-EXP(-$B$15*(($B$16+$AI$4)*0.9)))</f>
        <v/>
      </c>
      <c r="AE74" s="17">
        <f>R74*EXP(-$B$15*(($B$16+$AI$4)*1.0))+S74*$B$15/($B$15-$AI$12)*(EXP(-$AI$12*(($B$16+$AI$4)*1.0))-EXP(-$B$15*(($B$16+$AI$4)*1.0)))+T74*$B$15/($B$15-$AI$13)*(EXP(-$AI$13*(($B$16+$AI$4)*1.0))-EXP(-$B$15*(($B$16+$AI$4)*1.0)))+U74*$B$15/($B$15-$AI$14)*(EXP(-$AI$14*(($B$16+$AI$4)*1.0))-EXP(-$B$15*(($B$16+$AI$4)*1.0)))</f>
        <v/>
      </c>
      <c r="AF74" s="17">
        <f>MIN((G74-V74)/$AI$48,(G74-W74)/$AI$49,(G74-X74)/$AI$50,(G74-Y74)/$AI$51,(G74-Z74)/$AI$52,(G74-AA74)/$AI$53,(G74-AB74)/$AI$54,(G74-AC74)/$AI$55,(G74-AD74)/$AI$56,(G74-AE74)/$AI$57)</f>
        <v/>
      </c>
    </row>
    <row r="75">
      <c r="E75" s="12">
        <f>E74+$B$11</f>
        <v/>
      </c>
      <c r="F75" s="13">
        <f>E75/60</f>
        <v/>
      </c>
      <c r="G75" s="13">
        <f>IF(F75&gt;=$AI$66,$B$26,IF(F75&gt;=$AI$65,$B$25,IF(F75&gt;=$AI$64,$B$24,IF(F75&gt;=$AI$63,$B$23,IF(F75&gt;=$AI$62,$B$22,IF(F75&gt;=$AI$61,$B$21,$B$20))))))</f>
        <v/>
      </c>
      <c r="H75" s="14">
        <f>MAX(0,MIN($AI$59,IF($B$9="Plasma",(G75-(S75*$AI$18+T75*$AI$19+U75*$AI$20))/$AI$46,AF75)))</f>
        <v/>
      </c>
      <c r="I75" s="15">
        <f>H75/10*3600/$B$11</f>
        <v/>
      </c>
      <c r="J75" s="15">
        <f>J74+H75</f>
        <v/>
      </c>
      <c r="K75" s="14">
        <f>$AI$21*K74+$AI$22*L74+$AI$23*M74+$AI$30*H74</f>
        <v/>
      </c>
      <c r="L75" s="14">
        <f>$AI$24*K74+$AI$25*L74+$AI$26*M74+$AI$31*H74</f>
        <v/>
      </c>
      <c r="M75" s="14">
        <f>$AI$27*K74+$AI$28*L74+$AI$29*M74+$AI$32*H74</f>
        <v/>
      </c>
      <c r="N75" s="16">
        <f>R75*$B$48</f>
        <v/>
      </c>
      <c r="O75" s="14">
        <f>K75/$B$37</f>
        <v/>
      </c>
      <c r="P75" s="14">
        <f>L75/$B$38</f>
        <v/>
      </c>
      <c r="Q75" s="14">
        <f>M75/$B$39</f>
        <v/>
      </c>
      <c r="R75" s="14">
        <f>R74*$AI$42+S74*$AI$43+T74*$AI$44+U74*$AI$45+$AI$47*H74</f>
        <v/>
      </c>
      <c r="S75" s="17">
        <f>$AI$33*K75+$AI$34*L75+$AI$35*M75</f>
        <v/>
      </c>
      <c r="T75" s="17">
        <f>$AI$36*K75+$AI$37*L75+$AI$38*M75</f>
        <v/>
      </c>
      <c r="U75" s="17">
        <f>$AI$39*K75+$AI$40*L75+$AI$41*M75</f>
        <v/>
      </c>
      <c r="V75" s="17">
        <f>R75*EXP(-$B$15*(($B$16+$AI$4)*0.1))+S75*$B$15/($B$15-$AI$12)*(EXP(-$AI$12*(($B$16+$AI$4)*0.1))-EXP(-$B$15*(($B$16+$AI$4)*0.1)))+T75*$B$15/($B$15-$AI$13)*(EXP(-$AI$13*(($B$16+$AI$4)*0.1))-EXP(-$B$15*(($B$16+$AI$4)*0.1)))+U75*$B$15/($B$15-$AI$14)*(EXP(-$AI$14*(($B$16+$AI$4)*0.1))-EXP(-$B$15*(($B$16+$AI$4)*0.1)))</f>
        <v/>
      </c>
      <c r="W75" s="17">
        <f>R75*EXP(-$B$15*(($B$16+$AI$4)*0.2))+S75*$B$15/($B$15-$AI$12)*(EXP(-$AI$12*(($B$16+$AI$4)*0.2))-EXP(-$B$15*(($B$16+$AI$4)*0.2)))+T75*$B$15/($B$15-$AI$13)*(EXP(-$AI$13*(($B$16+$AI$4)*0.2))-EXP(-$B$15*(($B$16+$AI$4)*0.2)))+U75*$B$15/($B$15-$AI$14)*(EXP(-$AI$14*(($B$16+$AI$4)*0.2))-EXP(-$B$15*(($B$16+$AI$4)*0.2)))</f>
        <v/>
      </c>
      <c r="X75" s="17">
        <f>R75*EXP(-$B$15*(($B$16+$AI$4)*0.3))+S75*$B$15/($B$15-$AI$12)*(EXP(-$AI$12*(($B$16+$AI$4)*0.3))-EXP(-$B$15*(($B$16+$AI$4)*0.3)))+T75*$B$15/($B$15-$AI$13)*(EXP(-$AI$13*(($B$16+$AI$4)*0.3))-EXP(-$B$15*(($B$16+$AI$4)*0.3)))+U75*$B$15/($B$15-$AI$14)*(EXP(-$AI$14*(($B$16+$AI$4)*0.3))-EXP(-$B$15*(($B$16+$AI$4)*0.3)))</f>
        <v/>
      </c>
      <c r="Y75" s="17">
        <f>R75*EXP(-$B$15*(($B$16+$AI$4)*0.4))+S75*$B$15/($B$15-$AI$12)*(EXP(-$AI$12*(($B$16+$AI$4)*0.4))-EXP(-$B$15*(($B$16+$AI$4)*0.4)))+T75*$B$15/($B$15-$AI$13)*(EXP(-$AI$13*(($B$16+$AI$4)*0.4))-EXP(-$B$15*(($B$16+$AI$4)*0.4)))+U75*$B$15/($B$15-$AI$14)*(EXP(-$AI$14*(($B$16+$AI$4)*0.4))-EXP(-$B$15*(($B$16+$AI$4)*0.4)))</f>
        <v/>
      </c>
      <c r="Z75" s="17">
        <f>R75*EXP(-$B$15*(($B$16+$AI$4)*0.5))+S75*$B$15/($B$15-$AI$12)*(EXP(-$AI$12*(($B$16+$AI$4)*0.5))-EXP(-$B$15*(($B$16+$AI$4)*0.5)))+T75*$B$15/($B$15-$AI$13)*(EXP(-$AI$13*(($B$16+$AI$4)*0.5))-EXP(-$B$15*(($B$16+$AI$4)*0.5)))+U75*$B$15/($B$15-$AI$14)*(EXP(-$AI$14*(($B$16+$AI$4)*0.5))-EXP(-$B$15*(($B$16+$AI$4)*0.5)))</f>
        <v/>
      </c>
      <c r="AA75" s="17">
        <f>R75*EXP(-$B$15*(($B$16+$AI$4)*0.6))+S75*$B$15/($B$15-$AI$12)*(EXP(-$AI$12*(($B$16+$AI$4)*0.6))-EXP(-$B$15*(($B$16+$AI$4)*0.6)))+T75*$B$15/($B$15-$AI$13)*(EXP(-$AI$13*(($B$16+$AI$4)*0.6))-EXP(-$B$15*(($B$16+$AI$4)*0.6)))+U75*$B$15/($B$15-$AI$14)*(EXP(-$AI$14*(($B$16+$AI$4)*0.6))-EXP(-$B$15*(($B$16+$AI$4)*0.6)))</f>
        <v/>
      </c>
      <c r="AB75" s="17">
        <f>R75*EXP(-$B$15*(($B$16+$AI$4)*0.7))+S75*$B$15/($B$15-$AI$12)*(EXP(-$AI$12*(($B$16+$AI$4)*0.7))-EXP(-$B$15*(($B$16+$AI$4)*0.7)))+T75*$B$15/($B$15-$AI$13)*(EXP(-$AI$13*(($B$16+$AI$4)*0.7))-EXP(-$B$15*(($B$16+$AI$4)*0.7)))+U75*$B$15/($B$15-$AI$14)*(EXP(-$AI$14*(($B$16+$AI$4)*0.7))-EXP(-$B$15*(($B$16+$AI$4)*0.7)))</f>
        <v/>
      </c>
      <c r="AC75" s="17">
        <f>R75*EXP(-$B$15*(($B$16+$AI$4)*0.8))+S75*$B$15/($B$15-$AI$12)*(EXP(-$AI$12*(($B$16+$AI$4)*0.8))-EXP(-$B$15*(($B$16+$AI$4)*0.8)))+T75*$B$15/($B$15-$AI$13)*(EXP(-$AI$13*(($B$16+$AI$4)*0.8))-EXP(-$B$15*(($B$16+$AI$4)*0.8)))+U75*$B$15/($B$15-$AI$14)*(EXP(-$AI$14*(($B$16+$AI$4)*0.8))-EXP(-$B$15*(($B$16+$AI$4)*0.8)))</f>
        <v/>
      </c>
      <c r="AD75" s="17">
        <f>R75*EXP(-$B$15*(($B$16+$AI$4)*0.9))+S75*$B$15/($B$15-$AI$12)*(EXP(-$AI$12*(($B$16+$AI$4)*0.9))-EXP(-$B$15*(($B$16+$AI$4)*0.9)))+T75*$B$15/($B$15-$AI$13)*(EXP(-$AI$13*(($B$16+$AI$4)*0.9))-EXP(-$B$15*(($B$16+$AI$4)*0.9)))+U75*$B$15/($B$15-$AI$14)*(EXP(-$AI$14*(($B$16+$AI$4)*0.9))-EXP(-$B$15*(($B$16+$AI$4)*0.9)))</f>
        <v/>
      </c>
      <c r="AE75" s="17">
        <f>R75*EXP(-$B$15*(($B$16+$AI$4)*1.0))+S75*$B$15/($B$15-$AI$12)*(EXP(-$AI$12*(($B$16+$AI$4)*1.0))-EXP(-$B$15*(($B$16+$AI$4)*1.0)))+T75*$B$15/($B$15-$AI$13)*(EXP(-$AI$13*(($B$16+$AI$4)*1.0))-EXP(-$B$15*(($B$16+$AI$4)*1.0)))+U75*$B$15/($B$15-$AI$14)*(EXP(-$AI$14*(($B$16+$AI$4)*1.0))-EXP(-$B$15*(($B$16+$AI$4)*1.0)))</f>
        <v/>
      </c>
      <c r="AF75" s="17">
        <f>MIN((G75-V75)/$AI$48,(G75-W75)/$AI$49,(G75-X75)/$AI$50,(G75-Y75)/$AI$51,(G75-Z75)/$AI$52,(G75-AA75)/$AI$53,(G75-AB75)/$AI$54,(G75-AC75)/$AI$55,(G75-AD75)/$AI$56,(G75-AE75)/$AI$57)</f>
        <v/>
      </c>
    </row>
    <row r="76">
      <c r="E76" s="12">
        <f>E75+$B$11</f>
        <v/>
      </c>
      <c r="F76" s="13">
        <f>E76/60</f>
        <v/>
      </c>
      <c r="G76" s="13">
        <f>IF(F76&gt;=$AI$66,$B$26,IF(F76&gt;=$AI$65,$B$25,IF(F76&gt;=$AI$64,$B$24,IF(F76&gt;=$AI$63,$B$23,IF(F76&gt;=$AI$62,$B$22,IF(F76&gt;=$AI$61,$B$21,$B$20))))))</f>
        <v/>
      </c>
      <c r="H76" s="14">
        <f>MAX(0,MIN($AI$59,IF($B$9="Plasma",(G76-(S76*$AI$18+T76*$AI$19+U76*$AI$20))/$AI$46,AF76)))</f>
        <v/>
      </c>
      <c r="I76" s="15">
        <f>H76/10*3600/$B$11</f>
        <v/>
      </c>
      <c r="J76" s="15">
        <f>J75+H76</f>
        <v/>
      </c>
      <c r="K76" s="14">
        <f>$AI$21*K75+$AI$22*L75+$AI$23*M75+$AI$30*H75</f>
        <v/>
      </c>
      <c r="L76" s="14">
        <f>$AI$24*K75+$AI$25*L75+$AI$26*M75+$AI$31*H75</f>
        <v/>
      </c>
      <c r="M76" s="14">
        <f>$AI$27*K75+$AI$28*L75+$AI$29*M75+$AI$32*H75</f>
        <v/>
      </c>
      <c r="N76" s="16">
        <f>R76*$B$48</f>
        <v/>
      </c>
      <c r="O76" s="14">
        <f>K76/$B$37</f>
        <v/>
      </c>
      <c r="P76" s="14">
        <f>L76/$B$38</f>
        <v/>
      </c>
      <c r="Q76" s="14">
        <f>M76/$B$39</f>
        <v/>
      </c>
      <c r="R76" s="14">
        <f>R75*$AI$42+S75*$AI$43+T75*$AI$44+U75*$AI$45+$AI$47*H75</f>
        <v/>
      </c>
      <c r="S76" s="17">
        <f>$AI$33*K76+$AI$34*L76+$AI$35*M76</f>
        <v/>
      </c>
      <c r="T76" s="17">
        <f>$AI$36*K76+$AI$37*L76+$AI$38*M76</f>
        <v/>
      </c>
      <c r="U76" s="17">
        <f>$AI$39*K76+$AI$40*L76+$AI$41*M76</f>
        <v/>
      </c>
      <c r="V76" s="17">
        <f>R76*EXP(-$B$15*(($B$16+$AI$4)*0.1))+S76*$B$15/($B$15-$AI$12)*(EXP(-$AI$12*(($B$16+$AI$4)*0.1))-EXP(-$B$15*(($B$16+$AI$4)*0.1)))+T76*$B$15/($B$15-$AI$13)*(EXP(-$AI$13*(($B$16+$AI$4)*0.1))-EXP(-$B$15*(($B$16+$AI$4)*0.1)))+U76*$B$15/($B$15-$AI$14)*(EXP(-$AI$14*(($B$16+$AI$4)*0.1))-EXP(-$B$15*(($B$16+$AI$4)*0.1)))</f>
        <v/>
      </c>
      <c r="W76" s="17">
        <f>R76*EXP(-$B$15*(($B$16+$AI$4)*0.2))+S76*$B$15/($B$15-$AI$12)*(EXP(-$AI$12*(($B$16+$AI$4)*0.2))-EXP(-$B$15*(($B$16+$AI$4)*0.2)))+T76*$B$15/($B$15-$AI$13)*(EXP(-$AI$13*(($B$16+$AI$4)*0.2))-EXP(-$B$15*(($B$16+$AI$4)*0.2)))+U76*$B$15/($B$15-$AI$14)*(EXP(-$AI$14*(($B$16+$AI$4)*0.2))-EXP(-$B$15*(($B$16+$AI$4)*0.2)))</f>
        <v/>
      </c>
      <c r="X76" s="17">
        <f>R76*EXP(-$B$15*(($B$16+$AI$4)*0.3))+S76*$B$15/($B$15-$AI$12)*(EXP(-$AI$12*(($B$16+$AI$4)*0.3))-EXP(-$B$15*(($B$16+$AI$4)*0.3)))+T76*$B$15/($B$15-$AI$13)*(EXP(-$AI$13*(($B$16+$AI$4)*0.3))-EXP(-$B$15*(($B$16+$AI$4)*0.3)))+U76*$B$15/($B$15-$AI$14)*(EXP(-$AI$14*(($B$16+$AI$4)*0.3))-EXP(-$B$15*(($B$16+$AI$4)*0.3)))</f>
        <v/>
      </c>
      <c r="Y76" s="17">
        <f>R76*EXP(-$B$15*(($B$16+$AI$4)*0.4))+S76*$B$15/($B$15-$AI$12)*(EXP(-$AI$12*(($B$16+$AI$4)*0.4))-EXP(-$B$15*(($B$16+$AI$4)*0.4)))+T76*$B$15/($B$15-$AI$13)*(EXP(-$AI$13*(($B$16+$AI$4)*0.4))-EXP(-$B$15*(($B$16+$AI$4)*0.4)))+U76*$B$15/($B$15-$AI$14)*(EXP(-$AI$14*(($B$16+$AI$4)*0.4))-EXP(-$B$15*(($B$16+$AI$4)*0.4)))</f>
        <v/>
      </c>
      <c r="Z76" s="17">
        <f>R76*EXP(-$B$15*(($B$16+$AI$4)*0.5))+S76*$B$15/($B$15-$AI$12)*(EXP(-$AI$12*(($B$16+$AI$4)*0.5))-EXP(-$B$15*(($B$16+$AI$4)*0.5)))+T76*$B$15/($B$15-$AI$13)*(EXP(-$AI$13*(($B$16+$AI$4)*0.5))-EXP(-$B$15*(($B$16+$AI$4)*0.5)))+U76*$B$15/($B$15-$AI$14)*(EXP(-$AI$14*(($B$16+$AI$4)*0.5))-EXP(-$B$15*(($B$16+$AI$4)*0.5)))</f>
        <v/>
      </c>
      <c r="AA76" s="17">
        <f>R76*EXP(-$B$15*(($B$16+$AI$4)*0.6))+S76*$B$15/($B$15-$AI$12)*(EXP(-$AI$12*(($B$16+$AI$4)*0.6))-EXP(-$B$15*(($B$16+$AI$4)*0.6)))+T76*$B$15/($B$15-$AI$13)*(EXP(-$AI$13*(($B$16+$AI$4)*0.6))-EXP(-$B$15*(($B$16+$AI$4)*0.6)))+U76*$B$15/($B$15-$AI$14)*(EXP(-$AI$14*(($B$16+$AI$4)*0.6))-EXP(-$B$15*(($B$16+$AI$4)*0.6)))</f>
        <v/>
      </c>
      <c r="AB76" s="17">
        <f>R76*EXP(-$B$15*(($B$16+$AI$4)*0.7))+S76*$B$15/($B$15-$AI$12)*(EXP(-$AI$12*(($B$16+$AI$4)*0.7))-EXP(-$B$15*(($B$16+$AI$4)*0.7)))+T76*$B$15/($B$15-$AI$13)*(EXP(-$AI$13*(($B$16+$AI$4)*0.7))-EXP(-$B$15*(($B$16+$AI$4)*0.7)))+U76*$B$15/($B$15-$AI$14)*(EXP(-$AI$14*(($B$16+$AI$4)*0.7))-EXP(-$B$15*(($B$16+$AI$4)*0.7)))</f>
        <v/>
      </c>
      <c r="AC76" s="17">
        <f>R76*EXP(-$B$15*(($B$16+$AI$4)*0.8))+S76*$B$15/($B$15-$AI$12)*(EXP(-$AI$12*(($B$16+$AI$4)*0.8))-EXP(-$B$15*(($B$16+$AI$4)*0.8)))+T76*$B$15/($B$15-$AI$13)*(EXP(-$AI$13*(($B$16+$AI$4)*0.8))-EXP(-$B$15*(($B$16+$AI$4)*0.8)))+U76*$B$15/($B$15-$AI$14)*(EXP(-$AI$14*(($B$16+$AI$4)*0.8))-EXP(-$B$15*(($B$16+$AI$4)*0.8)))</f>
        <v/>
      </c>
      <c r="AD76" s="17">
        <f>R76*EXP(-$B$15*(($B$16+$AI$4)*0.9))+S76*$B$15/($B$15-$AI$12)*(EXP(-$AI$12*(($B$16+$AI$4)*0.9))-EXP(-$B$15*(($B$16+$AI$4)*0.9)))+T76*$B$15/($B$15-$AI$13)*(EXP(-$AI$13*(($B$16+$AI$4)*0.9))-EXP(-$B$15*(($B$16+$AI$4)*0.9)))+U76*$B$15/($B$15-$AI$14)*(EXP(-$AI$14*(($B$16+$AI$4)*0.9))-EXP(-$B$15*(($B$16+$AI$4)*0.9)))</f>
        <v/>
      </c>
      <c r="AE76" s="17">
        <f>R76*EXP(-$B$15*(($B$16+$AI$4)*1.0))+S76*$B$15/($B$15-$AI$12)*(EXP(-$AI$12*(($B$16+$AI$4)*1.0))-EXP(-$B$15*(($B$16+$AI$4)*1.0)))+T76*$B$15/($B$15-$AI$13)*(EXP(-$AI$13*(($B$16+$AI$4)*1.0))-EXP(-$B$15*(($B$16+$AI$4)*1.0)))+U76*$B$15/($B$15-$AI$14)*(EXP(-$AI$14*(($B$16+$AI$4)*1.0))-EXP(-$B$15*(($B$16+$AI$4)*1.0)))</f>
        <v/>
      </c>
      <c r="AF76" s="17">
        <f>MIN((G76-V76)/$AI$48,(G76-W76)/$AI$49,(G76-X76)/$AI$50,(G76-Y76)/$AI$51,(G76-Z76)/$AI$52,(G76-AA76)/$AI$53,(G76-AB76)/$AI$54,(G76-AC76)/$AI$55,(G76-AD76)/$AI$56,(G76-AE76)/$AI$57)</f>
        <v/>
      </c>
    </row>
    <row r="77">
      <c r="E77" s="12">
        <f>E76+$B$11</f>
        <v/>
      </c>
      <c r="F77" s="13">
        <f>E77/60</f>
        <v/>
      </c>
      <c r="G77" s="13">
        <f>IF(F77&gt;=$AI$66,$B$26,IF(F77&gt;=$AI$65,$B$25,IF(F77&gt;=$AI$64,$B$24,IF(F77&gt;=$AI$63,$B$23,IF(F77&gt;=$AI$62,$B$22,IF(F77&gt;=$AI$61,$B$21,$B$20))))))</f>
        <v/>
      </c>
      <c r="H77" s="14">
        <f>MAX(0,MIN($AI$59,IF($B$9="Plasma",(G77-(S77*$AI$18+T77*$AI$19+U77*$AI$20))/$AI$46,AF77)))</f>
        <v/>
      </c>
      <c r="I77" s="15">
        <f>H77/10*3600/$B$11</f>
        <v/>
      </c>
      <c r="J77" s="15">
        <f>J76+H77</f>
        <v/>
      </c>
      <c r="K77" s="14">
        <f>$AI$21*K76+$AI$22*L76+$AI$23*M76+$AI$30*H76</f>
        <v/>
      </c>
      <c r="L77" s="14">
        <f>$AI$24*K76+$AI$25*L76+$AI$26*M76+$AI$31*H76</f>
        <v/>
      </c>
      <c r="M77" s="14">
        <f>$AI$27*K76+$AI$28*L76+$AI$29*M76+$AI$32*H76</f>
        <v/>
      </c>
      <c r="N77" s="16">
        <f>R77*$B$48</f>
        <v/>
      </c>
      <c r="O77" s="14">
        <f>K77/$B$37</f>
        <v/>
      </c>
      <c r="P77" s="14">
        <f>L77/$B$38</f>
        <v/>
      </c>
      <c r="Q77" s="14">
        <f>M77/$B$39</f>
        <v/>
      </c>
      <c r="R77" s="14">
        <f>R76*$AI$42+S76*$AI$43+T76*$AI$44+U76*$AI$45+$AI$47*H76</f>
        <v/>
      </c>
      <c r="S77" s="17">
        <f>$AI$33*K77+$AI$34*L77+$AI$35*M77</f>
        <v/>
      </c>
      <c r="T77" s="17">
        <f>$AI$36*K77+$AI$37*L77+$AI$38*M77</f>
        <v/>
      </c>
      <c r="U77" s="17">
        <f>$AI$39*K77+$AI$40*L77+$AI$41*M77</f>
        <v/>
      </c>
      <c r="V77" s="17">
        <f>R77*EXP(-$B$15*(($B$16+$AI$4)*0.1))+S77*$B$15/($B$15-$AI$12)*(EXP(-$AI$12*(($B$16+$AI$4)*0.1))-EXP(-$B$15*(($B$16+$AI$4)*0.1)))+T77*$B$15/($B$15-$AI$13)*(EXP(-$AI$13*(($B$16+$AI$4)*0.1))-EXP(-$B$15*(($B$16+$AI$4)*0.1)))+U77*$B$15/($B$15-$AI$14)*(EXP(-$AI$14*(($B$16+$AI$4)*0.1))-EXP(-$B$15*(($B$16+$AI$4)*0.1)))</f>
        <v/>
      </c>
      <c r="W77" s="17">
        <f>R77*EXP(-$B$15*(($B$16+$AI$4)*0.2))+S77*$B$15/($B$15-$AI$12)*(EXP(-$AI$12*(($B$16+$AI$4)*0.2))-EXP(-$B$15*(($B$16+$AI$4)*0.2)))+T77*$B$15/($B$15-$AI$13)*(EXP(-$AI$13*(($B$16+$AI$4)*0.2))-EXP(-$B$15*(($B$16+$AI$4)*0.2)))+U77*$B$15/($B$15-$AI$14)*(EXP(-$AI$14*(($B$16+$AI$4)*0.2))-EXP(-$B$15*(($B$16+$AI$4)*0.2)))</f>
        <v/>
      </c>
      <c r="X77" s="17">
        <f>R77*EXP(-$B$15*(($B$16+$AI$4)*0.3))+S77*$B$15/($B$15-$AI$12)*(EXP(-$AI$12*(($B$16+$AI$4)*0.3))-EXP(-$B$15*(($B$16+$AI$4)*0.3)))+T77*$B$15/($B$15-$AI$13)*(EXP(-$AI$13*(($B$16+$AI$4)*0.3))-EXP(-$B$15*(($B$16+$AI$4)*0.3)))+U77*$B$15/($B$15-$AI$14)*(EXP(-$AI$14*(($B$16+$AI$4)*0.3))-EXP(-$B$15*(($B$16+$AI$4)*0.3)))</f>
        <v/>
      </c>
      <c r="Y77" s="17">
        <f>R77*EXP(-$B$15*(($B$16+$AI$4)*0.4))+S77*$B$15/($B$15-$AI$12)*(EXP(-$AI$12*(($B$16+$AI$4)*0.4))-EXP(-$B$15*(($B$16+$AI$4)*0.4)))+T77*$B$15/($B$15-$AI$13)*(EXP(-$AI$13*(($B$16+$AI$4)*0.4))-EXP(-$B$15*(($B$16+$AI$4)*0.4)))+U77*$B$15/($B$15-$AI$14)*(EXP(-$AI$14*(($B$16+$AI$4)*0.4))-EXP(-$B$15*(($B$16+$AI$4)*0.4)))</f>
        <v/>
      </c>
      <c r="Z77" s="17">
        <f>R77*EXP(-$B$15*(($B$16+$AI$4)*0.5))+S77*$B$15/($B$15-$AI$12)*(EXP(-$AI$12*(($B$16+$AI$4)*0.5))-EXP(-$B$15*(($B$16+$AI$4)*0.5)))+T77*$B$15/($B$15-$AI$13)*(EXP(-$AI$13*(($B$16+$AI$4)*0.5))-EXP(-$B$15*(($B$16+$AI$4)*0.5)))+U77*$B$15/($B$15-$AI$14)*(EXP(-$AI$14*(($B$16+$AI$4)*0.5))-EXP(-$B$15*(($B$16+$AI$4)*0.5)))</f>
        <v/>
      </c>
      <c r="AA77" s="17">
        <f>R77*EXP(-$B$15*(($B$16+$AI$4)*0.6))+S77*$B$15/($B$15-$AI$12)*(EXP(-$AI$12*(($B$16+$AI$4)*0.6))-EXP(-$B$15*(($B$16+$AI$4)*0.6)))+T77*$B$15/($B$15-$AI$13)*(EXP(-$AI$13*(($B$16+$AI$4)*0.6))-EXP(-$B$15*(($B$16+$AI$4)*0.6)))+U77*$B$15/($B$15-$AI$14)*(EXP(-$AI$14*(($B$16+$AI$4)*0.6))-EXP(-$B$15*(($B$16+$AI$4)*0.6)))</f>
        <v/>
      </c>
      <c r="AB77" s="17">
        <f>R77*EXP(-$B$15*(($B$16+$AI$4)*0.7))+S77*$B$15/($B$15-$AI$12)*(EXP(-$AI$12*(($B$16+$AI$4)*0.7))-EXP(-$B$15*(($B$16+$AI$4)*0.7)))+T77*$B$15/($B$15-$AI$13)*(EXP(-$AI$13*(($B$16+$AI$4)*0.7))-EXP(-$B$15*(($B$16+$AI$4)*0.7)))+U77*$B$15/($B$15-$AI$14)*(EXP(-$AI$14*(($B$16+$AI$4)*0.7))-EXP(-$B$15*(($B$16+$AI$4)*0.7)))</f>
        <v/>
      </c>
      <c r="AC77" s="17">
        <f>R77*EXP(-$B$15*(($B$16+$AI$4)*0.8))+S77*$B$15/($B$15-$AI$12)*(EXP(-$AI$12*(($B$16+$AI$4)*0.8))-EXP(-$B$15*(($B$16+$AI$4)*0.8)))+T77*$B$15/($B$15-$AI$13)*(EXP(-$AI$13*(($B$16+$AI$4)*0.8))-EXP(-$B$15*(($B$16+$AI$4)*0.8)))+U77*$B$15/($B$15-$AI$14)*(EXP(-$AI$14*(($B$16+$AI$4)*0.8))-EXP(-$B$15*(($B$16+$AI$4)*0.8)))</f>
        <v/>
      </c>
      <c r="AD77" s="17">
        <f>R77*EXP(-$B$15*(($B$16+$AI$4)*0.9))+S77*$B$15/($B$15-$AI$12)*(EXP(-$AI$12*(($B$16+$AI$4)*0.9))-EXP(-$B$15*(($B$16+$AI$4)*0.9)))+T77*$B$15/($B$15-$AI$13)*(EXP(-$AI$13*(($B$16+$AI$4)*0.9))-EXP(-$B$15*(($B$16+$AI$4)*0.9)))+U77*$B$15/($B$15-$AI$14)*(EXP(-$AI$14*(($B$16+$AI$4)*0.9))-EXP(-$B$15*(($B$16+$AI$4)*0.9)))</f>
        <v/>
      </c>
      <c r="AE77" s="17">
        <f>R77*EXP(-$B$15*(($B$16+$AI$4)*1.0))+S77*$B$15/($B$15-$AI$12)*(EXP(-$AI$12*(($B$16+$AI$4)*1.0))-EXP(-$B$15*(($B$16+$AI$4)*1.0)))+T77*$B$15/($B$15-$AI$13)*(EXP(-$AI$13*(($B$16+$AI$4)*1.0))-EXP(-$B$15*(($B$16+$AI$4)*1.0)))+U77*$B$15/($B$15-$AI$14)*(EXP(-$AI$14*(($B$16+$AI$4)*1.0))-EXP(-$B$15*(($B$16+$AI$4)*1.0)))</f>
        <v/>
      </c>
      <c r="AF77" s="17">
        <f>MIN((G77-V77)/$AI$48,(G77-W77)/$AI$49,(G77-X77)/$AI$50,(G77-Y77)/$AI$51,(G77-Z77)/$AI$52,(G77-AA77)/$AI$53,(G77-AB77)/$AI$54,(G77-AC77)/$AI$55,(G77-AD77)/$AI$56,(G77-AE77)/$AI$57)</f>
        <v/>
      </c>
    </row>
    <row r="78">
      <c r="E78" s="12">
        <f>E77+$B$11</f>
        <v/>
      </c>
      <c r="F78" s="13">
        <f>E78/60</f>
        <v/>
      </c>
      <c r="G78" s="13">
        <f>IF(F78&gt;=$AI$66,$B$26,IF(F78&gt;=$AI$65,$B$25,IF(F78&gt;=$AI$64,$B$24,IF(F78&gt;=$AI$63,$B$23,IF(F78&gt;=$AI$62,$B$22,IF(F78&gt;=$AI$61,$B$21,$B$20))))))</f>
        <v/>
      </c>
      <c r="H78" s="14">
        <f>MAX(0,MIN($AI$59,IF($B$9="Plasma",(G78-(S78*$AI$18+T78*$AI$19+U78*$AI$20))/$AI$46,AF78)))</f>
        <v/>
      </c>
      <c r="I78" s="15">
        <f>H78/10*3600/$B$11</f>
        <v/>
      </c>
      <c r="J78" s="15">
        <f>J77+H78</f>
        <v/>
      </c>
      <c r="K78" s="14">
        <f>$AI$21*K77+$AI$22*L77+$AI$23*M77+$AI$30*H77</f>
        <v/>
      </c>
      <c r="L78" s="14">
        <f>$AI$24*K77+$AI$25*L77+$AI$26*M77+$AI$31*H77</f>
        <v/>
      </c>
      <c r="M78" s="14">
        <f>$AI$27*K77+$AI$28*L77+$AI$29*M77+$AI$32*H77</f>
        <v/>
      </c>
      <c r="N78" s="16">
        <f>R78*$B$48</f>
        <v/>
      </c>
      <c r="O78" s="14">
        <f>K78/$B$37</f>
        <v/>
      </c>
      <c r="P78" s="14">
        <f>L78/$B$38</f>
        <v/>
      </c>
      <c r="Q78" s="14">
        <f>M78/$B$39</f>
        <v/>
      </c>
      <c r="R78" s="14">
        <f>R77*$AI$42+S77*$AI$43+T77*$AI$44+U77*$AI$45+$AI$47*H77</f>
        <v/>
      </c>
      <c r="S78" s="17">
        <f>$AI$33*K78+$AI$34*L78+$AI$35*M78</f>
        <v/>
      </c>
      <c r="T78" s="17">
        <f>$AI$36*K78+$AI$37*L78+$AI$38*M78</f>
        <v/>
      </c>
      <c r="U78" s="17">
        <f>$AI$39*K78+$AI$40*L78+$AI$41*M78</f>
        <v/>
      </c>
      <c r="V78" s="17">
        <f>R78*EXP(-$B$15*(($B$16+$AI$4)*0.1))+S78*$B$15/($B$15-$AI$12)*(EXP(-$AI$12*(($B$16+$AI$4)*0.1))-EXP(-$B$15*(($B$16+$AI$4)*0.1)))+T78*$B$15/($B$15-$AI$13)*(EXP(-$AI$13*(($B$16+$AI$4)*0.1))-EXP(-$B$15*(($B$16+$AI$4)*0.1)))+U78*$B$15/($B$15-$AI$14)*(EXP(-$AI$14*(($B$16+$AI$4)*0.1))-EXP(-$B$15*(($B$16+$AI$4)*0.1)))</f>
        <v/>
      </c>
      <c r="W78" s="17">
        <f>R78*EXP(-$B$15*(($B$16+$AI$4)*0.2))+S78*$B$15/($B$15-$AI$12)*(EXP(-$AI$12*(($B$16+$AI$4)*0.2))-EXP(-$B$15*(($B$16+$AI$4)*0.2)))+T78*$B$15/($B$15-$AI$13)*(EXP(-$AI$13*(($B$16+$AI$4)*0.2))-EXP(-$B$15*(($B$16+$AI$4)*0.2)))+U78*$B$15/($B$15-$AI$14)*(EXP(-$AI$14*(($B$16+$AI$4)*0.2))-EXP(-$B$15*(($B$16+$AI$4)*0.2)))</f>
        <v/>
      </c>
      <c r="X78" s="17">
        <f>R78*EXP(-$B$15*(($B$16+$AI$4)*0.3))+S78*$B$15/($B$15-$AI$12)*(EXP(-$AI$12*(($B$16+$AI$4)*0.3))-EXP(-$B$15*(($B$16+$AI$4)*0.3)))+T78*$B$15/($B$15-$AI$13)*(EXP(-$AI$13*(($B$16+$AI$4)*0.3))-EXP(-$B$15*(($B$16+$AI$4)*0.3)))+U78*$B$15/($B$15-$AI$14)*(EXP(-$AI$14*(($B$16+$AI$4)*0.3))-EXP(-$B$15*(($B$16+$AI$4)*0.3)))</f>
        <v/>
      </c>
      <c r="Y78" s="17">
        <f>R78*EXP(-$B$15*(($B$16+$AI$4)*0.4))+S78*$B$15/($B$15-$AI$12)*(EXP(-$AI$12*(($B$16+$AI$4)*0.4))-EXP(-$B$15*(($B$16+$AI$4)*0.4)))+T78*$B$15/($B$15-$AI$13)*(EXP(-$AI$13*(($B$16+$AI$4)*0.4))-EXP(-$B$15*(($B$16+$AI$4)*0.4)))+U78*$B$15/($B$15-$AI$14)*(EXP(-$AI$14*(($B$16+$AI$4)*0.4))-EXP(-$B$15*(($B$16+$AI$4)*0.4)))</f>
        <v/>
      </c>
      <c r="Z78" s="17">
        <f>R78*EXP(-$B$15*(($B$16+$AI$4)*0.5))+S78*$B$15/($B$15-$AI$12)*(EXP(-$AI$12*(($B$16+$AI$4)*0.5))-EXP(-$B$15*(($B$16+$AI$4)*0.5)))+T78*$B$15/($B$15-$AI$13)*(EXP(-$AI$13*(($B$16+$AI$4)*0.5))-EXP(-$B$15*(($B$16+$AI$4)*0.5)))+U78*$B$15/($B$15-$AI$14)*(EXP(-$AI$14*(($B$16+$AI$4)*0.5))-EXP(-$B$15*(($B$16+$AI$4)*0.5)))</f>
        <v/>
      </c>
      <c r="AA78" s="17">
        <f>R78*EXP(-$B$15*(($B$16+$AI$4)*0.6))+S78*$B$15/($B$15-$AI$12)*(EXP(-$AI$12*(($B$16+$AI$4)*0.6))-EXP(-$B$15*(($B$16+$AI$4)*0.6)))+T78*$B$15/($B$15-$AI$13)*(EXP(-$AI$13*(($B$16+$AI$4)*0.6))-EXP(-$B$15*(($B$16+$AI$4)*0.6)))+U78*$B$15/($B$15-$AI$14)*(EXP(-$AI$14*(($B$16+$AI$4)*0.6))-EXP(-$B$15*(($B$16+$AI$4)*0.6)))</f>
        <v/>
      </c>
      <c r="AB78" s="17">
        <f>R78*EXP(-$B$15*(($B$16+$AI$4)*0.7))+S78*$B$15/($B$15-$AI$12)*(EXP(-$AI$12*(($B$16+$AI$4)*0.7))-EXP(-$B$15*(($B$16+$AI$4)*0.7)))+T78*$B$15/($B$15-$AI$13)*(EXP(-$AI$13*(($B$16+$AI$4)*0.7))-EXP(-$B$15*(($B$16+$AI$4)*0.7)))+U78*$B$15/($B$15-$AI$14)*(EXP(-$AI$14*(($B$16+$AI$4)*0.7))-EXP(-$B$15*(($B$16+$AI$4)*0.7)))</f>
        <v/>
      </c>
      <c r="AC78" s="17">
        <f>R78*EXP(-$B$15*(($B$16+$AI$4)*0.8))+S78*$B$15/($B$15-$AI$12)*(EXP(-$AI$12*(($B$16+$AI$4)*0.8))-EXP(-$B$15*(($B$16+$AI$4)*0.8)))+T78*$B$15/($B$15-$AI$13)*(EXP(-$AI$13*(($B$16+$AI$4)*0.8))-EXP(-$B$15*(($B$16+$AI$4)*0.8)))+U78*$B$15/($B$15-$AI$14)*(EXP(-$AI$14*(($B$16+$AI$4)*0.8))-EXP(-$B$15*(($B$16+$AI$4)*0.8)))</f>
        <v/>
      </c>
      <c r="AD78" s="17">
        <f>R78*EXP(-$B$15*(($B$16+$AI$4)*0.9))+S78*$B$15/($B$15-$AI$12)*(EXP(-$AI$12*(($B$16+$AI$4)*0.9))-EXP(-$B$15*(($B$16+$AI$4)*0.9)))+T78*$B$15/($B$15-$AI$13)*(EXP(-$AI$13*(($B$16+$AI$4)*0.9))-EXP(-$B$15*(($B$16+$AI$4)*0.9)))+U78*$B$15/($B$15-$AI$14)*(EXP(-$AI$14*(($B$16+$AI$4)*0.9))-EXP(-$B$15*(($B$16+$AI$4)*0.9)))</f>
        <v/>
      </c>
      <c r="AE78" s="17">
        <f>R78*EXP(-$B$15*(($B$16+$AI$4)*1.0))+S78*$B$15/($B$15-$AI$12)*(EXP(-$AI$12*(($B$16+$AI$4)*1.0))-EXP(-$B$15*(($B$16+$AI$4)*1.0)))+T78*$B$15/($B$15-$AI$13)*(EXP(-$AI$13*(($B$16+$AI$4)*1.0))-EXP(-$B$15*(($B$16+$AI$4)*1.0)))+U78*$B$15/($B$15-$AI$14)*(EXP(-$AI$14*(($B$16+$AI$4)*1.0))-EXP(-$B$15*(($B$16+$AI$4)*1.0)))</f>
        <v/>
      </c>
      <c r="AF78" s="17">
        <f>MIN((G78-V78)/$AI$48,(G78-W78)/$AI$49,(G78-X78)/$AI$50,(G78-Y78)/$AI$51,(G78-Z78)/$AI$52,(G78-AA78)/$AI$53,(G78-AB78)/$AI$54,(G78-AC78)/$AI$55,(G78-AD78)/$AI$56,(G78-AE78)/$AI$57)</f>
        <v/>
      </c>
    </row>
    <row r="79">
      <c r="E79" s="12">
        <f>E78+$B$11</f>
        <v/>
      </c>
      <c r="F79" s="13">
        <f>E79/60</f>
        <v/>
      </c>
      <c r="G79" s="13">
        <f>IF(F79&gt;=$AI$66,$B$26,IF(F79&gt;=$AI$65,$B$25,IF(F79&gt;=$AI$64,$B$24,IF(F79&gt;=$AI$63,$B$23,IF(F79&gt;=$AI$62,$B$22,IF(F79&gt;=$AI$61,$B$21,$B$20))))))</f>
        <v/>
      </c>
      <c r="H79" s="14">
        <f>MAX(0,MIN($AI$59,IF($B$9="Plasma",(G79-(S79*$AI$18+T79*$AI$19+U79*$AI$20))/$AI$46,AF79)))</f>
        <v/>
      </c>
      <c r="I79" s="15">
        <f>H79/10*3600/$B$11</f>
        <v/>
      </c>
      <c r="J79" s="15">
        <f>J78+H79</f>
        <v/>
      </c>
      <c r="K79" s="14">
        <f>$AI$21*K78+$AI$22*L78+$AI$23*M78+$AI$30*H78</f>
        <v/>
      </c>
      <c r="L79" s="14">
        <f>$AI$24*K78+$AI$25*L78+$AI$26*M78+$AI$31*H78</f>
        <v/>
      </c>
      <c r="M79" s="14">
        <f>$AI$27*K78+$AI$28*L78+$AI$29*M78+$AI$32*H78</f>
        <v/>
      </c>
      <c r="N79" s="16">
        <f>R79*$B$48</f>
        <v/>
      </c>
      <c r="O79" s="14">
        <f>K79/$B$37</f>
        <v/>
      </c>
      <c r="P79" s="14">
        <f>L79/$B$38</f>
        <v/>
      </c>
      <c r="Q79" s="14">
        <f>M79/$B$39</f>
        <v/>
      </c>
      <c r="R79" s="14">
        <f>R78*$AI$42+S78*$AI$43+T78*$AI$44+U78*$AI$45+$AI$47*H78</f>
        <v/>
      </c>
      <c r="S79" s="17">
        <f>$AI$33*K79+$AI$34*L79+$AI$35*M79</f>
        <v/>
      </c>
      <c r="T79" s="17">
        <f>$AI$36*K79+$AI$37*L79+$AI$38*M79</f>
        <v/>
      </c>
      <c r="U79" s="17">
        <f>$AI$39*K79+$AI$40*L79+$AI$41*M79</f>
        <v/>
      </c>
      <c r="V79" s="17">
        <f>R79*EXP(-$B$15*(($B$16+$AI$4)*0.1))+S79*$B$15/($B$15-$AI$12)*(EXP(-$AI$12*(($B$16+$AI$4)*0.1))-EXP(-$B$15*(($B$16+$AI$4)*0.1)))+T79*$B$15/($B$15-$AI$13)*(EXP(-$AI$13*(($B$16+$AI$4)*0.1))-EXP(-$B$15*(($B$16+$AI$4)*0.1)))+U79*$B$15/($B$15-$AI$14)*(EXP(-$AI$14*(($B$16+$AI$4)*0.1))-EXP(-$B$15*(($B$16+$AI$4)*0.1)))</f>
        <v/>
      </c>
      <c r="W79" s="17">
        <f>R79*EXP(-$B$15*(($B$16+$AI$4)*0.2))+S79*$B$15/($B$15-$AI$12)*(EXP(-$AI$12*(($B$16+$AI$4)*0.2))-EXP(-$B$15*(($B$16+$AI$4)*0.2)))+T79*$B$15/($B$15-$AI$13)*(EXP(-$AI$13*(($B$16+$AI$4)*0.2))-EXP(-$B$15*(($B$16+$AI$4)*0.2)))+U79*$B$15/($B$15-$AI$14)*(EXP(-$AI$14*(($B$16+$AI$4)*0.2))-EXP(-$B$15*(($B$16+$AI$4)*0.2)))</f>
        <v/>
      </c>
      <c r="X79" s="17">
        <f>R79*EXP(-$B$15*(($B$16+$AI$4)*0.3))+S79*$B$15/($B$15-$AI$12)*(EXP(-$AI$12*(($B$16+$AI$4)*0.3))-EXP(-$B$15*(($B$16+$AI$4)*0.3)))+T79*$B$15/($B$15-$AI$13)*(EXP(-$AI$13*(($B$16+$AI$4)*0.3))-EXP(-$B$15*(($B$16+$AI$4)*0.3)))+U79*$B$15/($B$15-$AI$14)*(EXP(-$AI$14*(($B$16+$AI$4)*0.3))-EXP(-$B$15*(($B$16+$AI$4)*0.3)))</f>
        <v/>
      </c>
      <c r="Y79" s="17">
        <f>R79*EXP(-$B$15*(($B$16+$AI$4)*0.4))+S79*$B$15/($B$15-$AI$12)*(EXP(-$AI$12*(($B$16+$AI$4)*0.4))-EXP(-$B$15*(($B$16+$AI$4)*0.4)))+T79*$B$15/($B$15-$AI$13)*(EXP(-$AI$13*(($B$16+$AI$4)*0.4))-EXP(-$B$15*(($B$16+$AI$4)*0.4)))+U79*$B$15/($B$15-$AI$14)*(EXP(-$AI$14*(($B$16+$AI$4)*0.4))-EXP(-$B$15*(($B$16+$AI$4)*0.4)))</f>
        <v/>
      </c>
      <c r="Z79" s="17">
        <f>R79*EXP(-$B$15*(($B$16+$AI$4)*0.5))+S79*$B$15/($B$15-$AI$12)*(EXP(-$AI$12*(($B$16+$AI$4)*0.5))-EXP(-$B$15*(($B$16+$AI$4)*0.5)))+T79*$B$15/($B$15-$AI$13)*(EXP(-$AI$13*(($B$16+$AI$4)*0.5))-EXP(-$B$15*(($B$16+$AI$4)*0.5)))+U79*$B$15/($B$15-$AI$14)*(EXP(-$AI$14*(($B$16+$AI$4)*0.5))-EXP(-$B$15*(($B$16+$AI$4)*0.5)))</f>
        <v/>
      </c>
      <c r="AA79" s="17">
        <f>R79*EXP(-$B$15*(($B$16+$AI$4)*0.6))+S79*$B$15/($B$15-$AI$12)*(EXP(-$AI$12*(($B$16+$AI$4)*0.6))-EXP(-$B$15*(($B$16+$AI$4)*0.6)))+T79*$B$15/($B$15-$AI$13)*(EXP(-$AI$13*(($B$16+$AI$4)*0.6))-EXP(-$B$15*(($B$16+$AI$4)*0.6)))+U79*$B$15/($B$15-$AI$14)*(EXP(-$AI$14*(($B$16+$AI$4)*0.6))-EXP(-$B$15*(($B$16+$AI$4)*0.6)))</f>
        <v/>
      </c>
      <c r="AB79" s="17">
        <f>R79*EXP(-$B$15*(($B$16+$AI$4)*0.7))+S79*$B$15/($B$15-$AI$12)*(EXP(-$AI$12*(($B$16+$AI$4)*0.7))-EXP(-$B$15*(($B$16+$AI$4)*0.7)))+T79*$B$15/($B$15-$AI$13)*(EXP(-$AI$13*(($B$16+$AI$4)*0.7))-EXP(-$B$15*(($B$16+$AI$4)*0.7)))+U79*$B$15/($B$15-$AI$14)*(EXP(-$AI$14*(($B$16+$AI$4)*0.7))-EXP(-$B$15*(($B$16+$AI$4)*0.7)))</f>
        <v/>
      </c>
      <c r="AC79" s="17">
        <f>R79*EXP(-$B$15*(($B$16+$AI$4)*0.8))+S79*$B$15/($B$15-$AI$12)*(EXP(-$AI$12*(($B$16+$AI$4)*0.8))-EXP(-$B$15*(($B$16+$AI$4)*0.8)))+T79*$B$15/($B$15-$AI$13)*(EXP(-$AI$13*(($B$16+$AI$4)*0.8))-EXP(-$B$15*(($B$16+$AI$4)*0.8)))+U79*$B$15/($B$15-$AI$14)*(EXP(-$AI$14*(($B$16+$AI$4)*0.8))-EXP(-$B$15*(($B$16+$AI$4)*0.8)))</f>
        <v/>
      </c>
      <c r="AD79" s="17">
        <f>R79*EXP(-$B$15*(($B$16+$AI$4)*0.9))+S79*$B$15/($B$15-$AI$12)*(EXP(-$AI$12*(($B$16+$AI$4)*0.9))-EXP(-$B$15*(($B$16+$AI$4)*0.9)))+T79*$B$15/($B$15-$AI$13)*(EXP(-$AI$13*(($B$16+$AI$4)*0.9))-EXP(-$B$15*(($B$16+$AI$4)*0.9)))+U79*$B$15/($B$15-$AI$14)*(EXP(-$AI$14*(($B$16+$AI$4)*0.9))-EXP(-$B$15*(($B$16+$AI$4)*0.9)))</f>
        <v/>
      </c>
      <c r="AE79" s="17">
        <f>R79*EXP(-$B$15*(($B$16+$AI$4)*1.0))+S79*$B$15/($B$15-$AI$12)*(EXP(-$AI$12*(($B$16+$AI$4)*1.0))-EXP(-$B$15*(($B$16+$AI$4)*1.0)))+T79*$B$15/($B$15-$AI$13)*(EXP(-$AI$13*(($B$16+$AI$4)*1.0))-EXP(-$B$15*(($B$16+$AI$4)*1.0)))+U79*$B$15/($B$15-$AI$14)*(EXP(-$AI$14*(($B$16+$AI$4)*1.0))-EXP(-$B$15*(($B$16+$AI$4)*1.0)))</f>
        <v/>
      </c>
      <c r="AF79" s="17">
        <f>MIN((G79-V79)/$AI$48,(G79-W79)/$AI$49,(G79-X79)/$AI$50,(G79-Y79)/$AI$51,(G79-Z79)/$AI$52,(G79-AA79)/$AI$53,(G79-AB79)/$AI$54,(G79-AC79)/$AI$55,(G79-AD79)/$AI$56,(G79-AE79)/$AI$57)</f>
        <v/>
      </c>
    </row>
    <row r="80">
      <c r="E80" s="12">
        <f>E79+$B$11</f>
        <v/>
      </c>
      <c r="F80" s="13">
        <f>E80/60</f>
        <v/>
      </c>
      <c r="G80" s="13">
        <f>IF(F80&gt;=$AI$66,$B$26,IF(F80&gt;=$AI$65,$B$25,IF(F80&gt;=$AI$64,$B$24,IF(F80&gt;=$AI$63,$B$23,IF(F80&gt;=$AI$62,$B$22,IF(F80&gt;=$AI$61,$B$21,$B$20))))))</f>
        <v/>
      </c>
      <c r="H80" s="14">
        <f>MAX(0,MIN($AI$59,IF($B$9="Plasma",(G80-(S80*$AI$18+T80*$AI$19+U80*$AI$20))/$AI$46,AF80)))</f>
        <v/>
      </c>
      <c r="I80" s="15">
        <f>H80/10*3600/$B$11</f>
        <v/>
      </c>
      <c r="J80" s="15">
        <f>J79+H80</f>
        <v/>
      </c>
      <c r="K80" s="14">
        <f>$AI$21*K79+$AI$22*L79+$AI$23*M79+$AI$30*H79</f>
        <v/>
      </c>
      <c r="L80" s="14">
        <f>$AI$24*K79+$AI$25*L79+$AI$26*M79+$AI$31*H79</f>
        <v/>
      </c>
      <c r="M80" s="14">
        <f>$AI$27*K79+$AI$28*L79+$AI$29*M79+$AI$32*H79</f>
        <v/>
      </c>
      <c r="N80" s="16">
        <f>R80*$B$48</f>
        <v/>
      </c>
      <c r="O80" s="14">
        <f>K80/$B$37</f>
        <v/>
      </c>
      <c r="P80" s="14">
        <f>L80/$B$38</f>
        <v/>
      </c>
      <c r="Q80" s="14">
        <f>M80/$B$39</f>
        <v/>
      </c>
      <c r="R80" s="14">
        <f>R79*$AI$42+S79*$AI$43+T79*$AI$44+U79*$AI$45+$AI$47*H79</f>
        <v/>
      </c>
      <c r="S80" s="17">
        <f>$AI$33*K80+$AI$34*L80+$AI$35*M80</f>
        <v/>
      </c>
      <c r="T80" s="17">
        <f>$AI$36*K80+$AI$37*L80+$AI$38*M80</f>
        <v/>
      </c>
      <c r="U80" s="17">
        <f>$AI$39*K80+$AI$40*L80+$AI$41*M80</f>
        <v/>
      </c>
      <c r="V80" s="17">
        <f>R80*EXP(-$B$15*(($B$16+$AI$4)*0.1))+S80*$B$15/($B$15-$AI$12)*(EXP(-$AI$12*(($B$16+$AI$4)*0.1))-EXP(-$B$15*(($B$16+$AI$4)*0.1)))+T80*$B$15/($B$15-$AI$13)*(EXP(-$AI$13*(($B$16+$AI$4)*0.1))-EXP(-$B$15*(($B$16+$AI$4)*0.1)))+U80*$B$15/($B$15-$AI$14)*(EXP(-$AI$14*(($B$16+$AI$4)*0.1))-EXP(-$B$15*(($B$16+$AI$4)*0.1)))</f>
        <v/>
      </c>
      <c r="W80" s="17">
        <f>R80*EXP(-$B$15*(($B$16+$AI$4)*0.2))+S80*$B$15/($B$15-$AI$12)*(EXP(-$AI$12*(($B$16+$AI$4)*0.2))-EXP(-$B$15*(($B$16+$AI$4)*0.2)))+T80*$B$15/($B$15-$AI$13)*(EXP(-$AI$13*(($B$16+$AI$4)*0.2))-EXP(-$B$15*(($B$16+$AI$4)*0.2)))+U80*$B$15/($B$15-$AI$14)*(EXP(-$AI$14*(($B$16+$AI$4)*0.2))-EXP(-$B$15*(($B$16+$AI$4)*0.2)))</f>
        <v/>
      </c>
      <c r="X80" s="17">
        <f>R80*EXP(-$B$15*(($B$16+$AI$4)*0.3))+S80*$B$15/($B$15-$AI$12)*(EXP(-$AI$12*(($B$16+$AI$4)*0.3))-EXP(-$B$15*(($B$16+$AI$4)*0.3)))+T80*$B$15/($B$15-$AI$13)*(EXP(-$AI$13*(($B$16+$AI$4)*0.3))-EXP(-$B$15*(($B$16+$AI$4)*0.3)))+U80*$B$15/($B$15-$AI$14)*(EXP(-$AI$14*(($B$16+$AI$4)*0.3))-EXP(-$B$15*(($B$16+$AI$4)*0.3)))</f>
        <v/>
      </c>
      <c r="Y80" s="17">
        <f>R80*EXP(-$B$15*(($B$16+$AI$4)*0.4))+S80*$B$15/($B$15-$AI$12)*(EXP(-$AI$12*(($B$16+$AI$4)*0.4))-EXP(-$B$15*(($B$16+$AI$4)*0.4)))+T80*$B$15/($B$15-$AI$13)*(EXP(-$AI$13*(($B$16+$AI$4)*0.4))-EXP(-$B$15*(($B$16+$AI$4)*0.4)))+U80*$B$15/($B$15-$AI$14)*(EXP(-$AI$14*(($B$16+$AI$4)*0.4))-EXP(-$B$15*(($B$16+$AI$4)*0.4)))</f>
        <v/>
      </c>
      <c r="Z80" s="17">
        <f>R80*EXP(-$B$15*(($B$16+$AI$4)*0.5))+S80*$B$15/($B$15-$AI$12)*(EXP(-$AI$12*(($B$16+$AI$4)*0.5))-EXP(-$B$15*(($B$16+$AI$4)*0.5)))+T80*$B$15/($B$15-$AI$13)*(EXP(-$AI$13*(($B$16+$AI$4)*0.5))-EXP(-$B$15*(($B$16+$AI$4)*0.5)))+U80*$B$15/($B$15-$AI$14)*(EXP(-$AI$14*(($B$16+$AI$4)*0.5))-EXP(-$B$15*(($B$16+$AI$4)*0.5)))</f>
        <v/>
      </c>
      <c r="AA80" s="17">
        <f>R80*EXP(-$B$15*(($B$16+$AI$4)*0.6))+S80*$B$15/($B$15-$AI$12)*(EXP(-$AI$12*(($B$16+$AI$4)*0.6))-EXP(-$B$15*(($B$16+$AI$4)*0.6)))+T80*$B$15/($B$15-$AI$13)*(EXP(-$AI$13*(($B$16+$AI$4)*0.6))-EXP(-$B$15*(($B$16+$AI$4)*0.6)))+U80*$B$15/($B$15-$AI$14)*(EXP(-$AI$14*(($B$16+$AI$4)*0.6))-EXP(-$B$15*(($B$16+$AI$4)*0.6)))</f>
        <v/>
      </c>
      <c r="AB80" s="17">
        <f>R80*EXP(-$B$15*(($B$16+$AI$4)*0.7))+S80*$B$15/($B$15-$AI$12)*(EXP(-$AI$12*(($B$16+$AI$4)*0.7))-EXP(-$B$15*(($B$16+$AI$4)*0.7)))+T80*$B$15/($B$15-$AI$13)*(EXP(-$AI$13*(($B$16+$AI$4)*0.7))-EXP(-$B$15*(($B$16+$AI$4)*0.7)))+U80*$B$15/($B$15-$AI$14)*(EXP(-$AI$14*(($B$16+$AI$4)*0.7))-EXP(-$B$15*(($B$16+$AI$4)*0.7)))</f>
        <v/>
      </c>
      <c r="AC80" s="17">
        <f>R80*EXP(-$B$15*(($B$16+$AI$4)*0.8))+S80*$B$15/($B$15-$AI$12)*(EXP(-$AI$12*(($B$16+$AI$4)*0.8))-EXP(-$B$15*(($B$16+$AI$4)*0.8)))+T80*$B$15/($B$15-$AI$13)*(EXP(-$AI$13*(($B$16+$AI$4)*0.8))-EXP(-$B$15*(($B$16+$AI$4)*0.8)))+U80*$B$15/($B$15-$AI$14)*(EXP(-$AI$14*(($B$16+$AI$4)*0.8))-EXP(-$B$15*(($B$16+$AI$4)*0.8)))</f>
        <v/>
      </c>
      <c r="AD80" s="17">
        <f>R80*EXP(-$B$15*(($B$16+$AI$4)*0.9))+S80*$B$15/($B$15-$AI$12)*(EXP(-$AI$12*(($B$16+$AI$4)*0.9))-EXP(-$B$15*(($B$16+$AI$4)*0.9)))+T80*$B$15/($B$15-$AI$13)*(EXP(-$AI$13*(($B$16+$AI$4)*0.9))-EXP(-$B$15*(($B$16+$AI$4)*0.9)))+U80*$B$15/($B$15-$AI$14)*(EXP(-$AI$14*(($B$16+$AI$4)*0.9))-EXP(-$B$15*(($B$16+$AI$4)*0.9)))</f>
        <v/>
      </c>
      <c r="AE80" s="17">
        <f>R80*EXP(-$B$15*(($B$16+$AI$4)*1.0))+S80*$B$15/($B$15-$AI$12)*(EXP(-$AI$12*(($B$16+$AI$4)*1.0))-EXP(-$B$15*(($B$16+$AI$4)*1.0)))+T80*$B$15/($B$15-$AI$13)*(EXP(-$AI$13*(($B$16+$AI$4)*1.0))-EXP(-$B$15*(($B$16+$AI$4)*1.0)))+U80*$B$15/($B$15-$AI$14)*(EXP(-$AI$14*(($B$16+$AI$4)*1.0))-EXP(-$B$15*(($B$16+$AI$4)*1.0)))</f>
        <v/>
      </c>
      <c r="AF80" s="17">
        <f>MIN((G80-V80)/$AI$48,(G80-W80)/$AI$49,(G80-X80)/$AI$50,(G80-Y80)/$AI$51,(G80-Z80)/$AI$52,(G80-AA80)/$AI$53,(G80-AB80)/$AI$54,(G80-AC80)/$AI$55,(G80-AD80)/$AI$56,(G80-AE80)/$AI$57)</f>
        <v/>
      </c>
    </row>
    <row r="81">
      <c r="E81" s="12">
        <f>E80+$B$11</f>
        <v/>
      </c>
      <c r="F81" s="13">
        <f>E81/60</f>
        <v/>
      </c>
      <c r="G81" s="13">
        <f>IF(F81&gt;=$AI$66,$B$26,IF(F81&gt;=$AI$65,$B$25,IF(F81&gt;=$AI$64,$B$24,IF(F81&gt;=$AI$63,$B$23,IF(F81&gt;=$AI$62,$B$22,IF(F81&gt;=$AI$61,$B$21,$B$20))))))</f>
        <v/>
      </c>
      <c r="H81" s="14">
        <f>MAX(0,MIN($AI$59,IF($B$9="Plasma",(G81-(S81*$AI$18+T81*$AI$19+U81*$AI$20))/$AI$46,AF81)))</f>
        <v/>
      </c>
      <c r="I81" s="15">
        <f>H81/10*3600/$B$11</f>
        <v/>
      </c>
      <c r="J81" s="15">
        <f>J80+H81</f>
        <v/>
      </c>
      <c r="K81" s="14">
        <f>$AI$21*K80+$AI$22*L80+$AI$23*M80+$AI$30*H80</f>
        <v/>
      </c>
      <c r="L81" s="14">
        <f>$AI$24*K80+$AI$25*L80+$AI$26*M80+$AI$31*H80</f>
        <v/>
      </c>
      <c r="M81" s="14">
        <f>$AI$27*K80+$AI$28*L80+$AI$29*M80+$AI$32*H80</f>
        <v/>
      </c>
      <c r="N81" s="16">
        <f>R81*$B$48</f>
        <v/>
      </c>
      <c r="O81" s="14">
        <f>K81/$B$37</f>
        <v/>
      </c>
      <c r="P81" s="14">
        <f>L81/$B$38</f>
        <v/>
      </c>
      <c r="Q81" s="14">
        <f>M81/$B$39</f>
        <v/>
      </c>
      <c r="R81" s="14">
        <f>R80*$AI$42+S80*$AI$43+T80*$AI$44+U80*$AI$45+$AI$47*H80</f>
        <v/>
      </c>
      <c r="S81" s="17">
        <f>$AI$33*K81+$AI$34*L81+$AI$35*M81</f>
        <v/>
      </c>
      <c r="T81" s="17">
        <f>$AI$36*K81+$AI$37*L81+$AI$38*M81</f>
        <v/>
      </c>
      <c r="U81" s="17">
        <f>$AI$39*K81+$AI$40*L81+$AI$41*M81</f>
        <v/>
      </c>
      <c r="V81" s="17">
        <f>R81*EXP(-$B$15*(($B$16+$AI$4)*0.1))+S81*$B$15/($B$15-$AI$12)*(EXP(-$AI$12*(($B$16+$AI$4)*0.1))-EXP(-$B$15*(($B$16+$AI$4)*0.1)))+T81*$B$15/($B$15-$AI$13)*(EXP(-$AI$13*(($B$16+$AI$4)*0.1))-EXP(-$B$15*(($B$16+$AI$4)*0.1)))+U81*$B$15/($B$15-$AI$14)*(EXP(-$AI$14*(($B$16+$AI$4)*0.1))-EXP(-$B$15*(($B$16+$AI$4)*0.1)))</f>
        <v/>
      </c>
      <c r="W81" s="17">
        <f>R81*EXP(-$B$15*(($B$16+$AI$4)*0.2))+S81*$B$15/($B$15-$AI$12)*(EXP(-$AI$12*(($B$16+$AI$4)*0.2))-EXP(-$B$15*(($B$16+$AI$4)*0.2)))+T81*$B$15/($B$15-$AI$13)*(EXP(-$AI$13*(($B$16+$AI$4)*0.2))-EXP(-$B$15*(($B$16+$AI$4)*0.2)))+U81*$B$15/($B$15-$AI$14)*(EXP(-$AI$14*(($B$16+$AI$4)*0.2))-EXP(-$B$15*(($B$16+$AI$4)*0.2)))</f>
        <v/>
      </c>
      <c r="X81" s="17">
        <f>R81*EXP(-$B$15*(($B$16+$AI$4)*0.3))+S81*$B$15/($B$15-$AI$12)*(EXP(-$AI$12*(($B$16+$AI$4)*0.3))-EXP(-$B$15*(($B$16+$AI$4)*0.3)))+T81*$B$15/($B$15-$AI$13)*(EXP(-$AI$13*(($B$16+$AI$4)*0.3))-EXP(-$B$15*(($B$16+$AI$4)*0.3)))+U81*$B$15/($B$15-$AI$14)*(EXP(-$AI$14*(($B$16+$AI$4)*0.3))-EXP(-$B$15*(($B$16+$AI$4)*0.3)))</f>
        <v/>
      </c>
      <c r="Y81" s="17">
        <f>R81*EXP(-$B$15*(($B$16+$AI$4)*0.4))+S81*$B$15/($B$15-$AI$12)*(EXP(-$AI$12*(($B$16+$AI$4)*0.4))-EXP(-$B$15*(($B$16+$AI$4)*0.4)))+T81*$B$15/($B$15-$AI$13)*(EXP(-$AI$13*(($B$16+$AI$4)*0.4))-EXP(-$B$15*(($B$16+$AI$4)*0.4)))+U81*$B$15/($B$15-$AI$14)*(EXP(-$AI$14*(($B$16+$AI$4)*0.4))-EXP(-$B$15*(($B$16+$AI$4)*0.4)))</f>
        <v/>
      </c>
      <c r="Z81" s="17">
        <f>R81*EXP(-$B$15*(($B$16+$AI$4)*0.5))+S81*$B$15/($B$15-$AI$12)*(EXP(-$AI$12*(($B$16+$AI$4)*0.5))-EXP(-$B$15*(($B$16+$AI$4)*0.5)))+T81*$B$15/($B$15-$AI$13)*(EXP(-$AI$13*(($B$16+$AI$4)*0.5))-EXP(-$B$15*(($B$16+$AI$4)*0.5)))+U81*$B$15/($B$15-$AI$14)*(EXP(-$AI$14*(($B$16+$AI$4)*0.5))-EXP(-$B$15*(($B$16+$AI$4)*0.5)))</f>
        <v/>
      </c>
      <c r="AA81" s="17">
        <f>R81*EXP(-$B$15*(($B$16+$AI$4)*0.6))+S81*$B$15/($B$15-$AI$12)*(EXP(-$AI$12*(($B$16+$AI$4)*0.6))-EXP(-$B$15*(($B$16+$AI$4)*0.6)))+T81*$B$15/($B$15-$AI$13)*(EXP(-$AI$13*(($B$16+$AI$4)*0.6))-EXP(-$B$15*(($B$16+$AI$4)*0.6)))+U81*$B$15/($B$15-$AI$14)*(EXP(-$AI$14*(($B$16+$AI$4)*0.6))-EXP(-$B$15*(($B$16+$AI$4)*0.6)))</f>
        <v/>
      </c>
      <c r="AB81" s="17">
        <f>R81*EXP(-$B$15*(($B$16+$AI$4)*0.7))+S81*$B$15/($B$15-$AI$12)*(EXP(-$AI$12*(($B$16+$AI$4)*0.7))-EXP(-$B$15*(($B$16+$AI$4)*0.7)))+T81*$B$15/($B$15-$AI$13)*(EXP(-$AI$13*(($B$16+$AI$4)*0.7))-EXP(-$B$15*(($B$16+$AI$4)*0.7)))+U81*$B$15/($B$15-$AI$14)*(EXP(-$AI$14*(($B$16+$AI$4)*0.7))-EXP(-$B$15*(($B$16+$AI$4)*0.7)))</f>
        <v/>
      </c>
      <c r="AC81" s="17">
        <f>R81*EXP(-$B$15*(($B$16+$AI$4)*0.8))+S81*$B$15/($B$15-$AI$12)*(EXP(-$AI$12*(($B$16+$AI$4)*0.8))-EXP(-$B$15*(($B$16+$AI$4)*0.8)))+T81*$B$15/($B$15-$AI$13)*(EXP(-$AI$13*(($B$16+$AI$4)*0.8))-EXP(-$B$15*(($B$16+$AI$4)*0.8)))+U81*$B$15/($B$15-$AI$14)*(EXP(-$AI$14*(($B$16+$AI$4)*0.8))-EXP(-$B$15*(($B$16+$AI$4)*0.8)))</f>
        <v/>
      </c>
      <c r="AD81" s="17">
        <f>R81*EXP(-$B$15*(($B$16+$AI$4)*0.9))+S81*$B$15/($B$15-$AI$12)*(EXP(-$AI$12*(($B$16+$AI$4)*0.9))-EXP(-$B$15*(($B$16+$AI$4)*0.9)))+T81*$B$15/($B$15-$AI$13)*(EXP(-$AI$13*(($B$16+$AI$4)*0.9))-EXP(-$B$15*(($B$16+$AI$4)*0.9)))+U81*$B$15/($B$15-$AI$14)*(EXP(-$AI$14*(($B$16+$AI$4)*0.9))-EXP(-$B$15*(($B$16+$AI$4)*0.9)))</f>
        <v/>
      </c>
      <c r="AE81" s="17">
        <f>R81*EXP(-$B$15*(($B$16+$AI$4)*1.0))+S81*$B$15/($B$15-$AI$12)*(EXP(-$AI$12*(($B$16+$AI$4)*1.0))-EXP(-$B$15*(($B$16+$AI$4)*1.0)))+T81*$B$15/($B$15-$AI$13)*(EXP(-$AI$13*(($B$16+$AI$4)*1.0))-EXP(-$B$15*(($B$16+$AI$4)*1.0)))+U81*$B$15/($B$15-$AI$14)*(EXP(-$AI$14*(($B$16+$AI$4)*1.0))-EXP(-$B$15*(($B$16+$AI$4)*1.0)))</f>
        <v/>
      </c>
      <c r="AF81" s="17">
        <f>MIN((G81-V81)/$AI$48,(G81-W81)/$AI$49,(G81-X81)/$AI$50,(G81-Y81)/$AI$51,(G81-Z81)/$AI$52,(G81-AA81)/$AI$53,(G81-AB81)/$AI$54,(G81-AC81)/$AI$55,(G81-AD81)/$AI$56,(G81-AE81)/$AI$57)</f>
        <v/>
      </c>
    </row>
    <row r="82">
      <c r="E82" s="12">
        <f>E81+$B$11</f>
        <v/>
      </c>
      <c r="F82" s="13">
        <f>E82/60</f>
        <v/>
      </c>
      <c r="G82" s="13">
        <f>IF(F82&gt;=$AI$66,$B$26,IF(F82&gt;=$AI$65,$B$25,IF(F82&gt;=$AI$64,$B$24,IF(F82&gt;=$AI$63,$B$23,IF(F82&gt;=$AI$62,$B$22,IF(F82&gt;=$AI$61,$B$21,$B$20))))))</f>
        <v/>
      </c>
      <c r="H82" s="14">
        <f>MAX(0,MIN($AI$59,IF($B$9="Plasma",(G82-(S82*$AI$18+T82*$AI$19+U82*$AI$20))/$AI$46,AF82)))</f>
        <v/>
      </c>
      <c r="I82" s="15">
        <f>H82/10*3600/$B$11</f>
        <v/>
      </c>
      <c r="J82" s="15">
        <f>J81+H82</f>
        <v/>
      </c>
      <c r="K82" s="14">
        <f>$AI$21*K81+$AI$22*L81+$AI$23*M81+$AI$30*H81</f>
        <v/>
      </c>
      <c r="L82" s="14">
        <f>$AI$24*K81+$AI$25*L81+$AI$26*M81+$AI$31*H81</f>
        <v/>
      </c>
      <c r="M82" s="14">
        <f>$AI$27*K81+$AI$28*L81+$AI$29*M81+$AI$32*H81</f>
        <v/>
      </c>
      <c r="N82" s="16">
        <f>R82*$B$48</f>
        <v/>
      </c>
      <c r="O82" s="14">
        <f>K82/$B$37</f>
        <v/>
      </c>
      <c r="P82" s="14">
        <f>L82/$B$38</f>
        <v/>
      </c>
      <c r="Q82" s="14">
        <f>M82/$B$39</f>
        <v/>
      </c>
      <c r="R82" s="14">
        <f>R81*$AI$42+S81*$AI$43+T81*$AI$44+U81*$AI$45+$AI$47*H81</f>
        <v/>
      </c>
      <c r="S82" s="17">
        <f>$AI$33*K82+$AI$34*L82+$AI$35*M82</f>
        <v/>
      </c>
      <c r="T82" s="17">
        <f>$AI$36*K82+$AI$37*L82+$AI$38*M82</f>
        <v/>
      </c>
      <c r="U82" s="17">
        <f>$AI$39*K82+$AI$40*L82+$AI$41*M82</f>
        <v/>
      </c>
      <c r="V82" s="17">
        <f>R82*EXP(-$B$15*(($B$16+$AI$4)*0.1))+S82*$B$15/($B$15-$AI$12)*(EXP(-$AI$12*(($B$16+$AI$4)*0.1))-EXP(-$B$15*(($B$16+$AI$4)*0.1)))+T82*$B$15/($B$15-$AI$13)*(EXP(-$AI$13*(($B$16+$AI$4)*0.1))-EXP(-$B$15*(($B$16+$AI$4)*0.1)))+U82*$B$15/($B$15-$AI$14)*(EXP(-$AI$14*(($B$16+$AI$4)*0.1))-EXP(-$B$15*(($B$16+$AI$4)*0.1)))</f>
        <v/>
      </c>
      <c r="W82" s="17">
        <f>R82*EXP(-$B$15*(($B$16+$AI$4)*0.2))+S82*$B$15/($B$15-$AI$12)*(EXP(-$AI$12*(($B$16+$AI$4)*0.2))-EXP(-$B$15*(($B$16+$AI$4)*0.2)))+T82*$B$15/($B$15-$AI$13)*(EXP(-$AI$13*(($B$16+$AI$4)*0.2))-EXP(-$B$15*(($B$16+$AI$4)*0.2)))+U82*$B$15/($B$15-$AI$14)*(EXP(-$AI$14*(($B$16+$AI$4)*0.2))-EXP(-$B$15*(($B$16+$AI$4)*0.2)))</f>
        <v/>
      </c>
      <c r="X82" s="17">
        <f>R82*EXP(-$B$15*(($B$16+$AI$4)*0.3))+S82*$B$15/($B$15-$AI$12)*(EXP(-$AI$12*(($B$16+$AI$4)*0.3))-EXP(-$B$15*(($B$16+$AI$4)*0.3)))+T82*$B$15/($B$15-$AI$13)*(EXP(-$AI$13*(($B$16+$AI$4)*0.3))-EXP(-$B$15*(($B$16+$AI$4)*0.3)))+U82*$B$15/($B$15-$AI$14)*(EXP(-$AI$14*(($B$16+$AI$4)*0.3))-EXP(-$B$15*(($B$16+$AI$4)*0.3)))</f>
        <v/>
      </c>
      <c r="Y82" s="17">
        <f>R82*EXP(-$B$15*(($B$16+$AI$4)*0.4))+S82*$B$15/($B$15-$AI$12)*(EXP(-$AI$12*(($B$16+$AI$4)*0.4))-EXP(-$B$15*(($B$16+$AI$4)*0.4)))+T82*$B$15/($B$15-$AI$13)*(EXP(-$AI$13*(($B$16+$AI$4)*0.4))-EXP(-$B$15*(($B$16+$AI$4)*0.4)))+U82*$B$15/($B$15-$AI$14)*(EXP(-$AI$14*(($B$16+$AI$4)*0.4))-EXP(-$B$15*(($B$16+$AI$4)*0.4)))</f>
        <v/>
      </c>
      <c r="Z82" s="17">
        <f>R82*EXP(-$B$15*(($B$16+$AI$4)*0.5))+S82*$B$15/($B$15-$AI$12)*(EXP(-$AI$12*(($B$16+$AI$4)*0.5))-EXP(-$B$15*(($B$16+$AI$4)*0.5)))+T82*$B$15/($B$15-$AI$13)*(EXP(-$AI$13*(($B$16+$AI$4)*0.5))-EXP(-$B$15*(($B$16+$AI$4)*0.5)))+U82*$B$15/($B$15-$AI$14)*(EXP(-$AI$14*(($B$16+$AI$4)*0.5))-EXP(-$B$15*(($B$16+$AI$4)*0.5)))</f>
        <v/>
      </c>
      <c r="AA82" s="17">
        <f>R82*EXP(-$B$15*(($B$16+$AI$4)*0.6))+S82*$B$15/($B$15-$AI$12)*(EXP(-$AI$12*(($B$16+$AI$4)*0.6))-EXP(-$B$15*(($B$16+$AI$4)*0.6)))+T82*$B$15/($B$15-$AI$13)*(EXP(-$AI$13*(($B$16+$AI$4)*0.6))-EXP(-$B$15*(($B$16+$AI$4)*0.6)))+U82*$B$15/($B$15-$AI$14)*(EXP(-$AI$14*(($B$16+$AI$4)*0.6))-EXP(-$B$15*(($B$16+$AI$4)*0.6)))</f>
        <v/>
      </c>
      <c r="AB82" s="17">
        <f>R82*EXP(-$B$15*(($B$16+$AI$4)*0.7))+S82*$B$15/($B$15-$AI$12)*(EXP(-$AI$12*(($B$16+$AI$4)*0.7))-EXP(-$B$15*(($B$16+$AI$4)*0.7)))+T82*$B$15/($B$15-$AI$13)*(EXP(-$AI$13*(($B$16+$AI$4)*0.7))-EXP(-$B$15*(($B$16+$AI$4)*0.7)))+U82*$B$15/($B$15-$AI$14)*(EXP(-$AI$14*(($B$16+$AI$4)*0.7))-EXP(-$B$15*(($B$16+$AI$4)*0.7)))</f>
        <v/>
      </c>
      <c r="AC82" s="17">
        <f>R82*EXP(-$B$15*(($B$16+$AI$4)*0.8))+S82*$B$15/($B$15-$AI$12)*(EXP(-$AI$12*(($B$16+$AI$4)*0.8))-EXP(-$B$15*(($B$16+$AI$4)*0.8)))+T82*$B$15/($B$15-$AI$13)*(EXP(-$AI$13*(($B$16+$AI$4)*0.8))-EXP(-$B$15*(($B$16+$AI$4)*0.8)))+U82*$B$15/($B$15-$AI$14)*(EXP(-$AI$14*(($B$16+$AI$4)*0.8))-EXP(-$B$15*(($B$16+$AI$4)*0.8)))</f>
        <v/>
      </c>
      <c r="AD82" s="17">
        <f>R82*EXP(-$B$15*(($B$16+$AI$4)*0.9))+S82*$B$15/($B$15-$AI$12)*(EXP(-$AI$12*(($B$16+$AI$4)*0.9))-EXP(-$B$15*(($B$16+$AI$4)*0.9)))+T82*$B$15/($B$15-$AI$13)*(EXP(-$AI$13*(($B$16+$AI$4)*0.9))-EXP(-$B$15*(($B$16+$AI$4)*0.9)))+U82*$B$15/($B$15-$AI$14)*(EXP(-$AI$14*(($B$16+$AI$4)*0.9))-EXP(-$B$15*(($B$16+$AI$4)*0.9)))</f>
        <v/>
      </c>
      <c r="AE82" s="17">
        <f>R82*EXP(-$B$15*(($B$16+$AI$4)*1.0))+S82*$B$15/($B$15-$AI$12)*(EXP(-$AI$12*(($B$16+$AI$4)*1.0))-EXP(-$B$15*(($B$16+$AI$4)*1.0)))+T82*$B$15/($B$15-$AI$13)*(EXP(-$AI$13*(($B$16+$AI$4)*1.0))-EXP(-$B$15*(($B$16+$AI$4)*1.0)))+U82*$B$15/($B$15-$AI$14)*(EXP(-$AI$14*(($B$16+$AI$4)*1.0))-EXP(-$B$15*(($B$16+$AI$4)*1.0)))</f>
        <v/>
      </c>
      <c r="AF82" s="17">
        <f>MIN((G82-V82)/$AI$48,(G82-W82)/$AI$49,(G82-X82)/$AI$50,(G82-Y82)/$AI$51,(G82-Z82)/$AI$52,(G82-AA82)/$AI$53,(G82-AB82)/$AI$54,(G82-AC82)/$AI$55,(G82-AD82)/$AI$56,(G82-AE82)/$AI$57)</f>
        <v/>
      </c>
    </row>
    <row r="83">
      <c r="E83" s="12">
        <f>E82+$B$11</f>
        <v/>
      </c>
      <c r="F83" s="13">
        <f>E83/60</f>
        <v/>
      </c>
      <c r="G83" s="13">
        <f>IF(F83&gt;=$AI$66,$B$26,IF(F83&gt;=$AI$65,$B$25,IF(F83&gt;=$AI$64,$B$24,IF(F83&gt;=$AI$63,$B$23,IF(F83&gt;=$AI$62,$B$22,IF(F83&gt;=$AI$61,$B$21,$B$20))))))</f>
        <v/>
      </c>
      <c r="H83" s="14">
        <f>MAX(0,MIN($AI$59,IF($B$9="Plasma",(G83-(S83*$AI$18+T83*$AI$19+U83*$AI$20))/$AI$46,AF83)))</f>
        <v/>
      </c>
      <c r="I83" s="15">
        <f>H83/10*3600/$B$11</f>
        <v/>
      </c>
      <c r="J83" s="15">
        <f>J82+H83</f>
        <v/>
      </c>
      <c r="K83" s="14">
        <f>$AI$21*K82+$AI$22*L82+$AI$23*M82+$AI$30*H82</f>
        <v/>
      </c>
      <c r="L83" s="14">
        <f>$AI$24*K82+$AI$25*L82+$AI$26*M82+$AI$31*H82</f>
        <v/>
      </c>
      <c r="M83" s="14">
        <f>$AI$27*K82+$AI$28*L82+$AI$29*M82+$AI$32*H82</f>
        <v/>
      </c>
      <c r="N83" s="16">
        <f>R83*$B$48</f>
        <v/>
      </c>
      <c r="O83" s="14">
        <f>K83/$B$37</f>
        <v/>
      </c>
      <c r="P83" s="14">
        <f>L83/$B$38</f>
        <v/>
      </c>
      <c r="Q83" s="14">
        <f>M83/$B$39</f>
        <v/>
      </c>
      <c r="R83" s="14">
        <f>R82*$AI$42+S82*$AI$43+T82*$AI$44+U82*$AI$45+$AI$47*H82</f>
        <v/>
      </c>
      <c r="S83" s="17">
        <f>$AI$33*K83+$AI$34*L83+$AI$35*M83</f>
        <v/>
      </c>
      <c r="T83" s="17">
        <f>$AI$36*K83+$AI$37*L83+$AI$38*M83</f>
        <v/>
      </c>
      <c r="U83" s="17">
        <f>$AI$39*K83+$AI$40*L83+$AI$41*M83</f>
        <v/>
      </c>
      <c r="V83" s="17">
        <f>R83*EXP(-$B$15*(($B$16+$AI$4)*0.1))+S83*$B$15/($B$15-$AI$12)*(EXP(-$AI$12*(($B$16+$AI$4)*0.1))-EXP(-$B$15*(($B$16+$AI$4)*0.1)))+T83*$B$15/($B$15-$AI$13)*(EXP(-$AI$13*(($B$16+$AI$4)*0.1))-EXP(-$B$15*(($B$16+$AI$4)*0.1)))+U83*$B$15/($B$15-$AI$14)*(EXP(-$AI$14*(($B$16+$AI$4)*0.1))-EXP(-$B$15*(($B$16+$AI$4)*0.1)))</f>
        <v/>
      </c>
      <c r="W83" s="17">
        <f>R83*EXP(-$B$15*(($B$16+$AI$4)*0.2))+S83*$B$15/($B$15-$AI$12)*(EXP(-$AI$12*(($B$16+$AI$4)*0.2))-EXP(-$B$15*(($B$16+$AI$4)*0.2)))+T83*$B$15/($B$15-$AI$13)*(EXP(-$AI$13*(($B$16+$AI$4)*0.2))-EXP(-$B$15*(($B$16+$AI$4)*0.2)))+U83*$B$15/($B$15-$AI$14)*(EXP(-$AI$14*(($B$16+$AI$4)*0.2))-EXP(-$B$15*(($B$16+$AI$4)*0.2)))</f>
        <v/>
      </c>
      <c r="X83" s="17">
        <f>R83*EXP(-$B$15*(($B$16+$AI$4)*0.3))+S83*$B$15/($B$15-$AI$12)*(EXP(-$AI$12*(($B$16+$AI$4)*0.3))-EXP(-$B$15*(($B$16+$AI$4)*0.3)))+T83*$B$15/($B$15-$AI$13)*(EXP(-$AI$13*(($B$16+$AI$4)*0.3))-EXP(-$B$15*(($B$16+$AI$4)*0.3)))+U83*$B$15/($B$15-$AI$14)*(EXP(-$AI$14*(($B$16+$AI$4)*0.3))-EXP(-$B$15*(($B$16+$AI$4)*0.3)))</f>
        <v/>
      </c>
      <c r="Y83" s="17">
        <f>R83*EXP(-$B$15*(($B$16+$AI$4)*0.4))+S83*$B$15/($B$15-$AI$12)*(EXP(-$AI$12*(($B$16+$AI$4)*0.4))-EXP(-$B$15*(($B$16+$AI$4)*0.4)))+T83*$B$15/($B$15-$AI$13)*(EXP(-$AI$13*(($B$16+$AI$4)*0.4))-EXP(-$B$15*(($B$16+$AI$4)*0.4)))+U83*$B$15/($B$15-$AI$14)*(EXP(-$AI$14*(($B$16+$AI$4)*0.4))-EXP(-$B$15*(($B$16+$AI$4)*0.4)))</f>
        <v/>
      </c>
      <c r="Z83" s="17">
        <f>R83*EXP(-$B$15*(($B$16+$AI$4)*0.5))+S83*$B$15/($B$15-$AI$12)*(EXP(-$AI$12*(($B$16+$AI$4)*0.5))-EXP(-$B$15*(($B$16+$AI$4)*0.5)))+T83*$B$15/($B$15-$AI$13)*(EXP(-$AI$13*(($B$16+$AI$4)*0.5))-EXP(-$B$15*(($B$16+$AI$4)*0.5)))+U83*$B$15/($B$15-$AI$14)*(EXP(-$AI$14*(($B$16+$AI$4)*0.5))-EXP(-$B$15*(($B$16+$AI$4)*0.5)))</f>
        <v/>
      </c>
      <c r="AA83" s="17">
        <f>R83*EXP(-$B$15*(($B$16+$AI$4)*0.6))+S83*$B$15/($B$15-$AI$12)*(EXP(-$AI$12*(($B$16+$AI$4)*0.6))-EXP(-$B$15*(($B$16+$AI$4)*0.6)))+T83*$B$15/($B$15-$AI$13)*(EXP(-$AI$13*(($B$16+$AI$4)*0.6))-EXP(-$B$15*(($B$16+$AI$4)*0.6)))+U83*$B$15/($B$15-$AI$14)*(EXP(-$AI$14*(($B$16+$AI$4)*0.6))-EXP(-$B$15*(($B$16+$AI$4)*0.6)))</f>
        <v/>
      </c>
      <c r="AB83" s="17">
        <f>R83*EXP(-$B$15*(($B$16+$AI$4)*0.7))+S83*$B$15/($B$15-$AI$12)*(EXP(-$AI$12*(($B$16+$AI$4)*0.7))-EXP(-$B$15*(($B$16+$AI$4)*0.7)))+T83*$B$15/($B$15-$AI$13)*(EXP(-$AI$13*(($B$16+$AI$4)*0.7))-EXP(-$B$15*(($B$16+$AI$4)*0.7)))+U83*$B$15/($B$15-$AI$14)*(EXP(-$AI$14*(($B$16+$AI$4)*0.7))-EXP(-$B$15*(($B$16+$AI$4)*0.7)))</f>
        <v/>
      </c>
      <c r="AC83" s="17">
        <f>R83*EXP(-$B$15*(($B$16+$AI$4)*0.8))+S83*$B$15/($B$15-$AI$12)*(EXP(-$AI$12*(($B$16+$AI$4)*0.8))-EXP(-$B$15*(($B$16+$AI$4)*0.8)))+T83*$B$15/($B$15-$AI$13)*(EXP(-$AI$13*(($B$16+$AI$4)*0.8))-EXP(-$B$15*(($B$16+$AI$4)*0.8)))+U83*$B$15/($B$15-$AI$14)*(EXP(-$AI$14*(($B$16+$AI$4)*0.8))-EXP(-$B$15*(($B$16+$AI$4)*0.8)))</f>
        <v/>
      </c>
      <c r="AD83" s="17">
        <f>R83*EXP(-$B$15*(($B$16+$AI$4)*0.9))+S83*$B$15/($B$15-$AI$12)*(EXP(-$AI$12*(($B$16+$AI$4)*0.9))-EXP(-$B$15*(($B$16+$AI$4)*0.9)))+T83*$B$15/($B$15-$AI$13)*(EXP(-$AI$13*(($B$16+$AI$4)*0.9))-EXP(-$B$15*(($B$16+$AI$4)*0.9)))+U83*$B$15/($B$15-$AI$14)*(EXP(-$AI$14*(($B$16+$AI$4)*0.9))-EXP(-$B$15*(($B$16+$AI$4)*0.9)))</f>
        <v/>
      </c>
      <c r="AE83" s="17">
        <f>R83*EXP(-$B$15*(($B$16+$AI$4)*1.0))+S83*$B$15/($B$15-$AI$12)*(EXP(-$AI$12*(($B$16+$AI$4)*1.0))-EXP(-$B$15*(($B$16+$AI$4)*1.0)))+T83*$B$15/($B$15-$AI$13)*(EXP(-$AI$13*(($B$16+$AI$4)*1.0))-EXP(-$B$15*(($B$16+$AI$4)*1.0)))+U83*$B$15/($B$15-$AI$14)*(EXP(-$AI$14*(($B$16+$AI$4)*1.0))-EXP(-$B$15*(($B$16+$AI$4)*1.0)))</f>
        <v/>
      </c>
      <c r="AF83" s="17">
        <f>MIN((G83-V83)/$AI$48,(G83-W83)/$AI$49,(G83-X83)/$AI$50,(G83-Y83)/$AI$51,(G83-Z83)/$AI$52,(G83-AA83)/$AI$53,(G83-AB83)/$AI$54,(G83-AC83)/$AI$55,(G83-AD83)/$AI$56,(G83-AE83)/$AI$57)</f>
        <v/>
      </c>
    </row>
    <row r="84">
      <c r="E84" s="12">
        <f>E83+$B$11</f>
        <v/>
      </c>
      <c r="F84" s="13">
        <f>E84/60</f>
        <v/>
      </c>
      <c r="G84" s="13">
        <f>IF(F84&gt;=$AI$66,$B$26,IF(F84&gt;=$AI$65,$B$25,IF(F84&gt;=$AI$64,$B$24,IF(F84&gt;=$AI$63,$B$23,IF(F84&gt;=$AI$62,$B$22,IF(F84&gt;=$AI$61,$B$21,$B$20))))))</f>
        <v/>
      </c>
      <c r="H84" s="14">
        <f>MAX(0,MIN($AI$59,IF($B$9="Plasma",(G84-(S84*$AI$18+T84*$AI$19+U84*$AI$20))/$AI$46,AF84)))</f>
        <v/>
      </c>
      <c r="I84" s="15">
        <f>H84/10*3600/$B$11</f>
        <v/>
      </c>
      <c r="J84" s="15">
        <f>J83+H84</f>
        <v/>
      </c>
      <c r="K84" s="14">
        <f>$AI$21*K83+$AI$22*L83+$AI$23*M83+$AI$30*H83</f>
        <v/>
      </c>
      <c r="L84" s="14">
        <f>$AI$24*K83+$AI$25*L83+$AI$26*M83+$AI$31*H83</f>
        <v/>
      </c>
      <c r="M84" s="14">
        <f>$AI$27*K83+$AI$28*L83+$AI$29*M83+$AI$32*H83</f>
        <v/>
      </c>
      <c r="N84" s="16">
        <f>R84*$B$48</f>
        <v/>
      </c>
      <c r="O84" s="14">
        <f>K84/$B$37</f>
        <v/>
      </c>
      <c r="P84" s="14">
        <f>L84/$B$38</f>
        <v/>
      </c>
      <c r="Q84" s="14">
        <f>M84/$B$39</f>
        <v/>
      </c>
      <c r="R84" s="14">
        <f>R83*$AI$42+S83*$AI$43+T83*$AI$44+U83*$AI$45+$AI$47*H83</f>
        <v/>
      </c>
      <c r="S84" s="17">
        <f>$AI$33*K84+$AI$34*L84+$AI$35*M84</f>
        <v/>
      </c>
      <c r="T84" s="17">
        <f>$AI$36*K84+$AI$37*L84+$AI$38*M84</f>
        <v/>
      </c>
      <c r="U84" s="17">
        <f>$AI$39*K84+$AI$40*L84+$AI$41*M84</f>
        <v/>
      </c>
      <c r="V84" s="17">
        <f>R84*EXP(-$B$15*(($B$16+$AI$4)*0.1))+S84*$B$15/($B$15-$AI$12)*(EXP(-$AI$12*(($B$16+$AI$4)*0.1))-EXP(-$B$15*(($B$16+$AI$4)*0.1)))+T84*$B$15/($B$15-$AI$13)*(EXP(-$AI$13*(($B$16+$AI$4)*0.1))-EXP(-$B$15*(($B$16+$AI$4)*0.1)))+U84*$B$15/($B$15-$AI$14)*(EXP(-$AI$14*(($B$16+$AI$4)*0.1))-EXP(-$B$15*(($B$16+$AI$4)*0.1)))</f>
        <v/>
      </c>
      <c r="W84" s="17">
        <f>R84*EXP(-$B$15*(($B$16+$AI$4)*0.2))+S84*$B$15/($B$15-$AI$12)*(EXP(-$AI$12*(($B$16+$AI$4)*0.2))-EXP(-$B$15*(($B$16+$AI$4)*0.2)))+T84*$B$15/($B$15-$AI$13)*(EXP(-$AI$13*(($B$16+$AI$4)*0.2))-EXP(-$B$15*(($B$16+$AI$4)*0.2)))+U84*$B$15/($B$15-$AI$14)*(EXP(-$AI$14*(($B$16+$AI$4)*0.2))-EXP(-$B$15*(($B$16+$AI$4)*0.2)))</f>
        <v/>
      </c>
      <c r="X84" s="17">
        <f>R84*EXP(-$B$15*(($B$16+$AI$4)*0.3))+S84*$B$15/($B$15-$AI$12)*(EXP(-$AI$12*(($B$16+$AI$4)*0.3))-EXP(-$B$15*(($B$16+$AI$4)*0.3)))+T84*$B$15/($B$15-$AI$13)*(EXP(-$AI$13*(($B$16+$AI$4)*0.3))-EXP(-$B$15*(($B$16+$AI$4)*0.3)))+U84*$B$15/($B$15-$AI$14)*(EXP(-$AI$14*(($B$16+$AI$4)*0.3))-EXP(-$B$15*(($B$16+$AI$4)*0.3)))</f>
        <v/>
      </c>
      <c r="Y84" s="17">
        <f>R84*EXP(-$B$15*(($B$16+$AI$4)*0.4))+S84*$B$15/($B$15-$AI$12)*(EXP(-$AI$12*(($B$16+$AI$4)*0.4))-EXP(-$B$15*(($B$16+$AI$4)*0.4)))+T84*$B$15/($B$15-$AI$13)*(EXP(-$AI$13*(($B$16+$AI$4)*0.4))-EXP(-$B$15*(($B$16+$AI$4)*0.4)))+U84*$B$15/($B$15-$AI$14)*(EXP(-$AI$14*(($B$16+$AI$4)*0.4))-EXP(-$B$15*(($B$16+$AI$4)*0.4)))</f>
        <v/>
      </c>
      <c r="Z84" s="17">
        <f>R84*EXP(-$B$15*(($B$16+$AI$4)*0.5))+S84*$B$15/($B$15-$AI$12)*(EXP(-$AI$12*(($B$16+$AI$4)*0.5))-EXP(-$B$15*(($B$16+$AI$4)*0.5)))+T84*$B$15/($B$15-$AI$13)*(EXP(-$AI$13*(($B$16+$AI$4)*0.5))-EXP(-$B$15*(($B$16+$AI$4)*0.5)))+U84*$B$15/($B$15-$AI$14)*(EXP(-$AI$14*(($B$16+$AI$4)*0.5))-EXP(-$B$15*(($B$16+$AI$4)*0.5)))</f>
        <v/>
      </c>
      <c r="AA84" s="17">
        <f>R84*EXP(-$B$15*(($B$16+$AI$4)*0.6))+S84*$B$15/($B$15-$AI$12)*(EXP(-$AI$12*(($B$16+$AI$4)*0.6))-EXP(-$B$15*(($B$16+$AI$4)*0.6)))+T84*$B$15/($B$15-$AI$13)*(EXP(-$AI$13*(($B$16+$AI$4)*0.6))-EXP(-$B$15*(($B$16+$AI$4)*0.6)))+U84*$B$15/($B$15-$AI$14)*(EXP(-$AI$14*(($B$16+$AI$4)*0.6))-EXP(-$B$15*(($B$16+$AI$4)*0.6)))</f>
        <v/>
      </c>
      <c r="AB84" s="17">
        <f>R84*EXP(-$B$15*(($B$16+$AI$4)*0.7))+S84*$B$15/($B$15-$AI$12)*(EXP(-$AI$12*(($B$16+$AI$4)*0.7))-EXP(-$B$15*(($B$16+$AI$4)*0.7)))+T84*$B$15/($B$15-$AI$13)*(EXP(-$AI$13*(($B$16+$AI$4)*0.7))-EXP(-$B$15*(($B$16+$AI$4)*0.7)))+U84*$B$15/($B$15-$AI$14)*(EXP(-$AI$14*(($B$16+$AI$4)*0.7))-EXP(-$B$15*(($B$16+$AI$4)*0.7)))</f>
        <v/>
      </c>
      <c r="AC84" s="17">
        <f>R84*EXP(-$B$15*(($B$16+$AI$4)*0.8))+S84*$B$15/($B$15-$AI$12)*(EXP(-$AI$12*(($B$16+$AI$4)*0.8))-EXP(-$B$15*(($B$16+$AI$4)*0.8)))+T84*$B$15/($B$15-$AI$13)*(EXP(-$AI$13*(($B$16+$AI$4)*0.8))-EXP(-$B$15*(($B$16+$AI$4)*0.8)))+U84*$B$15/($B$15-$AI$14)*(EXP(-$AI$14*(($B$16+$AI$4)*0.8))-EXP(-$B$15*(($B$16+$AI$4)*0.8)))</f>
        <v/>
      </c>
      <c r="AD84" s="17">
        <f>R84*EXP(-$B$15*(($B$16+$AI$4)*0.9))+S84*$B$15/($B$15-$AI$12)*(EXP(-$AI$12*(($B$16+$AI$4)*0.9))-EXP(-$B$15*(($B$16+$AI$4)*0.9)))+T84*$B$15/($B$15-$AI$13)*(EXP(-$AI$13*(($B$16+$AI$4)*0.9))-EXP(-$B$15*(($B$16+$AI$4)*0.9)))+U84*$B$15/($B$15-$AI$14)*(EXP(-$AI$14*(($B$16+$AI$4)*0.9))-EXP(-$B$15*(($B$16+$AI$4)*0.9)))</f>
        <v/>
      </c>
      <c r="AE84" s="17">
        <f>R84*EXP(-$B$15*(($B$16+$AI$4)*1.0))+S84*$B$15/($B$15-$AI$12)*(EXP(-$AI$12*(($B$16+$AI$4)*1.0))-EXP(-$B$15*(($B$16+$AI$4)*1.0)))+T84*$B$15/($B$15-$AI$13)*(EXP(-$AI$13*(($B$16+$AI$4)*1.0))-EXP(-$B$15*(($B$16+$AI$4)*1.0)))+U84*$B$15/($B$15-$AI$14)*(EXP(-$AI$14*(($B$16+$AI$4)*1.0))-EXP(-$B$15*(($B$16+$AI$4)*1.0)))</f>
        <v/>
      </c>
      <c r="AF84" s="17">
        <f>MIN((G84-V84)/$AI$48,(G84-W84)/$AI$49,(G84-X84)/$AI$50,(G84-Y84)/$AI$51,(G84-Z84)/$AI$52,(G84-AA84)/$AI$53,(G84-AB84)/$AI$54,(G84-AC84)/$AI$55,(G84-AD84)/$AI$56,(G84-AE84)/$AI$57)</f>
        <v/>
      </c>
    </row>
    <row r="85">
      <c r="E85" s="12">
        <f>E84+$B$11</f>
        <v/>
      </c>
      <c r="F85" s="13">
        <f>E85/60</f>
        <v/>
      </c>
      <c r="G85" s="13">
        <f>IF(F85&gt;=$AI$66,$B$26,IF(F85&gt;=$AI$65,$B$25,IF(F85&gt;=$AI$64,$B$24,IF(F85&gt;=$AI$63,$B$23,IF(F85&gt;=$AI$62,$B$22,IF(F85&gt;=$AI$61,$B$21,$B$20))))))</f>
        <v/>
      </c>
      <c r="H85" s="14">
        <f>MAX(0,MIN($AI$59,IF($B$9="Plasma",(G85-(S85*$AI$18+T85*$AI$19+U85*$AI$20))/$AI$46,AF85)))</f>
        <v/>
      </c>
      <c r="I85" s="15">
        <f>H85/10*3600/$B$11</f>
        <v/>
      </c>
      <c r="J85" s="15">
        <f>J84+H85</f>
        <v/>
      </c>
      <c r="K85" s="14">
        <f>$AI$21*K84+$AI$22*L84+$AI$23*M84+$AI$30*H84</f>
        <v/>
      </c>
      <c r="L85" s="14">
        <f>$AI$24*K84+$AI$25*L84+$AI$26*M84+$AI$31*H84</f>
        <v/>
      </c>
      <c r="M85" s="14">
        <f>$AI$27*K84+$AI$28*L84+$AI$29*M84+$AI$32*H84</f>
        <v/>
      </c>
      <c r="N85" s="16">
        <f>R85*$B$48</f>
        <v/>
      </c>
      <c r="O85" s="14">
        <f>K85/$B$37</f>
        <v/>
      </c>
      <c r="P85" s="14">
        <f>L85/$B$38</f>
        <v/>
      </c>
      <c r="Q85" s="14">
        <f>M85/$B$39</f>
        <v/>
      </c>
      <c r="R85" s="14">
        <f>R84*$AI$42+S84*$AI$43+T84*$AI$44+U84*$AI$45+$AI$47*H84</f>
        <v/>
      </c>
      <c r="S85" s="17">
        <f>$AI$33*K85+$AI$34*L85+$AI$35*M85</f>
        <v/>
      </c>
      <c r="T85" s="17">
        <f>$AI$36*K85+$AI$37*L85+$AI$38*M85</f>
        <v/>
      </c>
      <c r="U85" s="17">
        <f>$AI$39*K85+$AI$40*L85+$AI$41*M85</f>
        <v/>
      </c>
      <c r="V85" s="17">
        <f>R85*EXP(-$B$15*(($B$16+$AI$4)*0.1))+S85*$B$15/($B$15-$AI$12)*(EXP(-$AI$12*(($B$16+$AI$4)*0.1))-EXP(-$B$15*(($B$16+$AI$4)*0.1)))+T85*$B$15/($B$15-$AI$13)*(EXP(-$AI$13*(($B$16+$AI$4)*0.1))-EXP(-$B$15*(($B$16+$AI$4)*0.1)))+U85*$B$15/($B$15-$AI$14)*(EXP(-$AI$14*(($B$16+$AI$4)*0.1))-EXP(-$B$15*(($B$16+$AI$4)*0.1)))</f>
        <v/>
      </c>
      <c r="W85" s="17">
        <f>R85*EXP(-$B$15*(($B$16+$AI$4)*0.2))+S85*$B$15/($B$15-$AI$12)*(EXP(-$AI$12*(($B$16+$AI$4)*0.2))-EXP(-$B$15*(($B$16+$AI$4)*0.2)))+T85*$B$15/($B$15-$AI$13)*(EXP(-$AI$13*(($B$16+$AI$4)*0.2))-EXP(-$B$15*(($B$16+$AI$4)*0.2)))+U85*$B$15/($B$15-$AI$14)*(EXP(-$AI$14*(($B$16+$AI$4)*0.2))-EXP(-$B$15*(($B$16+$AI$4)*0.2)))</f>
        <v/>
      </c>
      <c r="X85" s="17">
        <f>R85*EXP(-$B$15*(($B$16+$AI$4)*0.3))+S85*$B$15/($B$15-$AI$12)*(EXP(-$AI$12*(($B$16+$AI$4)*0.3))-EXP(-$B$15*(($B$16+$AI$4)*0.3)))+T85*$B$15/($B$15-$AI$13)*(EXP(-$AI$13*(($B$16+$AI$4)*0.3))-EXP(-$B$15*(($B$16+$AI$4)*0.3)))+U85*$B$15/($B$15-$AI$14)*(EXP(-$AI$14*(($B$16+$AI$4)*0.3))-EXP(-$B$15*(($B$16+$AI$4)*0.3)))</f>
        <v/>
      </c>
      <c r="Y85" s="17">
        <f>R85*EXP(-$B$15*(($B$16+$AI$4)*0.4))+S85*$B$15/($B$15-$AI$12)*(EXP(-$AI$12*(($B$16+$AI$4)*0.4))-EXP(-$B$15*(($B$16+$AI$4)*0.4)))+T85*$B$15/($B$15-$AI$13)*(EXP(-$AI$13*(($B$16+$AI$4)*0.4))-EXP(-$B$15*(($B$16+$AI$4)*0.4)))+U85*$B$15/($B$15-$AI$14)*(EXP(-$AI$14*(($B$16+$AI$4)*0.4))-EXP(-$B$15*(($B$16+$AI$4)*0.4)))</f>
        <v/>
      </c>
      <c r="Z85" s="17">
        <f>R85*EXP(-$B$15*(($B$16+$AI$4)*0.5))+S85*$B$15/($B$15-$AI$12)*(EXP(-$AI$12*(($B$16+$AI$4)*0.5))-EXP(-$B$15*(($B$16+$AI$4)*0.5)))+T85*$B$15/($B$15-$AI$13)*(EXP(-$AI$13*(($B$16+$AI$4)*0.5))-EXP(-$B$15*(($B$16+$AI$4)*0.5)))+U85*$B$15/($B$15-$AI$14)*(EXP(-$AI$14*(($B$16+$AI$4)*0.5))-EXP(-$B$15*(($B$16+$AI$4)*0.5)))</f>
        <v/>
      </c>
      <c r="AA85" s="17">
        <f>R85*EXP(-$B$15*(($B$16+$AI$4)*0.6))+S85*$B$15/($B$15-$AI$12)*(EXP(-$AI$12*(($B$16+$AI$4)*0.6))-EXP(-$B$15*(($B$16+$AI$4)*0.6)))+T85*$B$15/($B$15-$AI$13)*(EXP(-$AI$13*(($B$16+$AI$4)*0.6))-EXP(-$B$15*(($B$16+$AI$4)*0.6)))+U85*$B$15/($B$15-$AI$14)*(EXP(-$AI$14*(($B$16+$AI$4)*0.6))-EXP(-$B$15*(($B$16+$AI$4)*0.6)))</f>
        <v/>
      </c>
      <c r="AB85" s="17">
        <f>R85*EXP(-$B$15*(($B$16+$AI$4)*0.7))+S85*$B$15/($B$15-$AI$12)*(EXP(-$AI$12*(($B$16+$AI$4)*0.7))-EXP(-$B$15*(($B$16+$AI$4)*0.7)))+T85*$B$15/($B$15-$AI$13)*(EXP(-$AI$13*(($B$16+$AI$4)*0.7))-EXP(-$B$15*(($B$16+$AI$4)*0.7)))+U85*$B$15/($B$15-$AI$14)*(EXP(-$AI$14*(($B$16+$AI$4)*0.7))-EXP(-$B$15*(($B$16+$AI$4)*0.7)))</f>
        <v/>
      </c>
      <c r="AC85" s="17">
        <f>R85*EXP(-$B$15*(($B$16+$AI$4)*0.8))+S85*$B$15/($B$15-$AI$12)*(EXP(-$AI$12*(($B$16+$AI$4)*0.8))-EXP(-$B$15*(($B$16+$AI$4)*0.8)))+T85*$B$15/($B$15-$AI$13)*(EXP(-$AI$13*(($B$16+$AI$4)*0.8))-EXP(-$B$15*(($B$16+$AI$4)*0.8)))+U85*$B$15/($B$15-$AI$14)*(EXP(-$AI$14*(($B$16+$AI$4)*0.8))-EXP(-$B$15*(($B$16+$AI$4)*0.8)))</f>
        <v/>
      </c>
      <c r="AD85" s="17">
        <f>R85*EXP(-$B$15*(($B$16+$AI$4)*0.9))+S85*$B$15/($B$15-$AI$12)*(EXP(-$AI$12*(($B$16+$AI$4)*0.9))-EXP(-$B$15*(($B$16+$AI$4)*0.9)))+T85*$B$15/($B$15-$AI$13)*(EXP(-$AI$13*(($B$16+$AI$4)*0.9))-EXP(-$B$15*(($B$16+$AI$4)*0.9)))+U85*$B$15/($B$15-$AI$14)*(EXP(-$AI$14*(($B$16+$AI$4)*0.9))-EXP(-$B$15*(($B$16+$AI$4)*0.9)))</f>
        <v/>
      </c>
      <c r="AE85" s="17">
        <f>R85*EXP(-$B$15*(($B$16+$AI$4)*1.0))+S85*$B$15/($B$15-$AI$12)*(EXP(-$AI$12*(($B$16+$AI$4)*1.0))-EXP(-$B$15*(($B$16+$AI$4)*1.0)))+T85*$B$15/($B$15-$AI$13)*(EXP(-$AI$13*(($B$16+$AI$4)*1.0))-EXP(-$B$15*(($B$16+$AI$4)*1.0)))+U85*$B$15/($B$15-$AI$14)*(EXP(-$AI$14*(($B$16+$AI$4)*1.0))-EXP(-$B$15*(($B$16+$AI$4)*1.0)))</f>
        <v/>
      </c>
      <c r="AF85" s="17">
        <f>MIN((G85-V85)/$AI$48,(G85-W85)/$AI$49,(G85-X85)/$AI$50,(G85-Y85)/$AI$51,(G85-Z85)/$AI$52,(G85-AA85)/$AI$53,(G85-AB85)/$AI$54,(G85-AC85)/$AI$55,(G85-AD85)/$AI$56,(G85-AE85)/$AI$57)</f>
        <v/>
      </c>
    </row>
    <row r="86">
      <c r="E86" s="12">
        <f>E85+$B$11</f>
        <v/>
      </c>
      <c r="F86" s="13">
        <f>E86/60</f>
        <v/>
      </c>
      <c r="G86" s="13">
        <f>IF(F86&gt;=$AI$66,$B$26,IF(F86&gt;=$AI$65,$B$25,IF(F86&gt;=$AI$64,$B$24,IF(F86&gt;=$AI$63,$B$23,IF(F86&gt;=$AI$62,$B$22,IF(F86&gt;=$AI$61,$B$21,$B$20))))))</f>
        <v/>
      </c>
      <c r="H86" s="14">
        <f>MAX(0,MIN($AI$59,IF($B$9="Plasma",(G86-(S86*$AI$18+T86*$AI$19+U86*$AI$20))/$AI$46,AF86)))</f>
        <v/>
      </c>
      <c r="I86" s="15">
        <f>H86/10*3600/$B$11</f>
        <v/>
      </c>
      <c r="J86" s="15">
        <f>J85+H86</f>
        <v/>
      </c>
      <c r="K86" s="14">
        <f>$AI$21*K85+$AI$22*L85+$AI$23*M85+$AI$30*H85</f>
        <v/>
      </c>
      <c r="L86" s="14">
        <f>$AI$24*K85+$AI$25*L85+$AI$26*M85+$AI$31*H85</f>
        <v/>
      </c>
      <c r="M86" s="14">
        <f>$AI$27*K85+$AI$28*L85+$AI$29*M85+$AI$32*H85</f>
        <v/>
      </c>
      <c r="N86" s="16">
        <f>R86*$B$48</f>
        <v/>
      </c>
      <c r="O86" s="14">
        <f>K86/$B$37</f>
        <v/>
      </c>
      <c r="P86" s="14">
        <f>L86/$B$38</f>
        <v/>
      </c>
      <c r="Q86" s="14">
        <f>M86/$B$39</f>
        <v/>
      </c>
      <c r="R86" s="14">
        <f>R85*$AI$42+S85*$AI$43+T85*$AI$44+U85*$AI$45+$AI$47*H85</f>
        <v/>
      </c>
      <c r="S86" s="17">
        <f>$AI$33*K86+$AI$34*L86+$AI$35*M86</f>
        <v/>
      </c>
      <c r="T86" s="17">
        <f>$AI$36*K86+$AI$37*L86+$AI$38*M86</f>
        <v/>
      </c>
      <c r="U86" s="17">
        <f>$AI$39*K86+$AI$40*L86+$AI$41*M86</f>
        <v/>
      </c>
      <c r="V86" s="17">
        <f>R86*EXP(-$B$15*(($B$16+$AI$4)*0.1))+S86*$B$15/($B$15-$AI$12)*(EXP(-$AI$12*(($B$16+$AI$4)*0.1))-EXP(-$B$15*(($B$16+$AI$4)*0.1)))+T86*$B$15/($B$15-$AI$13)*(EXP(-$AI$13*(($B$16+$AI$4)*0.1))-EXP(-$B$15*(($B$16+$AI$4)*0.1)))+U86*$B$15/($B$15-$AI$14)*(EXP(-$AI$14*(($B$16+$AI$4)*0.1))-EXP(-$B$15*(($B$16+$AI$4)*0.1)))</f>
        <v/>
      </c>
      <c r="W86" s="17">
        <f>R86*EXP(-$B$15*(($B$16+$AI$4)*0.2))+S86*$B$15/($B$15-$AI$12)*(EXP(-$AI$12*(($B$16+$AI$4)*0.2))-EXP(-$B$15*(($B$16+$AI$4)*0.2)))+T86*$B$15/($B$15-$AI$13)*(EXP(-$AI$13*(($B$16+$AI$4)*0.2))-EXP(-$B$15*(($B$16+$AI$4)*0.2)))+U86*$B$15/($B$15-$AI$14)*(EXP(-$AI$14*(($B$16+$AI$4)*0.2))-EXP(-$B$15*(($B$16+$AI$4)*0.2)))</f>
        <v/>
      </c>
      <c r="X86" s="17">
        <f>R86*EXP(-$B$15*(($B$16+$AI$4)*0.3))+S86*$B$15/($B$15-$AI$12)*(EXP(-$AI$12*(($B$16+$AI$4)*0.3))-EXP(-$B$15*(($B$16+$AI$4)*0.3)))+T86*$B$15/($B$15-$AI$13)*(EXP(-$AI$13*(($B$16+$AI$4)*0.3))-EXP(-$B$15*(($B$16+$AI$4)*0.3)))+U86*$B$15/($B$15-$AI$14)*(EXP(-$AI$14*(($B$16+$AI$4)*0.3))-EXP(-$B$15*(($B$16+$AI$4)*0.3)))</f>
        <v/>
      </c>
      <c r="Y86" s="17">
        <f>R86*EXP(-$B$15*(($B$16+$AI$4)*0.4))+S86*$B$15/($B$15-$AI$12)*(EXP(-$AI$12*(($B$16+$AI$4)*0.4))-EXP(-$B$15*(($B$16+$AI$4)*0.4)))+T86*$B$15/($B$15-$AI$13)*(EXP(-$AI$13*(($B$16+$AI$4)*0.4))-EXP(-$B$15*(($B$16+$AI$4)*0.4)))+U86*$B$15/($B$15-$AI$14)*(EXP(-$AI$14*(($B$16+$AI$4)*0.4))-EXP(-$B$15*(($B$16+$AI$4)*0.4)))</f>
        <v/>
      </c>
      <c r="Z86" s="17">
        <f>R86*EXP(-$B$15*(($B$16+$AI$4)*0.5))+S86*$B$15/($B$15-$AI$12)*(EXP(-$AI$12*(($B$16+$AI$4)*0.5))-EXP(-$B$15*(($B$16+$AI$4)*0.5)))+T86*$B$15/($B$15-$AI$13)*(EXP(-$AI$13*(($B$16+$AI$4)*0.5))-EXP(-$B$15*(($B$16+$AI$4)*0.5)))+U86*$B$15/($B$15-$AI$14)*(EXP(-$AI$14*(($B$16+$AI$4)*0.5))-EXP(-$B$15*(($B$16+$AI$4)*0.5)))</f>
        <v/>
      </c>
      <c r="AA86" s="17">
        <f>R86*EXP(-$B$15*(($B$16+$AI$4)*0.6))+S86*$B$15/($B$15-$AI$12)*(EXP(-$AI$12*(($B$16+$AI$4)*0.6))-EXP(-$B$15*(($B$16+$AI$4)*0.6)))+T86*$B$15/($B$15-$AI$13)*(EXP(-$AI$13*(($B$16+$AI$4)*0.6))-EXP(-$B$15*(($B$16+$AI$4)*0.6)))+U86*$B$15/($B$15-$AI$14)*(EXP(-$AI$14*(($B$16+$AI$4)*0.6))-EXP(-$B$15*(($B$16+$AI$4)*0.6)))</f>
        <v/>
      </c>
      <c r="AB86" s="17">
        <f>R86*EXP(-$B$15*(($B$16+$AI$4)*0.7))+S86*$B$15/($B$15-$AI$12)*(EXP(-$AI$12*(($B$16+$AI$4)*0.7))-EXP(-$B$15*(($B$16+$AI$4)*0.7)))+T86*$B$15/($B$15-$AI$13)*(EXP(-$AI$13*(($B$16+$AI$4)*0.7))-EXP(-$B$15*(($B$16+$AI$4)*0.7)))+U86*$B$15/($B$15-$AI$14)*(EXP(-$AI$14*(($B$16+$AI$4)*0.7))-EXP(-$B$15*(($B$16+$AI$4)*0.7)))</f>
        <v/>
      </c>
      <c r="AC86" s="17">
        <f>R86*EXP(-$B$15*(($B$16+$AI$4)*0.8))+S86*$B$15/($B$15-$AI$12)*(EXP(-$AI$12*(($B$16+$AI$4)*0.8))-EXP(-$B$15*(($B$16+$AI$4)*0.8)))+T86*$B$15/($B$15-$AI$13)*(EXP(-$AI$13*(($B$16+$AI$4)*0.8))-EXP(-$B$15*(($B$16+$AI$4)*0.8)))+U86*$B$15/($B$15-$AI$14)*(EXP(-$AI$14*(($B$16+$AI$4)*0.8))-EXP(-$B$15*(($B$16+$AI$4)*0.8)))</f>
        <v/>
      </c>
      <c r="AD86" s="17">
        <f>R86*EXP(-$B$15*(($B$16+$AI$4)*0.9))+S86*$B$15/($B$15-$AI$12)*(EXP(-$AI$12*(($B$16+$AI$4)*0.9))-EXP(-$B$15*(($B$16+$AI$4)*0.9)))+T86*$B$15/($B$15-$AI$13)*(EXP(-$AI$13*(($B$16+$AI$4)*0.9))-EXP(-$B$15*(($B$16+$AI$4)*0.9)))+U86*$B$15/($B$15-$AI$14)*(EXP(-$AI$14*(($B$16+$AI$4)*0.9))-EXP(-$B$15*(($B$16+$AI$4)*0.9)))</f>
        <v/>
      </c>
      <c r="AE86" s="17">
        <f>R86*EXP(-$B$15*(($B$16+$AI$4)*1.0))+S86*$B$15/($B$15-$AI$12)*(EXP(-$AI$12*(($B$16+$AI$4)*1.0))-EXP(-$B$15*(($B$16+$AI$4)*1.0)))+T86*$B$15/($B$15-$AI$13)*(EXP(-$AI$13*(($B$16+$AI$4)*1.0))-EXP(-$B$15*(($B$16+$AI$4)*1.0)))+U86*$B$15/($B$15-$AI$14)*(EXP(-$AI$14*(($B$16+$AI$4)*1.0))-EXP(-$B$15*(($B$16+$AI$4)*1.0)))</f>
        <v/>
      </c>
      <c r="AF86" s="17">
        <f>MIN((G86-V86)/$AI$48,(G86-W86)/$AI$49,(G86-X86)/$AI$50,(G86-Y86)/$AI$51,(G86-Z86)/$AI$52,(G86-AA86)/$AI$53,(G86-AB86)/$AI$54,(G86-AC86)/$AI$55,(G86-AD86)/$AI$56,(G86-AE86)/$AI$57)</f>
        <v/>
      </c>
    </row>
    <row r="87">
      <c r="E87" s="12">
        <f>E86+$B$11</f>
        <v/>
      </c>
      <c r="F87" s="13">
        <f>E87/60</f>
        <v/>
      </c>
      <c r="G87" s="13">
        <f>IF(F87&gt;=$AI$66,$B$26,IF(F87&gt;=$AI$65,$B$25,IF(F87&gt;=$AI$64,$B$24,IF(F87&gt;=$AI$63,$B$23,IF(F87&gt;=$AI$62,$B$22,IF(F87&gt;=$AI$61,$B$21,$B$20))))))</f>
        <v/>
      </c>
      <c r="H87" s="14">
        <f>MAX(0,MIN($AI$59,IF($B$9="Plasma",(G87-(S87*$AI$18+T87*$AI$19+U87*$AI$20))/$AI$46,AF87)))</f>
        <v/>
      </c>
      <c r="I87" s="15">
        <f>H87/10*3600/$B$11</f>
        <v/>
      </c>
      <c r="J87" s="15">
        <f>J86+H87</f>
        <v/>
      </c>
      <c r="K87" s="14">
        <f>$AI$21*K86+$AI$22*L86+$AI$23*M86+$AI$30*H86</f>
        <v/>
      </c>
      <c r="L87" s="14">
        <f>$AI$24*K86+$AI$25*L86+$AI$26*M86+$AI$31*H86</f>
        <v/>
      </c>
      <c r="M87" s="14">
        <f>$AI$27*K86+$AI$28*L86+$AI$29*M86+$AI$32*H86</f>
        <v/>
      </c>
      <c r="N87" s="16">
        <f>R87*$B$48</f>
        <v/>
      </c>
      <c r="O87" s="14">
        <f>K87/$B$37</f>
        <v/>
      </c>
      <c r="P87" s="14">
        <f>L87/$B$38</f>
        <v/>
      </c>
      <c r="Q87" s="14">
        <f>M87/$B$39</f>
        <v/>
      </c>
      <c r="R87" s="14">
        <f>R86*$AI$42+S86*$AI$43+T86*$AI$44+U86*$AI$45+$AI$47*H86</f>
        <v/>
      </c>
      <c r="S87" s="17">
        <f>$AI$33*K87+$AI$34*L87+$AI$35*M87</f>
        <v/>
      </c>
      <c r="T87" s="17">
        <f>$AI$36*K87+$AI$37*L87+$AI$38*M87</f>
        <v/>
      </c>
      <c r="U87" s="17">
        <f>$AI$39*K87+$AI$40*L87+$AI$41*M87</f>
        <v/>
      </c>
      <c r="V87" s="17">
        <f>R87*EXP(-$B$15*(($B$16+$AI$4)*0.1))+S87*$B$15/($B$15-$AI$12)*(EXP(-$AI$12*(($B$16+$AI$4)*0.1))-EXP(-$B$15*(($B$16+$AI$4)*0.1)))+T87*$B$15/($B$15-$AI$13)*(EXP(-$AI$13*(($B$16+$AI$4)*0.1))-EXP(-$B$15*(($B$16+$AI$4)*0.1)))+U87*$B$15/($B$15-$AI$14)*(EXP(-$AI$14*(($B$16+$AI$4)*0.1))-EXP(-$B$15*(($B$16+$AI$4)*0.1)))</f>
        <v/>
      </c>
      <c r="W87" s="17">
        <f>R87*EXP(-$B$15*(($B$16+$AI$4)*0.2))+S87*$B$15/($B$15-$AI$12)*(EXP(-$AI$12*(($B$16+$AI$4)*0.2))-EXP(-$B$15*(($B$16+$AI$4)*0.2)))+T87*$B$15/($B$15-$AI$13)*(EXP(-$AI$13*(($B$16+$AI$4)*0.2))-EXP(-$B$15*(($B$16+$AI$4)*0.2)))+U87*$B$15/($B$15-$AI$14)*(EXP(-$AI$14*(($B$16+$AI$4)*0.2))-EXP(-$B$15*(($B$16+$AI$4)*0.2)))</f>
        <v/>
      </c>
      <c r="X87" s="17">
        <f>R87*EXP(-$B$15*(($B$16+$AI$4)*0.3))+S87*$B$15/($B$15-$AI$12)*(EXP(-$AI$12*(($B$16+$AI$4)*0.3))-EXP(-$B$15*(($B$16+$AI$4)*0.3)))+T87*$B$15/($B$15-$AI$13)*(EXP(-$AI$13*(($B$16+$AI$4)*0.3))-EXP(-$B$15*(($B$16+$AI$4)*0.3)))+U87*$B$15/($B$15-$AI$14)*(EXP(-$AI$14*(($B$16+$AI$4)*0.3))-EXP(-$B$15*(($B$16+$AI$4)*0.3)))</f>
        <v/>
      </c>
      <c r="Y87" s="17">
        <f>R87*EXP(-$B$15*(($B$16+$AI$4)*0.4))+S87*$B$15/($B$15-$AI$12)*(EXP(-$AI$12*(($B$16+$AI$4)*0.4))-EXP(-$B$15*(($B$16+$AI$4)*0.4)))+T87*$B$15/($B$15-$AI$13)*(EXP(-$AI$13*(($B$16+$AI$4)*0.4))-EXP(-$B$15*(($B$16+$AI$4)*0.4)))+U87*$B$15/($B$15-$AI$14)*(EXP(-$AI$14*(($B$16+$AI$4)*0.4))-EXP(-$B$15*(($B$16+$AI$4)*0.4)))</f>
        <v/>
      </c>
      <c r="Z87" s="17">
        <f>R87*EXP(-$B$15*(($B$16+$AI$4)*0.5))+S87*$B$15/($B$15-$AI$12)*(EXP(-$AI$12*(($B$16+$AI$4)*0.5))-EXP(-$B$15*(($B$16+$AI$4)*0.5)))+T87*$B$15/($B$15-$AI$13)*(EXP(-$AI$13*(($B$16+$AI$4)*0.5))-EXP(-$B$15*(($B$16+$AI$4)*0.5)))+U87*$B$15/($B$15-$AI$14)*(EXP(-$AI$14*(($B$16+$AI$4)*0.5))-EXP(-$B$15*(($B$16+$AI$4)*0.5)))</f>
        <v/>
      </c>
      <c r="AA87" s="17">
        <f>R87*EXP(-$B$15*(($B$16+$AI$4)*0.6))+S87*$B$15/($B$15-$AI$12)*(EXP(-$AI$12*(($B$16+$AI$4)*0.6))-EXP(-$B$15*(($B$16+$AI$4)*0.6)))+T87*$B$15/($B$15-$AI$13)*(EXP(-$AI$13*(($B$16+$AI$4)*0.6))-EXP(-$B$15*(($B$16+$AI$4)*0.6)))+U87*$B$15/($B$15-$AI$14)*(EXP(-$AI$14*(($B$16+$AI$4)*0.6))-EXP(-$B$15*(($B$16+$AI$4)*0.6)))</f>
        <v/>
      </c>
      <c r="AB87" s="17">
        <f>R87*EXP(-$B$15*(($B$16+$AI$4)*0.7))+S87*$B$15/($B$15-$AI$12)*(EXP(-$AI$12*(($B$16+$AI$4)*0.7))-EXP(-$B$15*(($B$16+$AI$4)*0.7)))+T87*$B$15/($B$15-$AI$13)*(EXP(-$AI$13*(($B$16+$AI$4)*0.7))-EXP(-$B$15*(($B$16+$AI$4)*0.7)))+U87*$B$15/($B$15-$AI$14)*(EXP(-$AI$14*(($B$16+$AI$4)*0.7))-EXP(-$B$15*(($B$16+$AI$4)*0.7)))</f>
        <v/>
      </c>
      <c r="AC87" s="17">
        <f>R87*EXP(-$B$15*(($B$16+$AI$4)*0.8))+S87*$B$15/($B$15-$AI$12)*(EXP(-$AI$12*(($B$16+$AI$4)*0.8))-EXP(-$B$15*(($B$16+$AI$4)*0.8)))+T87*$B$15/($B$15-$AI$13)*(EXP(-$AI$13*(($B$16+$AI$4)*0.8))-EXP(-$B$15*(($B$16+$AI$4)*0.8)))+U87*$B$15/($B$15-$AI$14)*(EXP(-$AI$14*(($B$16+$AI$4)*0.8))-EXP(-$B$15*(($B$16+$AI$4)*0.8)))</f>
        <v/>
      </c>
      <c r="AD87" s="17">
        <f>R87*EXP(-$B$15*(($B$16+$AI$4)*0.9))+S87*$B$15/($B$15-$AI$12)*(EXP(-$AI$12*(($B$16+$AI$4)*0.9))-EXP(-$B$15*(($B$16+$AI$4)*0.9)))+T87*$B$15/($B$15-$AI$13)*(EXP(-$AI$13*(($B$16+$AI$4)*0.9))-EXP(-$B$15*(($B$16+$AI$4)*0.9)))+U87*$B$15/($B$15-$AI$14)*(EXP(-$AI$14*(($B$16+$AI$4)*0.9))-EXP(-$B$15*(($B$16+$AI$4)*0.9)))</f>
        <v/>
      </c>
      <c r="AE87" s="17">
        <f>R87*EXP(-$B$15*(($B$16+$AI$4)*1.0))+S87*$B$15/($B$15-$AI$12)*(EXP(-$AI$12*(($B$16+$AI$4)*1.0))-EXP(-$B$15*(($B$16+$AI$4)*1.0)))+T87*$B$15/($B$15-$AI$13)*(EXP(-$AI$13*(($B$16+$AI$4)*1.0))-EXP(-$B$15*(($B$16+$AI$4)*1.0)))+U87*$B$15/($B$15-$AI$14)*(EXP(-$AI$14*(($B$16+$AI$4)*1.0))-EXP(-$B$15*(($B$16+$AI$4)*1.0)))</f>
        <v/>
      </c>
      <c r="AF87" s="17">
        <f>MIN((G87-V87)/$AI$48,(G87-W87)/$AI$49,(G87-X87)/$AI$50,(G87-Y87)/$AI$51,(G87-Z87)/$AI$52,(G87-AA87)/$AI$53,(G87-AB87)/$AI$54,(G87-AC87)/$AI$55,(G87-AD87)/$AI$56,(G87-AE87)/$AI$57)</f>
        <v/>
      </c>
    </row>
    <row r="88">
      <c r="E88" s="12">
        <f>E87+$B$11</f>
        <v/>
      </c>
      <c r="F88" s="13">
        <f>E88/60</f>
        <v/>
      </c>
      <c r="G88" s="13">
        <f>IF(F88&gt;=$AI$66,$B$26,IF(F88&gt;=$AI$65,$B$25,IF(F88&gt;=$AI$64,$B$24,IF(F88&gt;=$AI$63,$B$23,IF(F88&gt;=$AI$62,$B$22,IF(F88&gt;=$AI$61,$B$21,$B$20))))))</f>
        <v/>
      </c>
      <c r="H88" s="14">
        <f>MAX(0,MIN($AI$59,IF($B$9="Plasma",(G88-(S88*$AI$18+T88*$AI$19+U88*$AI$20))/$AI$46,AF88)))</f>
        <v/>
      </c>
      <c r="I88" s="15">
        <f>H88/10*3600/$B$11</f>
        <v/>
      </c>
      <c r="J88" s="15">
        <f>J87+H88</f>
        <v/>
      </c>
      <c r="K88" s="14">
        <f>$AI$21*K87+$AI$22*L87+$AI$23*M87+$AI$30*H87</f>
        <v/>
      </c>
      <c r="L88" s="14">
        <f>$AI$24*K87+$AI$25*L87+$AI$26*M87+$AI$31*H87</f>
        <v/>
      </c>
      <c r="M88" s="14">
        <f>$AI$27*K87+$AI$28*L87+$AI$29*M87+$AI$32*H87</f>
        <v/>
      </c>
      <c r="N88" s="16">
        <f>R88*$B$48</f>
        <v/>
      </c>
      <c r="O88" s="14">
        <f>K88/$B$37</f>
        <v/>
      </c>
      <c r="P88" s="14">
        <f>L88/$B$38</f>
        <v/>
      </c>
      <c r="Q88" s="14">
        <f>M88/$B$39</f>
        <v/>
      </c>
      <c r="R88" s="14">
        <f>R87*$AI$42+S87*$AI$43+T87*$AI$44+U87*$AI$45+$AI$47*H87</f>
        <v/>
      </c>
      <c r="S88" s="17">
        <f>$AI$33*K88+$AI$34*L88+$AI$35*M88</f>
        <v/>
      </c>
      <c r="T88" s="17">
        <f>$AI$36*K88+$AI$37*L88+$AI$38*M88</f>
        <v/>
      </c>
      <c r="U88" s="17">
        <f>$AI$39*K88+$AI$40*L88+$AI$41*M88</f>
        <v/>
      </c>
      <c r="V88" s="17">
        <f>R88*EXP(-$B$15*(($B$16+$AI$4)*0.1))+S88*$B$15/($B$15-$AI$12)*(EXP(-$AI$12*(($B$16+$AI$4)*0.1))-EXP(-$B$15*(($B$16+$AI$4)*0.1)))+T88*$B$15/($B$15-$AI$13)*(EXP(-$AI$13*(($B$16+$AI$4)*0.1))-EXP(-$B$15*(($B$16+$AI$4)*0.1)))+U88*$B$15/($B$15-$AI$14)*(EXP(-$AI$14*(($B$16+$AI$4)*0.1))-EXP(-$B$15*(($B$16+$AI$4)*0.1)))</f>
        <v/>
      </c>
      <c r="W88" s="17">
        <f>R88*EXP(-$B$15*(($B$16+$AI$4)*0.2))+S88*$B$15/($B$15-$AI$12)*(EXP(-$AI$12*(($B$16+$AI$4)*0.2))-EXP(-$B$15*(($B$16+$AI$4)*0.2)))+T88*$B$15/($B$15-$AI$13)*(EXP(-$AI$13*(($B$16+$AI$4)*0.2))-EXP(-$B$15*(($B$16+$AI$4)*0.2)))+U88*$B$15/($B$15-$AI$14)*(EXP(-$AI$14*(($B$16+$AI$4)*0.2))-EXP(-$B$15*(($B$16+$AI$4)*0.2)))</f>
        <v/>
      </c>
      <c r="X88" s="17">
        <f>R88*EXP(-$B$15*(($B$16+$AI$4)*0.3))+S88*$B$15/($B$15-$AI$12)*(EXP(-$AI$12*(($B$16+$AI$4)*0.3))-EXP(-$B$15*(($B$16+$AI$4)*0.3)))+T88*$B$15/($B$15-$AI$13)*(EXP(-$AI$13*(($B$16+$AI$4)*0.3))-EXP(-$B$15*(($B$16+$AI$4)*0.3)))+U88*$B$15/($B$15-$AI$14)*(EXP(-$AI$14*(($B$16+$AI$4)*0.3))-EXP(-$B$15*(($B$16+$AI$4)*0.3)))</f>
        <v/>
      </c>
      <c r="Y88" s="17">
        <f>R88*EXP(-$B$15*(($B$16+$AI$4)*0.4))+S88*$B$15/($B$15-$AI$12)*(EXP(-$AI$12*(($B$16+$AI$4)*0.4))-EXP(-$B$15*(($B$16+$AI$4)*0.4)))+T88*$B$15/($B$15-$AI$13)*(EXP(-$AI$13*(($B$16+$AI$4)*0.4))-EXP(-$B$15*(($B$16+$AI$4)*0.4)))+U88*$B$15/($B$15-$AI$14)*(EXP(-$AI$14*(($B$16+$AI$4)*0.4))-EXP(-$B$15*(($B$16+$AI$4)*0.4)))</f>
        <v/>
      </c>
      <c r="Z88" s="17">
        <f>R88*EXP(-$B$15*(($B$16+$AI$4)*0.5))+S88*$B$15/($B$15-$AI$12)*(EXP(-$AI$12*(($B$16+$AI$4)*0.5))-EXP(-$B$15*(($B$16+$AI$4)*0.5)))+T88*$B$15/($B$15-$AI$13)*(EXP(-$AI$13*(($B$16+$AI$4)*0.5))-EXP(-$B$15*(($B$16+$AI$4)*0.5)))+U88*$B$15/($B$15-$AI$14)*(EXP(-$AI$14*(($B$16+$AI$4)*0.5))-EXP(-$B$15*(($B$16+$AI$4)*0.5)))</f>
        <v/>
      </c>
      <c r="AA88" s="17">
        <f>R88*EXP(-$B$15*(($B$16+$AI$4)*0.6))+S88*$B$15/($B$15-$AI$12)*(EXP(-$AI$12*(($B$16+$AI$4)*0.6))-EXP(-$B$15*(($B$16+$AI$4)*0.6)))+T88*$B$15/($B$15-$AI$13)*(EXP(-$AI$13*(($B$16+$AI$4)*0.6))-EXP(-$B$15*(($B$16+$AI$4)*0.6)))+U88*$B$15/($B$15-$AI$14)*(EXP(-$AI$14*(($B$16+$AI$4)*0.6))-EXP(-$B$15*(($B$16+$AI$4)*0.6)))</f>
        <v/>
      </c>
      <c r="AB88" s="17">
        <f>R88*EXP(-$B$15*(($B$16+$AI$4)*0.7))+S88*$B$15/($B$15-$AI$12)*(EXP(-$AI$12*(($B$16+$AI$4)*0.7))-EXP(-$B$15*(($B$16+$AI$4)*0.7)))+T88*$B$15/($B$15-$AI$13)*(EXP(-$AI$13*(($B$16+$AI$4)*0.7))-EXP(-$B$15*(($B$16+$AI$4)*0.7)))+U88*$B$15/($B$15-$AI$14)*(EXP(-$AI$14*(($B$16+$AI$4)*0.7))-EXP(-$B$15*(($B$16+$AI$4)*0.7)))</f>
        <v/>
      </c>
      <c r="AC88" s="17">
        <f>R88*EXP(-$B$15*(($B$16+$AI$4)*0.8))+S88*$B$15/($B$15-$AI$12)*(EXP(-$AI$12*(($B$16+$AI$4)*0.8))-EXP(-$B$15*(($B$16+$AI$4)*0.8)))+T88*$B$15/($B$15-$AI$13)*(EXP(-$AI$13*(($B$16+$AI$4)*0.8))-EXP(-$B$15*(($B$16+$AI$4)*0.8)))+U88*$B$15/($B$15-$AI$14)*(EXP(-$AI$14*(($B$16+$AI$4)*0.8))-EXP(-$B$15*(($B$16+$AI$4)*0.8)))</f>
        <v/>
      </c>
      <c r="AD88" s="17">
        <f>R88*EXP(-$B$15*(($B$16+$AI$4)*0.9))+S88*$B$15/($B$15-$AI$12)*(EXP(-$AI$12*(($B$16+$AI$4)*0.9))-EXP(-$B$15*(($B$16+$AI$4)*0.9)))+T88*$B$15/($B$15-$AI$13)*(EXP(-$AI$13*(($B$16+$AI$4)*0.9))-EXP(-$B$15*(($B$16+$AI$4)*0.9)))+U88*$B$15/($B$15-$AI$14)*(EXP(-$AI$14*(($B$16+$AI$4)*0.9))-EXP(-$B$15*(($B$16+$AI$4)*0.9)))</f>
        <v/>
      </c>
      <c r="AE88" s="17">
        <f>R88*EXP(-$B$15*(($B$16+$AI$4)*1.0))+S88*$B$15/($B$15-$AI$12)*(EXP(-$AI$12*(($B$16+$AI$4)*1.0))-EXP(-$B$15*(($B$16+$AI$4)*1.0)))+T88*$B$15/($B$15-$AI$13)*(EXP(-$AI$13*(($B$16+$AI$4)*1.0))-EXP(-$B$15*(($B$16+$AI$4)*1.0)))+U88*$B$15/($B$15-$AI$14)*(EXP(-$AI$14*(($B$16+$AI$4)*1.0))-EXP(-$B$15*(($B$16+$AI$4)*1.0)))</f>
        <v/>
      </c>
      <c r="AF88" s="17">
        <f>MIN((G88-V88)/$AI$48,(G88-W88)/$AI$49,(G88-X88)/$AI$50,(G88-Y88)/$AI$51,(G88-Z88)/$AI$52,(G88-AA88)/$AI$53,(G88-AB88)/$AI$54,(G88-AC88)/$AI$55,(G88-AD88)/$AI$56,(G88-AE88)/$AI$57)</f>
        <v/>
      </c>
    </row>
    <row r="89">
      <c r="E89" s="12">
        <f>E88+$B$11</f>
        <v/>
      </c>
      <c r="F89" s="13">
        <f>E89/60</f>
        <v/>
      </c>
      <c r="G89" s="13">
        <f>IF(F89&gt;=$AI$66,$B$26,IF(F89&gt;=$AI$65,$B$25,IF(F89&gt;=$AI$64,$B$24,IF(F89&gt;=$AI$63,$B$23,IF(F89&gt;=$AI$62,$B$22,IF(F89&gt;=$AI$61,$B$21,$B$20))))))</f>
        <v/>
      </c>
      <c r="H89" s="14">
        <f>MAX(0,MIN($AI$59,IF($B$9="Plasma",(G89-(S89*$AI$18+T89*$AI$19+U89*$AI$20))/$AI$46,AF89)))</f>
        <v/>
      </c>
      <c r="I89" s="15">
        <f>H89/10*3600/$B$11</f>
        <v/>
      </c>
      <c r="J89" s="15">
        <f>J88+H89</f>
        <v/>
      </c>
      <c r="K89" s="14">
        <f>$AI$21*K88+$AI$22*L88+$AI$23*M88+$AI$30*H88</f>
        <v/>
      </c>
      <c r="L89" s="14">
        <f>$AI$24*K88+$AI$25*L88+$AI$26*M88+$AI$31*H88</f>
        <v/>
      </c>
      <c r="M89" s="14">
        <f>$AI$27*K88+$AI$28*L88+$AI$29*M88+$AI$32*H88</f>
        <v/>
      </c>
      <c r="N89" s="16">
        <f>R89*$B$48</f>
        <v/>
      </c>
      <c r="O89" s="14">
        <f>K89/$B$37</f>
        <v/>
      </c>
      <c r="P89" s="14">
        <f>L89/$B$38</f>
        <v/>
      </c>
      <c r="Q89" s="14">
        <f>M89/$B$39</f>
        <v/>
      </c>
      <c r="R89" s="14">
        <f>R88*$AI$42+S88*$AI$43+T88*$AI$44+U88*$AI$45+$AI$47*H88</f>
        <v/>
      </c>
      <c r="S89" s="17">
        <f>$AI$33*K89+$AI$34*L89+$AI$35*M89</f>
        <v/>
      </c>
      <c r="T89" s="17">
        <f>$AI$36*K89+$AI$37*L89+$AI$38*M89</f>
        <v/>
      </c>
      <c r="U89" s="17">
        <f>$AI$39*K89+$AI$40*L89+$AI$41*M89</f>
        <v/>
      </c>
      <c r="V89" s="17">
        <f>R89*EXP(-$B$15*(($B$16+$AI$4)*0.1))+S89*$B$15/($B$15-$AI$12)*(EXP(-$AI$12*(($B$16+$AI$4)*0.1))-EXP(-$B$15*(($B$16+$AI$4)*0.1)))+T89*$B$15/($B$15-$AI$13)*(EXP(-$AI$13*(($B$16+$AI$4)*0.1))-EXP(-$B$15*(($B$16+$AI$4)*0.1)))+U89*$B$15/($B$15-$AI$14)*(EXP(-$AI$14*(($B$16+$AI$4)*0.1))-EXP(-$B$15*(($B$16+$AI$4)*0.1)))</f>
        <v/>
      </c>
      <c r="W89" s="17">
        <f>R89*EXP(-$B$15*(($B$16+$AI$4)*0.2))+S89*$B$15/($B$15-$AI$12)*(EXP(-$AI$12*(($B$16+$AI$4)*0.2))-EXP(-$B$15*(($B$16+$AI$4)*0.2)))+T89*$B$15/($B$15-$AI$13)*(EXP(-$AI$13*(($B$16+$AI$4)*0.2))-EXP(-$B$15*(($B$16+$AI$4)*0.2)))+U89*$B$15/($B$15-$AI$14)*(EXP(-$AI$14*(($B$16+$AI$4)*0.2))-EXP(-$B$15*(($B$16+$AI$4)*0.2)))</f>
        <v/>
      </c>
      <c r="X89" s="17">
        <f>R89*EXP(-$B$15*(($B$16+$AI$4)*0.3))+S89*$B$15/($B$15-$AI$12)*(EXP(-$AI$12*(($B$16+$AI$4)*0.3))-EXP(-$B$15*(($B$16+$AI$4)*0.3)))+T89*$B$15/($B$15-$AI$13)*(EXP(-$AI$13*(($B$16+$AI$4)*0.3))-EXP(-$B$15*(($B$16+$AI$4)*0.3)))+U89*$B$15/($B$15-$AI$14)*(EXP(-$AI$14*(($B$16+$AI$4)*0.3))-EXP(-$B$15*(($B$16+$AI$4)*0.3)))</f>
        <v/>
      </c>
      <c r="Y89" s="17">
        <f>R89*EXP(-$B$15*(($B$16+$AI$4)*0.4))+S89*$B$15/($B$15-$AI$12)*(EXP(-$AI$12*(($B$16+$AI$4)*0.4))-EXP(-$B$15*(($B$16+$AI$4)*0.4)))+T89*$B$15/($B$15-$AI$13)*(EXP(-$AI$13*(($B$16+$AI$4)*0.4))-EXP(-$B$15*(($B$16+$AI$4)*0.4)))+U89*$B$15/($B$15-$AI$14)*(EXP(-$AI$14*(($B$16+$AI$4)*0.4))-EXP(-$B$15*(($B$16+$AI$4)*0.4)))</f>
        <v/>
      </c>
      <c r="Z89" s="17">
        <f>R89*EXP(-$B$15*(($B$16+$AI$4)*0.5))+S89*$B$15/($B$15-$AI$12)*(EXP(-$AI$12*(($B$16+$AI$4)*0.5))-EXP(-$B$15*(($B$16+$AI$4)*0.5)))+T89*$B$15/($B$15-$AI$13)*(EXP(-$AI$13*(($B$16+$AI$4)*0.5))-EXP(-$B$15*(($B$16+$AI$4)*0.5)))+U89*$B$15/($B$15-$AI$14)*(EXP(-$AI$14*(($B$16+$AI$4)*0.5))-EXP(-$B$15*(($B$16+$AI$4)*0.5)))</f>
        <v/>
      </c>
      <c r="AA89" s="17">
        <f>R89*EXP(-$B$15*(($B$16+$AI$4)*0.6))+S89*$B$15/($B$15-$AI$12)*(EXP(-$AI$12*(($B$16+$AI$4)*0.6))-EXP(-$B$15*(($B$16+$AI$4)*0.6)))+T89*$B$15/($B$15-$AI$13)*(EXP(-$AI$13*(($B$16+$AI$4)*0.6))-EXP(-$B$15*(($B$16+$AI$4)*0.6)))+U89*$B$15/($B$15-$AI$14)*(EXP(-$AI$14*(($B$16+$AI$4)*0.6))-EXP(-$B$15*(($B$16+$AI$4)*0.6)))</f>
        <v/>
      </c>
      <c r="AB89" s="17">
        <f>R89*EXP(-$B$15*(($B$16+$AI$4)*0.7))+S89*$B$15/($B$15-$AI$12)*(EXP(-$AI$12*(($B$16+$AI$4)*0.7))-EXP(-$B$15*(($B$16+$AI$4)*0.7)))+T89*$B$15/($B$15-$AI$13)*(EXP(-$AI$13*(($B$16+$AI$4)*0.7))-EXP(-$B$15*(($B$16+$AI$4)*0.7)))+U89*$B$15/($B$15-$AI$14)*(EXP(-$AI$14*(($B$16+$AI$4)*0.7))-EXP(-$B$15*(($B$16+$AI$4)*0.7)))</f>
        <v/>
      </c>
      <c r="AC89" s="17">
        <f>R89*EXP(-$B$15*(($B$16+$AI$4)*0.8))+S89*$B$15/($B$15-$AI$12)*(EXP(-$AI$12*(($B$16+$AI$4)*0.8))-EXP(-$B$15*(($B$16+$AI$4)*0.8)))+T89*$B$15/($B$15-$AI$13)*(EXP(-$AI$13*(($B$16+$AI$4)*0.8))-EXP(-$B$15*(($B$16+$AI$4)*0.8)))+U89*$B$15/($B$15-$AI$14)*(EXP(-$AI$14*(($B$16+$AI$4)*0.8))-EXP(-$B$15*(($B$16+$AI$4)*0.8)))</f>
        <v/>
      </c>
      <c r="AD89" s="17">
        <f>R89*EXP(-$B$15*(($B$16+$AI$4)*0.9))+S89*$B$15/($B$15-$AI$12)*(EXP(-$AI$12*(($B$16+$AI$4)*0.9))-EXP(-$B$15*(($B$16+$AI$4)*0.9)))+T89*$B$15/($B$15-$AI$13)*(EXP(-$AI$13*(($B$16+$AI$4)*0.9))-EXP(-$B$15*(($B$16+$AI$4)*0.9)))+U89*$B$15/($B$15-$AI$14)*(EXP(-$AI$14*(($B$16+$AI$4)*0.9))-EXP(-$B$15*(($B$16+$AI$4)*0.9)))</f>
        <v/>
      </c>
      <c r="AE89" s="17">
        <f>R89*EXP(-$B$15*(($B$16+$AI$4)*1.0))+S89*$B$15/($B$15-$AI$12)*(EXP(-$AI$12*(($B$16+$AI$4)*1.0))-EXP(-$B$15*(($B$16+$AI$4)*1.0)))+T89*$B$15/($B$15-$AI$13)*(EXP(-$AI$13*(($B$16+$AI$4)*1.0))-EXP(-$B$15*(($B$16+$AI$4)*1.0)))+U89*$B$15/($B$15-$AI$14)*(EXP(-$AI$14*(($B$16+$AI$4)*1.0))-EXP(-$B$15*(($B$16+$AI$4)*1.0)))</f>
        <v/>
      </c>
      <c r="AF89" s="17">
        <f>MIN((G89-V89)/$AI$48,(G89-W89)/$AI$49,(G89-X89)/$AI$50,(G89-Y89)/$AI$51,(G89-Z89)/$AI$52,(G89-AA89)/$AI$53,(G89-AB89)/$AI$54,(G89-AC89)/$AI$55,(G89-AD89)/$AI$56,(G89-AE89)/$AI$57)</f>
        <v/>
      </c>
    </row>
    <row r="90">
      <c r="E90" s="12">
        <f>E89+$B$11</f>
        <v/>
      </c>
      <c r="F90" s="13">
        <f>E90/60</f>
        <v/>
      </c>
      <c r="G90" s="13">
        <f>IF(F90&gt;=$AI$66,$B$26,IF(F90&gt;=$AI$65,$B$25,IF(F90&gt;=$AI$64,$B$24,IF(F90&gt;=$AI$63,$B$23,IF(F90&gt;=$AI$62,$B$22,IF(F90&gt;=$AI$61,$B$21,$B$20))))))</f>
        <v/>
      </c>
      <c r="H90" s="14">
        <f>MAX(0,MIN($AI$59,IF($B$9="Plasma",(G90-(S90*$AI$18+T90*$AI$19+U90*$AI$20))/$AI$46,AF90)))</f>
        <v/>
      </c>
      <c r="I90" s="15">
        <f>H90/10*3600/$B$11</f>
        <v/>
      </c>
      <c r="J90" s="15">
        <f>J89+H90</f>
        <v/>
      </c>
      <c r="K90" s="14">
        <f>$AI$21*K89+$AI$22*L89+$AI$23*M89+$AI$30*H89</f>
        <v/>
      </c>
      <c r="L90" s="14">
        <f>$AI$24*K89+$AI$25*L89+$AI$26*M89+$AI$31*H89</f>
        <v/>
      </c>
      <c r="M90" s="14">
        <f>$AI$27*K89+$AI$28*L89+$AI$29*M89+$AI$32*H89</f>
        <v/>
      </c>
      <c r="N90" s="16">
        <f>R90*$B$48</f>
        <v/>
      </c>
      <c r="O90" s="14">
        <f>K90/$B$37</f>
        <v/>
      </c>
      <c r="P90" s="14">
        <f>L90/$B$38</f>
        <v/>
      </c>
      <c r="Q90" s="14">
        <f>M90/$B$39</f>
        <v/>
      </c>
      <c r="R90" s="14">
        <f>R89*$AI$42+S89*$AI$43+T89*$AI$44+U89*$AI$45+$AI$47*H89</f>
        <v/>
      </c>
      <c r="S90" s="17">
        <f>$AI$33*K90+$AI$34*L90+$AI$35*M90</f>
        <v/>
      </c>
      <c r="T90" s="17">
        <f>$AI$36*K90+$AI$37*L90+$AI$38*M90</f>
        <v/>
      </c>
      <c r="U90" s="17">
        <f>$AI$39*K90+$AI$40*L90+$AI$41*M90</f>
        <v/>
      </c>
      <c r="V90" s="17">
        <f>R90*EXP(-$B$15*(($B$16+$AI$4)*0.1))+S90*$B$15/($B$15-$AI$12)*(EXP(-$AI$12*(($B$16+$AI$4)*0.1))-EXP(-$B$15*(($B$16+$AI$4)*0.1)))+T90*$B$15/($B$15-$AI$13)*(EXP(-$AI$13*(($B$16+$AI$4)*0.1))-EXP(-$B$15*(($B$16+$AI$4)*0.1)))+U90*$B$15/($B$15-$AI$14)*(EXP(-$AI$14*(($B$16+$AI$4)*0.1))-EXP(-$B$15*(($B$16+$AI$4)*0.1)))</f>
        <v/>
      </c>
      <c r="W90" s="17">
        <f>R90*EXP(-$B$15*(($B$16+$AI$4)*0.2))+S90*$B$15/($B$15-$AI$12)*(EXP(-$AI$12*(($B$16+$AI$4)*0.2))-EXP(-$B$15*(($B$16+$AI$4)*0.2)))+T90*$B$15/($B$15-$AI$13)*(EXP(-$AI$13*(($B$16+$AI$4)*0.2))-EXP(-$B$15*(($B$16+$AI$4)*0.2)))+U90*$B$15/($B$15-$AI$14)*(EXP(-$AI$14*(($B$16+$AI$4)*0.2))-EXP(-$B$15*(($B$16+$AI$4)*0.2)))</f>
        <v/>
      </c>
      <c r="X90" s="17">
        <f>R90*EXP(-$B$15*(($B$16+$AI$4)*0.3))+S90*$B$15/($B$15-$AI$12)*(EXP(-$AI$12*(($B$16+$AI$4)*0.3))-EXP(-$B$15*(($B$16+$AI$4)*0.3)))+T90*$B$15/($B$15-$AI$13)*(EXP(-$AI$13*(($B$16+$AI$4)*0.3))-EXP(-$B$15*(($B$16+$AI$4)*0.3)))+U90*$B$15/($B$15-$AI$14)*(EXP(-$AI$14*(($B$16+$AI$4)*0.3))-EXP(-$B$15*(($B$16+$AI$4)*0.3)))</f>
        <v/>
      </c>
      <c r="Y90" s="17">
        <f>R90*EXP(-$B$15*(($B$16+$AI$4)*0.4))+S90*$B$15/($B$15-$AI$12)*(EXP(-$AI$12*(($B$16+$AI$4)*0.4))-EXP(-$B$15*(($B$16+$AI$4)*0.4)))+T90*$B$15/($B$15-$AI$13)*(EXP(-$AI$13*(($B$16+$AI$4)*0.4))-EXP(-$B$15*(($B$16+$AI$4)*0.4)))+U90*$B$15/($B$15-$AI$14)*(EXP(-$AI$14*(($B$16+$AI$4)*0.4))-EXP(-$B$15*(($B$16+$AI$4)*0.4)))</f>
        <v/>
      </c>
      <c r="Z90" s="17">
        <f>R90*EXP(-$B$15*(($B$16+$AI$4)*0.5))+S90*$B$15/($B$15-$AI$12)*(EXP(-$AI$12*(($B$16+$AI$4)*0.5))-EXP(-$B$15*(($B$16+$AI$4)*0.5)))+T90*$B$15/($B$15-$AI$13)*(EXP(-$AI$13*(($B$16+$AI$4)*0.5))-EXP(-$B$15*(($B$16+$AI$4)*0.5)))+U90*$B$15/($B$15-$AI$14)*(EXP(-$AI$14*(($B$16+$AI$4)*0.5))-EXP(-$B$15*(($B$16+$AI$4)*0.5)))</f>
        <v/>
      </c>
      <c r="AA90" s="17">
        <f>R90*EXP(-$B$15*(($B$16+$AI$4)*0.6))+S90*$B$15/($B$15-$AI$12)*(EXP(-$AI$12*(($B$16+$AI$4)*0.6))-EXP(-$B$15*(($B$16+$AI$4)*0.6)))+T90*$B$15/($B$15-$AI$13)*(EXP(-$AI$13*(($B$16+$AI$4)*0.6))-EXP(-$B$15*(($B$16+$AI$4)*0.6)))+U90*$B$15/($B$15-$AI$14)*(EXP(-$AI$14*(($B$16+$AI$4)*0.6))-EXP(-$B$15*(($B$16+$AI$4)*0.6)))</f>
        <v/>
      </c>
      <c r="AB90" s="17">
        <f>R90*EXP(-$B$15*(($B$16+$AI$4)*0.7))+S90*$B$15/($B$15-$AI$12)*(EXP(-$AI$12*(($B$16+$AI$4)*0.7))-EXP(-$B$15*(($B$16+$AI$4)*0.7)))+T90*$B$15/($B$15-$AI$13)*(EXP(-$AI$13*(($B$16+$AI$4)*0.7))-EXP(-$B$15*(($B$16+$AI$4)*0.7)))+U90*$B$15/($B$15-$AI$14)*(EXP(-$AI$14*(($B$16+$AI$4)*0.7))-EXP(-$B$15*(($B$16+$AI$4)*0.7)))</f>
        <v/>
      </c>
      <c r="AC90" s="17">
        <f>R90*EXP(-$B$15*(($B$16+$AI$4)*0.8))+S90*$B$15/($B$15-$AI$12)*(EXP(-$AI$12*(($B$16+$AI$4)*0.8))-EXP(-$B$15*(($B$16+$AI$4)*0.8)))+T90*$B$15/($B$15-$AI$13)*(EXP(-$AI$13*(($B$16+$AI$4)*0.8))-EXP(-$B$15*(($B$16+$AI$4)*0.8)))+U90*$B$15/($B$15-$AI$14)*(EXP(-$AI$14*(($B$16+$AI$4)*0.8))-EXP(-$B$15*(($B$16+$AI$4)*0.8)))</f>
        <v/>
      </c>
      <c r="AD90" s="17">
        <f>R90*EXP(-$B$15*(($B$16+$AI$4)*0.9))+S90*$B$15/($B$15-$AI$12)*(EXP(-$AI$12*(($B$16+$AI$4)*0.9))-EXP(-$B$15*(($B$16+$AI$4)*0.9)))+T90*$B$15/($B$15-$AI$13)*(EXP(-$AI$13*(($B$16+$AI$4)*0.9))-EXP(-$B$15*(($B$16+$AI$4)*0.9)))+U90*$B$15/($B$15-$AI$14)*(EXP(-$AI$14*(($B$16+$AI$4)*0.9))-EXP(-$B$15*(($B$16+$AI$4)*0.9)))</f>
        <v/>
      </c>
      <c r="AE90" s="17">
        <f>R90*EXP(-$B$15*(($B$16+$AI$4)*1.0))+S90*$B$15/($B$15-$AI$12)*(EXP(-$AI$12*(($B$16+$AI$4)*1.0))-EXP(-$B$15*(($B$16+$AI$4)*1.0)))+T90*$B$15/($B$15-$AI$13)*(EXP(-$AI$13*(($B$16+$AI$4)*1.0))-EXP(-$B$15*(($B$16+$AI$4)*1.0)))+U90*$B$15/($B$15-$AI$14)*(EXP(-$AI$14*(($B$16+$AI$4)*1.0))-EXP(-$B$15*(($B$16+$AI$4)*1.0)))</f>
        <v/>
      </c>
      <c r="AF90" s="17">
        <f>MIN((G90-V90)/$AI$48,(G90-W90)/$AI$49,(G90-X90)/$AI$50,(G90-Y90)/$AI$51,(G90-Z90)/$AI$52,(G90-AA90)/$AI$53,(G90-AB90)/$AI$54,(G90-AC90)/$AI$55,(G90-AD90)/$AI$56,(G90-AE90)/$AI$57)</f>
        <v/>
      </c>
    </row>
    <row r="91">
      <c r="E91" s="12">
        <f>E90+$B$11</f>
        <v/>
      </c>
      <c r="F91" s="13">
        <f>E91/60</f>
        <v/>
      </c>
      <c r="G91" s="13">
        <f>IF(F91&gt;=$AI$66,$B$26,IF(F91&gt;=$AI$65,$B$25,IF(F91&gt;=$AI$64,$B$24,IF(F91&gt;=$AI$63,$B$23,IF(F91&gt;=$AI$62,$B$22,IF(F91&gt;=$AI$61,$B$21,$B$20))))))</f>
        <v/>
      </c>
      <c r="H91" s="14">
        <f>MAX(0,MIN($AI$59,IF($B$9="Plasma",(G91-(S91*$AI$18+T91*$AI$19+U91*$AI$20))/$AI$46,AF91)))</f>
        <v/>
      </c>
      <c r="I91" s="15">
        <f>H91/10*3600/$B$11</f>
        <v/>
      </c>
      <c r="J91" s="15">
        <f>J90+H91</f>
        <v/>
      </c>
      <c r="K91" s="14">
        <f>$AI$21*K90+$AI$22*L90+$AI$23*M90+$AI$30*H90</f>
        <v/>
      </c>
      <c r="L91" s="14">
        <f>$AI$24*K90+$AI$25*L90+$AI$26*M90+$AI$31*H90</f>
        <v/>
      </c>
      <c r="M91" s="14">
        <f>$AI$27*K90+$AI$28*L90+$AI$29*M90+$AI$32*H90</f>
        <v/>
      </c>
      <c r="N91" s="16">
        <f>R91*$B$48</f>
        <v/>
      </c>
      <c r="O91" s="14">
        <f>K91/$B$37</f>
        <v/>
      </c>
      <c r="P91" s="14">
        <f>L91/$B$38</f>
        <v/>
      </c>
      <c r="Q91" s="14">
        <f>M91/$B$39</f>
        <v/>
      </c>
      <c r="R91" s="14">
        <f>R90*$AI$42+S90*$AI$43+T90*$AI$44+U90*$AI$45+$AI$47*H90</f>
        <v/>
      </c>
      <c r="S91" s="17">
        <f>$AI$33*K91+$AI$34*L91+$AI$35*M91</f>
        <v/>
      </c>
      <c r="T91" s="17">
        <f>$AI$36*K91+$AI$37*L91+$AI$38*M91</f>
        <v/>
      </c>
      <c r="U91" s="17">
        <f>$AI$39*K91+$AI$40*L91+$AI$41*M91</f>
        <v/>
      </c>
      <c r="V91" s="17">
        <f>R91*EXP(-$B$15*(($B$16+$AI$4)*0.1))+S91*$B$15/($B$15-$AI$12)*(EXP(-$AI$12*(($B$16+$AI$4)*0.1))-EXP(-$B$15*(($B$16+$AI$4)*0.1)))+T91*$B$15/($B$15-$AI$13)*(EXP(-$AI$13*(($B$16+$AI$4)*0.1))-EXP(-$B$15*(($B$16+$AI$4)*0.1)))+U91*$B$15/($B$15-$AI$14)*(EXP(-$AI$14*(($B$16+$AI$4)*0.1))-EXP(-$B$15*(($B$16+$AI$4)*0.1)))</f>
        <v/>
      </c>
      <c r="W91" s="17">
        <f>R91*EXP(-$B$15*(($B$16+$AI$4)*0.2))+S91*$B$15/($B$15-$AI$12)*(EXP(-$AI$12*(($B$16+$AI$4)*0.2))-EXP(-$B$15*(($B$16+$AI$4)*0.2)))+T91*$B$15/($B$15-$AI$13)*(EXP(-$AI$13*(($B$16+$AI$4)*0.2))-EXP(-$B$15*(($B$16+$AI$4)*0.2)))+U91*$B$15/($B$15-$AI$14)*(EXP(-$AI$14*(($B$16+$AI$4)*0.2))-EXP(-$B$15*(($B$16+$AI$4)*0.2)))</f>
        <v/>
      </c>
      <c r="X91" s="17">
        <f>R91*EXP(-$B$15*(($B$16+$AI$4)*0.3))+S91*$B$15/($B$15-$AI$12)*(EXP(-$AI$12*(($B$16+$AI$4)*0.3))-EXP(-$B$15*(($B$16+$AI$4)*0.3)))+T91*$B$15/($B$15-$AI$13)*(EXP(-$AI$13*(($B$16+$AI$4)*0.3))-EXP(-$B$15*(($B$16+$AI$4)*0.3)))+U91*$B$15/($B$15-$AI$14)*(EXP(-$AI$14*(($B$16+$AI$4)*0.3))-EXP(-$B$15*(($B$16+$AI$4)*0.3)))</f>
        <v/>
      </c>
      <c r="Y91" s="17">
        <f>R91*EXP(-$B$15*(($B$16+$AI$4)*0.4))+S91*$B$15/($B$15-$AI$12)*(EXP(-$AI$12*(($B$16+$AI$4)*0.4))-EXP(-$B$15*(($B$16+$AI$4)*0.4)))+T91*$B$15/($B$15-$AI$13)*(EXP(-$AI$13*(($B$16+$AI$4)*0.4))-EXP(-$B$15*(($B$16+$AI$4)*0.4)))+U91*$B$15/($B$15-$AI$14)*(EXP(-$AI$14*(($B$16+$AI$4)*0.4))-EXP(-$B$15*(($B$16+$AI$4)*0.4)))</f>
        <v/>
      </c>
      <c r="Z91" s="17">
        <f>R91*EXP(-$B$15*(($B$16+$AI$4)*0.5))+S91*$B$15/($B$15-$AI$12)*(EXP(-$AI$12*(($B$16+$AI$4)*0.5))-EXP(-$B$15*(($B$16+$AI$4)*0.5)))+T91*$B$15/($B$15-$AI$13)*(EXP(-$AI$13*(($B$16+$AI$4)*0.5))-EXP(-$B$15*(($B$16+$AI$4)*0.5)))+U91*$B$15/($B$15-$AI$14)*(EXP(-$AI$14*(($B$16+$AI$4)*0.5))-EXP(-$B$15*(($B$16+$AI$4)*0.5)))</f>
        <v/>
      </c>
      <c r="AA91" s="17">
        <f>R91*EXP(-$B$15*(($B$16+$AI$4)*0.6))+S91*$B$15/($B$15-$AI$12)*(EXP(-$AI$12*(($B$16+$AI$4)*0.6))-EXP(-$B$15*(($B$16+$AI$4)*0.6)))+T91*$B$15/($B$15-$AI$13)*(EXP(-$AI$13*(($B$16+$AI$4)*0.6))-EXP(-$B$15*(($B$16+$AI$4)*0.6)))+U91*$B$15/($B$15-$AI$14)*(EXP(-$AI$14*(($B$16+$AI$4)*0.6))-EXP(-$B$15*(($B$16+$AI$4)*0.6)))</f>
        <v/>
      </c>
      <c r="AB91" s="17">
        <f>R91*EXP(-$B$15*(($B$16+$AI$4)*0.7))+S91*$B$15/($B$15-$AI$12)*(EXP(-$AI$12*(($B$16+$AI$4)*0.7))-EXP(-$B$15*(($B$16+$AI$4)*0.7)))+T91*$B$15/($B$15-$AI$13)*(EXP(-$AI$13*(($B$16+$AI$4)*0.7))-EXP(-$B$15*(($B$16+$AI$4)*0.7)))+U91*$B$15/($B$15-$AI$14)*(EXP(-$AI$14*(($B$16+$AI$4)*0.7))-EXP(-$B$15*(($B$16+$AI$4)*0.7)))</f>
        <v/>
      </c>
      <c r="AC91" s="17">
        <f>R91*EXP(-$B$15*(($B$16+$AI$4)*0.8))+S91*$B$15/($B$15-$AI$12)*(EXP(-$AI$12*(($B$16+$AI$4)*0.8))-EXP(-$B$15*(($B$16+$AI$4)*0.8)))+T91*$B$15/($B$15-$AI$13)*(EXP(-$AI$13*(($B$16+$AI$4)*0.8))-EXP(-$B$15*(($B$16+$AI$4)*0.8)))+U91*$B$15/($B$15-$AI$14)*(EXP(-$AI$14*(($B$16+$AI$4)*0.8))-EXP(-$B$15*(($B$16+$AI$4)*0.8)))</f>
        <v/>
      </c>
      <c r="AD91" s="17">
        <f>R91*EXP(-$B$15*(($B$16+$AI$4)*0.9))+S91*$B$15/($B$15-$AI$12)*(EXP(-$AI$12*(($B$16+$AI$4)*0.9))-EXP(-$B$15*(($B$16+$AI$4)*0.9)))+T91*$B$15/($B$15-$AI$13)*(EXP(-$AI$13*(($B$16+$AI$4)*0.9))-EXP(-$B$15*(($B$16+$AI$4)*0.9)))+U91*$B$15/($B$15-$AI$14)*(EXP(-$AI$14*(($B$16+$AI$4)*0.9))-EXP(-$B$15*(($B$16+$AI$4)*0.9)))</f>
        <v/>
      </c>
      <c r="AE91" s="17">
        <f>R91*EXP(-$B$15*(($B$16+$AI$4)*1.0))+S91*$B$15/($B$15-$AI$12)*(EXP(-$AI$12*(($B$16+$AI$4)*1.0))-EXP(-$B$15*(($B$16+$AI$4)*1.0)))+T91*$B$15/($B$15-$AI$13)*(EXP(-$AI$13*(($B$16+$AI$4)*1.0))-EXP(-$B$15*(($B$16+$AI$4)*1.0)))+U91*$B$15/($B$15-$AI$14)*(EXP(-$AI$14*(($B$16+$AI$4)*1.0))-EXP(-$B$15*(($B$16+$AI$4)*1.0)))</f>
        <v/>
      </c>
      <c r="AF91" s="17">
        <f>MIN((G91-V91)/$AI$48,(G91-W91)/$AI$49,(G91-X91)/$AI$50,(G91-Y91)/$AI$51,(G91-Z91)/$AI$52,(G91-AA91)/$AI$53,(G91-AB91)/$AI$54,(G91-AC91)/$AI$55,(G91-AD91)/$AI$56,(G91-AE91)/$AI$57)</f>
        <v/>
      </c>
    </row>
    <row r="92">
      <c r="E92" s="12">
        <f>E91+$B$11</f>
        <v/>
      </c>
      <c r="F92" s="13">
        <f>E92/60</f>
        <v/>
      </c>
      <c r="G92" s="13">
        <f>IF(F92&gt;=$AI$66,$B$26,IF(F92&gt;=$AI$65,$B$25,IF(F92&gt;=$AI$64,$B$24,IF(F92&gt;=$AI$63,$B$23,IF(F92&gt;=$AI$62,$B$22,IF(F92&gt;=$AI$61,$B$21,$B$20))))))</f>
        <v/>
      </c>
      <c r="H92" s="14">
        <f>MAX(0,MIN($AI$59,IF($B$9="Plasma",(G92-(S92*$AI$18+T92*$AI$19+U92*$AI$20))/$AI$46,AF92)))</f>
        <v/>
      </c>
      <c r="I92" s="15">
        <f>H92/10*3600/$B$11</f>
        <v/>
      </c>
      <c r="J92" s="15">
        <f>J91+H92</f>
        <v/>
      </c>
      <c r="K92" s="14">
        <f>$AI$21*K91+$AI$22*L91+$AI$23*M91+$AI$30*H91</f>
        <v/>
      </c>
      <c r="L92" s="14">
        <f>$AI$24*K91+$AI$25*L91+$AI$26*M91+$AI$31*H91</f>
        <v/>
      </c>
      <c r="M92" s="14">
        <f>$AI$27*K91+$AI$28*L91+$AI$29*M91+$AI$32*H91</f>
        <v/>
      </c>
      <c r="N92" s="16">
        <f>R92*$B$48</f>
        <v/>
      </c>
      <c r="O92" s="14">
        <f>K92/$B$37</f>
        <v/>
      </c>
      <c r="P92" s="14">
        <f>L92/$B$38</f>
        <v/>
      </c>
      <c r="Q92" s="14">
        <f>M92/$B$39</f>
        <v/>
      </c>
      <c r="R92" s="14">
        <f>R91*$AI$42+S91*$AI$43+T91*$AI$44+U91*$AI$45+$AI$47*H91</f>
        <v/>
      </c>
      <c r="S92" s="17">
        <f>$AI$33*K92+$AI$34*L92+$AI$35*M92</f>
        <v/>
      </c>
      <c r="T92" s="17">
        <f>$AI$36*K92+$AI$37*L92+$AI$38*M92</f>
        <v/>
      </c>
      <c r="U92" s="17">
        <f>$AI$39*K92+$AI$40*L92+$AI$41*M92</f>
        <v/>
      </c>
      <c r="V92" s="17">
        <f>R92*EXP(-$B$15*(($B$16+$AI$4)*0.1))+S92*$B$15/($B$15-$AI$12)*(EXP(-$AI$12*(($B$16+$AI$4)*0.1))-EXP(-$B$15*(($B$16+$AI$4)*0.1)))+T92*$B$15/($B$15-$AI$13)*(EXP(-$AI$13*(($B$16+$AI$4)*0.1))-EXP(-$B$15*(($B$16+$AI$4)*0.1)))+U92*$B$15/($B$15-$AI$14)*(EXP(-$AI$14*(($B$16+$AI$4)*0.1))-EXP(-$B$15*(($B$16+$AI$4)*0.1)))</f>
        <v/>
      </c>
      <c r="W92" s="17">
        <f>R92*EXP(-$B$15*(($B$16+$AI$4)*0.2))+S92*$B$15/($B$15-$AI$12)*(EXP(-$AI$12*(($B$16+$AI$4)*0.2))-EXP(-$B$15*(($B$16+$AI$4)*0.2)))+T92*$B$15/($B$15-$AI$13)*(EXP(-$AI$13*(($B$16+$AI$4)*0.2))-EXP(-$B$15*(($B$16+$AI$4)*0.2)))+U92*$B$15/($B$15-$AI$14)*(EXP(-$AI$14*(($B$16+$AI$4)*0.2))-EXP(-$B$15*(($B$16+$AI$4)*0.2)))</f>
        <v/>
      </c>
      <c r="X92" s="17">
        <f>R92*EXP(-$B$15*(($B$16+$AI$4)*0.3))+S92*$B$15/($B$15-$AI$12)*(EXP(-$AI$12*(($B$16+$AI$4)*0.3))-EXP(-$B$15*(($B$16+$AI$4)*0.3)))+T92*$B$15/($B$15-$AI$13)*(EXP(-$AI$13*(($B$16+$AI$4)*0.3))-EXP(-$B$15*(($B$16+$AI$4)*0.3)))+U92*$B$15/($B$15-$AI$14)*(EXP(-$AI$14*(($B$16+$AI$4)*0.3))-EXP(-$B$15*(($B$16+$AI$4)*0.3)))</f>
        <v/>
      </c>
      <c r="Y92" s="17">
        <f>R92*EXP(-$B$15*(($B$16+$AI$4)*0.4))+S92*$B$15/($B$15-$AI$12)*(EXP(-$AI$12*(($B$16+$AI$4)*0.4))-EXP(-$B$15*(($B$16+$AI$4)*0.4)))+T92*$B$15/($B$15-$AI$13)*(EXP(-$AI$13*(($B$16+$AI$4)*0.4))-EXP(-$B$15*(($B$16+$AI$4)*0.4)))+U92*$B$15/($B$15-$AI$14)*(EXP(-$AI$14*(($B$16+$AI$4)*0.4))-EXP(-$B$15*(($B$16+$AI$4)*0.4)))</f>
        <v/>
      </c>
      <c r="Z92" s="17">
        <f>R92*EXP(-$B$15*(($B$16+$AI$4)*0.5))+S92*$B$15/($B$15-$AI$12)*(EXP(-$AI$12*(($B$16+$AI$4)*0.5))-EXP(-$B$15*(($B$16+$AI$4)*0.5)))+T92*$B$15/($B$15-$AI$13)*(EXP(-$AI$13*(($B$16+$AI$4)*0.5))-EXP(-$B$15*(($B$16+$AI$4)*0.5)))+U92*$B$15/($B$15-$AI$14)*(EXP(-$AI$14*(($B$16+$AI$4)*0.5))-EXP(-$B$15*(($B$16+$AI$4)*0.5)))</f>
        <v/>
      </c>
      <c r="AA92" s="17">
        <f>R92*EXP(-$B$15*(($B$16+$AI$4)*0.6))+S92*$B$15/($B$15-$AI$12)*(EXP(-$AI$12*(($B$16+$AI$4)*0.6))-EXP(-$B$15*(($B$16+$AI$4)*0.6)))+T92*$B$15/($B$15-$AI$13)*(EXP(-$AI$13*(($B$16+$AI$4)*0.6))-EXP(-$B$15*(($B$16+$AI$4)*0.6)))+U92*$B$15/($B$15-$AI$14)*(EXP(-$AI$14*(($B$16+$AI$4)*0.6))-EXP(-$B$15*(($B$16+$AI$4)*0.6)))</f>
        <v/>
      </c>
      <c r="AB92" s="17">
        <f>R92*EXP(-$B$15*(($B$16+$AI$4)*0.7))+S92*$B$15/($B$15-$AI$12)*(EXP(-$AI$12*(($B$16+$AI$4)*0.7))-EXP(-$B$15*(($B$16+$AI$4)*0.7)))+T92*$B$15/($B$15-$AI$13)*(EXP(-$AI$13*(($B$16+$AI$4)*0.7))-EXP(-$B$15*(($B$16+$AI$4)*0.7)))+U92*$B$15/($B$15-$AI$14)*(EXP(-$AI$14*(($B$16+$AI$4)*0.7))-EXP(-$B$15*(($B$16+$AI$4)*0.7)))</f>
        <v/>
      </c>
      <c r="AC92" s="17">
        <f>R92*EXP(-$B$15*(($B$16+$AI$4)*0.8))+S92*$B$15/($B$15-$AI$12)*(EXP(-$AI$12*(($B$16+$AI$4)*0.8))-EXP(-$B$15*(($B$16+$AI$4)*0.8)))+T92*$B$15/($B$15-$AI$13)*(EXP(-$AI$13*(($B$16+$AI$4)*0.8))-EXP(-$B$15*(($B$16+$AI$4)*0.8)))+U92*$B$15/($B$15-$AI$14)*(EXP(-$AI$14*(($B$16+$AI$4)*0.8))-EXP(-$B$15*(($B$16+$AI$4)*0.8)))</f>
        <v/>
      </c>
      <c r="AD92" s="17">
        <f>R92*EXP(-$B$15*(($B$16+$AI$4)*0.9))+S92*$B$15/($B$15-$AI$12)*(EXP(-$AI$12*(($B$16+$AI$4)*0.9))-EXP(-$B$15*(($B$16+$AI$4)*0.9)))+T92*$B$15/($B$15-$AI$13)*(EXP(-$AI$13*(($B$16+$AI$4)*0.9))-EXP(-$B$15*(($B$16+$AI$4)*0.9)))+U92*$B$15/($B$15-$AI$14)*(EXP(-$AI$14*(($B$16+$AI$4)*0.9))-EXP(-$B$15*(($B$16+$AI$4)*0.9)))</f>
        <v/>
      </c>
      <c r="AE92" s="17">
        <f>R92*EXP(-$B$15*(($B$16+$AI$4)*1.0))+S92*$B$15/($B$15-$AI$12)*(EXP(-$AI$12*(($B$16+$AI$4)*1.0))-EXP(-$B$15*(($B$16+$AI$4)*1.0)))+T92*$B$15/($B$15-$AI$13)*(EXP(-$AI$13*(($B$16+$AI$4)*1.0))-EXP(-$B$15*(($B$16+$AI$4)*1.0)))+U92*$B$15/($B$15-$AI$14)*(EXP(-$AI$14*(($B$16+$AI$4)*1.0))-EXP(-$B$15*(($B$16+$AI$4)*1.0)))</f>
        <v/>
      </c>
      <c r="AF92" s="17">
        <f>MIN((G92-V92)/$AI$48,(G92-W92)/$AI$49,(G92-X92)/$AI$50,(G92-Y92)/$AI$51,(G92-Z92)/$AI$52,(G92-AA92)/$AI$53,(G92-AB92)/$AI$54,(G92-AC92)/$AI$55,(G92-AD92)/$AI$56,(G92-AE92)/$AI$57)</f>
        <v/>
      </c>
    </row>
    <row r="93">
      <c r="E93" s="12">
        <f>E92+$B$11</f>
        <v/>
      </c>
      <c r="F93" s="13">
        <f>E93/60</f>
        <v/>
      </c>
      <c r="G93" s="13">
        <f>IF(F93&gt;=$AI$66,$B$26,IF(F93&gt;=$AI$65,$B$25,IF(F93&gt;=$AI$64,$B$24,IF(F93&gt;=$AI$63,$B$23,IF(F93&gt;=$AI$62,$B$22,IF(F93&gt;=$AI$61,$B$21,$B$20))))))</f>
        <v/>
      </c>
      <c r="H93" s="14">
        <f>MAX(0,MIN($AI$59,IF($B$9="Plasma",(G93-(S93*$AI$18+T93*$AI$19+U93*$AI$20))/$AI$46,AF93)))</f>
        <v/>
      </c>
      <c r="I93" s="15">
        <f>H93/10*3600/$B$11</f>
        <v/>
      </c>
      <c r="J93" s="15">
        <f>J92+H93</f>
        <v/>
      </c>
      <c r="K93" s="14">
        <f>$AI$21*K92+$AI$22*L92+$AI$23*M92+$AI$30*H92</f>
        <v/>
      </c>
      <c r="L93" s="14">
        <f>$AI$24*K92+$AI$25*L92+$AI$26*M92+$AI$31*H92</f>
        <v/>
      </c>
      <c r="M93" s="14">
        <f>$AI$27*K92+$AI$28*L92+$AI$29*M92+$AI$32*H92</f>
        <v/>
      </c>
      <c r="N93" s="16">
        <f>R93*$B$48</f>
        <v/>
      </c>
      <c r="O93" s="14">
        <f>K93/$B$37</f>
        <v/>
      </c>
      <c r="P93" s="14">
        <f>L93/$B$38</f>
        <v/>
      </c>
      <c r="Q93" s="14">
        <f>M93/$B$39</f>
        <v/>
      </c>
      <c r="R93" s="14">
        <f>R92*$AI$42+S92*$AI$43+T92*$AI$44+U92*$AI$45+$AI$47*H92</f>
        <v/>
      </c>
      <c r="S93" s="17">
        <f>$AI$33*K93+$AI$34*L93+$AI$35*M93</f>
        <v/>
      </c>
      <c r="T93" s="17">
        <f>$AI$36*K93+$AI$37*L93+$AI$38*M93</f>
        <v/>
      </c>
      <c r="U93" s="17">
        <f>$AI$39*K93+$AI$40*L93+$AI$41*M93</f>
        <v/>
      </c>
      <c r="V93" s="17">
        <f>R93*EXP(-$B$15*(($B$16+$AI$4)*0.1))+S93*$B$15/($B$15-$AI$12)*(EXP(-$AI$12*(($B$16+$AI$4)*0.1))-EXP(-$B$15*(($B$16+$AI$4)*0.1)))+T93*$B$15/($B$15-$AI$13)*(EXP(-$AI$13*(($B$16+$AI$4)*0.1))-EXP(-$B$15*(($B$16+$AI$4)*0.1)))+U93*$B$15/($B$15-$AI$14)*(EXP(-$AI$14*(($B$16+$AI$4)*0.1))-EXP(-$B$15*(($B$16+$AI$4)*0.1)))</f>
        <v/>
      </c>
      <c r="W93" s="17">
        <f>R93*EXP(-$B$15*(($B$16+$AI$4)*0.2))+S93*$B$15/($B$15-$AI$12)*(EXP(-$AI$12*(($B$16+$AI$4)*0.2))-EXP(-$B$15*(($B$16+$AI$4)*0.2)))+T93*$B$15/($B$15-$AI$13)*(EXP(-$AI$13*(($B$16+$AI$4)*0.2))-EXP(-$B$15*(($B$16+$AI$4)*0.2)))+U93*$B$15/($B$15-$AI$14)*(EXP(-$AI$14*(($B$16+$AI$4)*0.2))-EXP(-$B$15*(($B$16+$AI$4)*0.2)))</f>
        <v/>
      </c>
      <c r="X93" s="17">
        <f>R93*EXP(-$B$15*(($B$16+$AI$4)*0.3))+S93*$B$15/($B$15-$AI$12)*(EXP(-$AI$12*(($B$16+$AI$4)*0.3))-EXP(-$B$15*(($B$16+$AI$4)*0.3)))+T93*$B$15/($B$15-$AI$13)*(EXP(-$AI$13*(($B$16+$AI$4)*0.3))-EXP(-$B$15*(($B$16+$AI$4)*0.3)))+U93*$B$15/($B$15-$AI$14)*(EXP(-$AI$14*(($B$16+$AI$4)*0.3))-EXP(-$B$15*(($B$16+$AI$4)*0.3)))</f>
        <v/>
      </c>
      <c r="Y93" s="17">
        <f>R93*EXP(-$B$15*(($B$16+$AI$4)*0.4))+S93*$B$15/($B$15-$AI$12)*(EXP(-$AI$12*(($B$16+$AI$4)*0.4))-EXP(-$B$15*(($B$16+$AI$4)*0.4)))+T93*$B$15/($B$15-$AI$13)*(EXP(-$AI$13*(($B$16+$AI$4)*0.4))-EXP(-$B$15*(($B$16+$AI$4)*0.4)))+U93*$B$15/($B$15-$AI$14)*(EXP(-$AI$14*(($B$16+$AI$4)*0.4))-EXP(-$B$15*(($B$16+$AI$4)*0.4)))</f>
        <v/>
      </c>
      <c r="Z93" s="17">
        <f>R93*EXP(-$B$15*(($B$16+$AI$4)*0.5))+S93*$B$15/($B$15-$AI$12)*(EXP(-$AI$12*(($B$16+$AI$4)*0.5))-EXP(-$B$15*(($B$16+$AI$4)*0.5)))+T93*$B$15/($B$15-$AI$13)*(EXP(-$AI$13*(($B$16+$AI$4)*0.5))-EXP(-$B$15*(($B$16+$AI$4)*0.5)))+U93*$B$15/($B$15-$AI$14)*(EXP(-$AI$14*(($B$16+$AI$4)*0.5))-EXP(-$B$15*(($B$16+$AI$4)*0.5)))</f>
        <v/>
      </c>
      <c r="AA93" s="17">
        <f>R93*EXP(-$B$15*(($B$16+$AI$4)*0.6))+S93*$B$15/($B$15-$AI$12)*(EXP(-$AI$12*(($B$16+$AI$4)*0.6))-EXP(-$B$15*(($B$16+$AI$4)*0.6)))+T93*$B$15/($B$15-$AI$13)*(EXP(-$AI$13*(($B$16+$AI$4)*0.6))-EXP(-$B$15*(($B$16+$AI$4)*0.6)))+U93*$B$15/($B$15-$AI$14)*(EXP(-$AI$14*(($B$16+$AI$4)*0.6))-EXP(-$B$15*(($B$16+$AI$4)*0.6)))</f>
        <v/>
      </c>
      <c r="AB93" s="17">
        <f>R93*EXP(-$B$15*(($B$16+$AI$4)*0.7))+S93*$B$15/($B$15-$AI$12)*(EXP(-$AI$12*(($B$16+$AI$4)*0.7))-EXP(-$B$15*(($B$16+$AI$4)*0.7)))+T93*$B$15/($B$15-$AI$13)*(EXP(-$AI$13*(($B$16+$AI$4)*0.7))-EXP(-$B$15*(($B$16+$AI$4)*0.7)))+U93*$B$15/($B$15-$AI$14)*(EXP(-$AI$14*(($B$16+$AI$4)*0.7))-EXP(-$B$15*(($B$16+$AI$4)*0.7)))</f>
        <v/>
      </c>
      <c r="AC93" s="17">
        <f>R93*EXP(-$B$15*(($B$16+$AI$4)*0.8))+S93*$B$15/($B$15-$AI$12)*(EXP(-$AI$12*(($B$16+$AI$4)*0.8))-EXP(-$B$15*(($B$16+$AI$4)*0.8)))+T93*$B$15/($B$15-$AI$13)*(EXP(-$AI$13*(($B$16+$AI$4)*0.8))-EXP(-$B$15*(($B$16+$AI$4)*0.8)))+U93*$B$15/($B$15-$AI$14)*(EXP(-$AI$14*(($B$16+$AI$4)*0.8))-EXP(-$B$15*(($B$16+$AI$4)*0.8)))</f>
        <v/>
      </c>
      <c r="AD93" s="17">
        <f>R93*EXP(-$B$15*(($B$16+$AI$4)*0.9))+S93*$B$15/($B$15-$AI$12)*(EXP(-$AI$12*(($B$16+$AI$4)*0.9))-EXP(-$B$15*(($B$16+$AI$4)*0.9)))+T93*$B$15/($B$15-$AI$13)*(EXP(-$AI$13*(($B$16+$AI$4)*0.9))-EXP(-$B$15*(($B$16+$AI$4)*0.9)))+U93*$B$15/($B$15-$AI$14)*(EXP(-$AI$14*(($B$16+$AI$4)*0.9))-EXP(-$B$15*(($B$16+$AI$4)*0.9)))</f>
        <v/>
      </c>
      <c r="AE93" s="17">
        <f>R93*EXP(-$B$15*(($B$16+$AI$4)*1.0))+S93*$B$15/($B$15-$AI$12)*(EXP(-$AI$12*(($B$16+$AI$4)*1.0))-EXP(-$B$15*(($B$16+$AI$4)*1.0)))+T93*$B$15/($B$15-$AI$13)*(EXP(-$AI$13*(($B$16+$AI$4)*1.0))-EXP(-$B$15*(($B$16+$AI$4)*1.0)))+U93*$B$15/($B$15-$AI$14)*(EXP(-$AI$14*(($B$16+$AI$4)*1.0))-EXP(-$B$15*(($B$16+$AI$4)*1.0)))</f>
        <v/>
      </c>
      <c r="AF93" s="17">
        <f>MIN((G93-V93)/$AI$48,(G93-W93)/$AI$49,(G93-X93)/$AI$50,(G93-Y93)/$AI$51,(G93-Z93)/$AI$52,(G93-AA93)/$AI$53,(G93-AB93)/$AI$54,(G93-AC93)/$AI$55,(G93-AD93)/$AI$56,(G93-AE93)/$AI$57)</f>
        <v/>
      </c>
    </row>
    <row r="94">
      <c r="E94" s="12">
        <f>E93+$B$11</f>
        <v/>
      </c>
      <c r="F94" s="13">
        <f>E94/60</f>
        <v/>
      </c>
      <c r="G94" s="13">
        <f>IF(F94&gt;=$AI$66,$B$26,IF(F94&gt;=$AI$65,$B$25,IF(F94&gt;=$AI$64,$B$24,IF(F94&gt;=$AI$63,$B$23,IF(F94&gt;=$AI$62,$B$22,IF(F94&gt;=$AI$61,$B$21,$B$20))))))</f>
        <v/>
      </c>
      <c r="H94" s="14">
        <f>MAX(0,MIN($AI$59,IF($B$9="Plasma",(G94-(S94*$AI$18+T94*$AI$19+U94*$AI$20))/$AI$46,AF94)))</f>
        <v/>
      </c>
      <c r="I94" s="15">
        <f>H94/10*3600/$B$11</f>
        <v/>
      </c>
      <c r="J94" s="15">
        <f>J93+H94</f>
        <v/>
      </c>
      <c r="K94" s="14">
        <f>$AI$21*K93+$AI$22*L93+$AI$23*M93+$AI$30*H93</f>
        <v/>
      </c>
      <c r="L94" s="14">
        <f>$AI$24*K93+$AI$25*L93+$AI$26*M93+$AI$31*H93</f>
        <v/>
      </c>
      <c r="M94" s="14">
        <f>$AI$27*K93+$AI$28*L93+$AI$29*M93+$AI$32*H93</f>
        <v/>
      </c>
      <c r="N94" s="16">
        <f>R94*$B$48</f>
        <v/>
      </c>
      <c r="O94" s="14">
        <f>K94/$B$37</f>
        <v/>
      </c>
      <c r="P94" s="14">
        <f>L94/$B$38</f>
        <v/>
      </c>
      <c r="Q94" s="14">
        <f>M94/$B$39</f>
        <v/>
      </c>
      <c r="R94" s="14">
        <f>R93*$AI$42+S93*$AI$43+T93*$AI$44+U93*$AI$45+$AI$47*H93</f>
        <v/>
      </c>
      <c r="S94" s="17">
        <f>$AI$33*K94+$AI$34*L94+$AI$35*M94</f>
        <v/>
      </c>
      <c r="T94" s="17">
        <f>$AI$36*K94+$AI$37*L94+$AI$38*M94</f>
        <v/>
      </c>
      <c r="U94" s="17">
        <f>$AI$39*K94+$AI$40*L94+$AI$41*M94</f>
        <v/>
      </c>
      <c r="V94" s="17">
        <f>R94*EXP(-$B$15*(($B$16+$AI$4)*0.1))+S94*$B$15/($B$15-$AI$12)*(EXP(-$AI$12*(($B$16+$AI$4)*0.1))-EXP(-$B$15*(($B$16+$AI$4)*0.1)))+T94*$B$15/($B$15-$AI$13)*(EXP(-$AI$13*(($B$16+$AI$4)*0.1))-EXP(-$B$15*(($B$16+$AI$4)*0.1)))+U94*$B$15/($B$15-$AI$14)*(EXP(-$AI$14*(($B$16+$AI$4)*0.1))-EXP(-$B$15*(($B$16+$AI$4)*0.1)))</f>
        <v/>
      </c>
      <c r="W94" s="17">
        <f>R94*EXP(-$B$15*(($B$16+$AI$4)*0.2))+S94*$B$15/($B$15-$AI$12)*(EXP(-$AI$12*(($B$16+$AI$4)*0.2))-EXP(-$B$15*(($B$16+$AI$4)*0.2)))+T94*$B$15/($B$15-$AI$13)*(EXP(-$AI$13*(($B$16+$AI$4)*0.2))-EXP(-$B$15*(($B$16+$AI$4)*0.2)))+U94*$B$15/($B$15-$AI$14)*(EXP(-$AI$14*(($B$16+$AI$4)*0.2))-EXP(-$B$15*(($B$16+$AI$4)*0.2)))</f>
        <v/>
      </c>
      <c r="X94" s="17">
        <f>R94*EXP(-$B$15*(($B$16+$AI$4)*0.3))+S94*$B$15/($B$15-$AI$12)*(EXP(-$AI$12*(($B$16+$AI$4)*0.3))-EXP(-$B$15*(($B$16+$AI$4)*0.3)))+T94*$B$15/($B$15-$AI$13)*(EXP(-$AI$13*(($B$16+$AI$4)*0.3))-EXP(-$B$15*(($B$16+$AI$4)*0.3)))+U94*$B$15/($B$15-$AI$14)*(EXP(-$AI$14*(($B$16+$AI$4)*0.3))-EXP(-$B$15*(($B$16+$AI$4)*0.3)))</f>
        <v/>
      </c>
      <c r="Y94" s="17">
        <f>R94*EXP(-$B$15*(($B$16+$AI$4)*0.4))+S94*$B$15/($B$15-$AI$12)*(EXP(-$AI$12*(($B$16+$AI$4)*0.4))-EXP(-$B$15*(($B$16+$AI$4)*0.4)))+T94*$B$15/($B$15-$AI$13)*(EXP(-$AI$13*(($B$16+$AI$4)*0.4))-EXP(-$B$15*(($B$16+$AI$4)*0.4)))+U94*$B$15/($B$15-$AI$14)*(EXP(-$AI$14*(($B$16+$AI$4)*0.4))-EXP(-$B$15*(($B$16+$AI$4)*0.4)))</f>
        <v/>
      </c>
      <c r="Z94" s="17">
        <f>R94*EXP(-$B$15*(($B$16+$AI$4)*0.5))+S94*$B$15/($B$15-$AI$12)*(EXP(-$AI$12*(($B$16+$AI$4)*0.5))-EXP(-$B$15*(($B$16+$AI$4)*0.5)))+T94*$B$15/($B$15-$AI$13)*(EXP(-$AI$13*(($B$16+$AI$4)*0.5))-EXP(-$B$15*(($B$16+$AI$4)*0.5)))+U94*$B$15/($B$15-$AI$14)*(EXP(-$AI$14*(($B$16+$AI$4)*0.5))-EXP(-$B$15*(($B$16+$AI$4)*0.5)))</f>
        <v/>
      </c>
      <c r="AA94" s="17">
        <f>R94*EXP(-$B$15*(($B$16+$AI$4)*0.6))+S94*$B$15/($B$15-$AI$12)*(EXP(-$AI$12*(($B$16+$AI$4)*0.6))-EXP(-$B$15*(($B$16+$AI$4)*0.6)))+T94*$B$15/($B$15-$AI$13)*(EXP(-$AI$13*(($B$16+$AI$4)*0.6))-EXP(-$B$15*(($B$16+$AI$4)*0.6)))+U94*$B$15/($B$15-$AI$14)*(EXP(-$AI$14*(($B$16+$AI$4)*0.6))-EXP(-$B$15*(($B$16+$AI$4)*0.6)))</f>
        <v/>
      </c>
      <c r="AB94" s="17">
        <f>R94*EXP(-$B$15*(($B$16+$AI$4)*0.7))+S94*$B$15/($B$15-$AI$12)*(EXP(-$AI$12*(($B$16+$AI$4)*0.7))-EXP(-$B$15*(($B$16+$AI$4)*0.7)))+T94*$B$15/($B$15-$AI$13)*(EXP(-$AI$13*(($B$16+$AI$4)*0.7))-EXP(-$B$15*(($B$16+$AI$4)*0.7)))+U94*$B$15/($B$15-$AI$14)*(EXP(-$AI$14*(($B$16+$AI$4)*0.7))-EXP(-$B$15*(($B$16+$AI$4)*0.7)))</f>
        <v/>
      </c>
      <c r="AC94" s="17">
        <f>R94*EXP(-$B$15*(($B$16+$AI$4)*0.8))+S94*$B$15/($B$15-$AI$12)*(EXP(-$AI$12*(($B$16+$AI$4)*0.8))-EXP(-$B$15*(($B$16+$AI$4)*0.8)))+T94*$B$15/($B$15-$AI$13)*(EXP(-$AI$13*(($B$16+$AI$4)*0.8))-EXP(-$B$15*(($B$16+$AI$4)*0.8)))+U94*$B$15/($B$15-$AI$14)*(EXP(-$AI$14*(($B$16+$AI$4)*0.8))-EXP(-$B$15*(($B$16+$AI$4)*0.8)))</f>
        <v/>
      </c>
      <c r="AD94" s="17">
        <f>R94*EXP(-$B$15*(($B$16+$AI$4)*0.9))+S94*$B$15/($B$15-$AI$12)*(EXP(-$AI$12*(($B$16+$AI$4)*0.9))-EXP(-$B$15*(($B$16+$AI$4)*0.9)))+T94*$B$15/($B$15-$AI$13)*(EXP(-$AI$13*(($B$16+$AI$4)*0.9))-EXP(-$B$15*(($B$16+$AI$4)*0.9)))+U94*$B$15/($B$15-$AI$14)*(EXP(-$AI$14*(($B$16+$AI$4)*0.9))-EXP(-$B$15*(($B$16+$AI$4)*0.9)))</f>
        <v/>
      </c>
      <c r="AE94" s="17">
        <f>R94*EXP(-$B$15*(($B$16+$AI$4)*1.0))+S94*$B$15/($B$15-$AI$12)*(EXP(-$AI$12*(($B$16+$AI$4)*1.0))-EXP(-$B$15*(($B$16+$AI$4)*1.0)))+T94*$B$15/($B$15-$AI$13)*(EXP(-$AI$13*(($B$16+$AI$4)*1.0))-EXP(-$B$15*(($B$16+$AI$4)*1.0)))+U94*$B$15/($B$15-$AI$14)*(EXP(-$AI$14*(($B$16+$AI$4)*1.0))-EXP(-$B$15*(($B$16+$AI$4)*1.0)))</f>
        <v/>
      </c>
      <c r="AF94" s="17">
        <f>MIN((G94-V94)/$AI$48,(G94-W94)/$AI$49,(G94-X94)/$AI$50,(G94-Y94)/$AI$51,(G94-Z94)/$AI$52,(G94-AA94)/$AI$53,(G94-AB94)/$AI$54,(G94-AC94)/$AI$55,(G94-AD94)/$AI$56,(G94-AE94)/$AI$57)</f>
        <v/>
      </c>
    </row>
    <row r="95">
      <c r="E95" s="12">
        <f>E94+$B$11</f>
        <v/>
      </c>
      <c r="F95" s="13">
        <f>E95/60</f>
        <v/>
      </c>
      <c r="G95" s="13">
        <f>IF(F95&gt;=$AI$66,$B$26,IF(F95&gt;=$AI$65,$B$25,IF(F95&gt;=$AI$64,$B$24,IF(F95&gt;=$AI$63,$B$23,IF(F95&gt;=$AI$62,$B$22,IF(F95&gt;=$AI$61,$B$21,$B$20))))))</f>
        <v/>
      </c>
      <c r="H95" s="14">
        <f>MAX(0,MIN($AI$59,IF($B$9="Plasma",(G95-(S95*$AI$18+T95*$AI$19+U95*$AI$20))/$AI$46,AF95)))</f>
        <v/>
      </c>
      <c r="I95" s="15">
        <f>H95/10*3600/$B$11</f>
        <v/>
      </c>
      <c r="J95" s="15">
        <f>J94+H95</f>
        <v/>
      </c>
      <c r="K95" s="14">
        <f>$AI$21*K94+$AI$22*L94+$AI$23*M94+$AI$30*H94</f>
        <v/>
      </c>
      <c r="L95" s="14">
        <f>$AI$24*K94+$AI$25*L94+$AI$26*M94+$AI$31*H94</f>
        <v/>
      </c>
      <c r="M95" s="14">
        <f>$AI$27*K94+$AI$28*L94+$AI$29*M94+$AI$32*H94</f>
        <v/>
      </c>
      <c r="N95" s="16">
        <f>R95*$B$48</f>
        <v/>
      </c>
      <c r="O95" s="14">
        <f>K95/$B$37</f>
        <v/>
      </c>
      <c r="P95" s="14">
        <f>L95/$B$38</f>
        <v/>
      </c>
      <c r="Q95" s="14">
        <f>M95/$B$39</f>
        <v/>
      </c>
      <c r="R95" s="14">
        <f>R94*$AI$42+S94*$AI$43+T94*$AI$44+U94*$AI$45+$AI$47*H94</f>
        <v/>
      </c>
      <c r="S95" s="17">
        <f>$AI$33*K95+$AI$34*L95+$AI$35*M95</f>
        <v/>
      </c>
      <c r="T95" s="17">
        <f>$AI$36*K95+$AI$37*L95+$AI$38*M95</f>
        <v/>
      </c>
      <c r="U95" s="17">
        <f>$AI$39*K95+$AI$40*L95+$AI$41*M95</f>
        <v/>
      </c>
      <c r="V95" s="17">
        <f>R95*EXP(-$B$15*(($B$16+$AI$4)*0.1))+S95*$B$15/($B$15-$AI$12)*(EXP(-$AI$12*(($B$16+$AI$4)*0.1))-EXP(-$B$15*(($B$16+$AI$4)*0.1)))+T95*$B$15/($B$15-$AI$13)*(EXP(-$AI$13*(($B$16+$AI$4)*0.1))-EXP(-$B$15*(($B$16+$AI$4)*0.1)))+U95*$B$15/($B$15-$AI$14)*(EXP(-$AI$14*(($B$16+$AI$4)*0.1))-EXP(-$B$15*(($B$16+$AI$4)*0.1)))</f>
        <v/>
      </c>
      <c r="W95" s="17">
        <f>R95*EXP(-$B$15*(($B$16+$AI$4)*0.2))+S95*$B$15/($B$15-$AI$12)*(EXP(-$AI$12*(($B$16+$AI$4)*0.2))-EXP(-$B$15*(($B$16+$AI$4)*0.2)))+T95*$B$15/($B$15-$AI$13)*(EXP(-$AI$13*(($B$16+$AI$4)*0.2))-EXP(-$B$15*(($B$16+$AI$4)*0.2)))+U95*$B$15/($B$15-$AI$14)*(EXP(-$AI$14*(($B$16+$AI$4)*0.2))-EXP(-$B$15*(($B$16+$AI$4)*0.2)))</f>
        <v/>
      </c>
      <c r="X95" s="17">
        <f>R95*EXP(-$B$15*(($B$16+$AI$4)*0.3))+S95*$B$15/($B$15-$AI$12)*(EXP(-$AI$12*(($B$16+$AI$4)*0.3))-EXP(-$B$15*(($B$16+$AI$4)*0.3)))+T95*$B$15/($B$15-$AI$13)*(EXP(-$AI$13*(($B$16+$AI$4)*0.3))-EXP(-$B$15*(($B$16+$AI$4)*0.3)))+U95*$B$15/($B$15-$AI$14)*(EXP(-$AI$14*(($B$16+$AI$4)*0.3))-EXP(-$B$15*(($B$16+$AI$4)*0.3)))</f>
        <v/>
      </c>
      <c r="Y95" s="17">
        <f>R95*EXP(-$B$15*(($B$16+$AI$4)*0.4))+S95*$B$15/($B$15-$AI$12)*(EXP(-$AI$12*(($B$16+$AI$4)*0.4))-EXP(-$B$15*(($B$16+$AI$4)*0.4)))+T95*$B$15/($B$15-$AI$13)*(EXP(-$AI$13*(($B$16+$AI$4)*0.4))-EXP(-$B$15*(($B$16+$AI$4)*0.4)))+U95*$B$15/($B$15-$AI$14)*(EXP(-$AI$14*(($B$16+$AI$4)*0.4))-EXP(-$B$15*(($B$16+$AI$4)*0.4)))</f>
        <v/>
      </c>
      <c r="Z95" s="17">
        <f>R95*EXP(-$B$15*(($B$16+$AI$4)*0.5))+S95*$B$15/($B$15-$AI$12)*(EXP(-$AI$12*(($B$16+$AI$4)*0.5))-EXP(-$B$15*(($B$16+$AI$4)*0.5)))+T95*$B$15/($B$15-$AI$13)*(EXP(-$AI$13*(($B$16+$AI$4)*0.5))-EXP(-$B$15*(($B$16+$AI$4)*0.5)))+U95*$B$15/($B$15-$AI$14)*(EXP(-$AI$14*(($B$16+$AI$4)*0.5))-EXP(-$B$15*(($B$16+$AI$4)*0.5)))</f>
        <v/>
      </c>
      <c r="AA95" s="17">
        <f>R95*EXP(-$B$15*(($B$16+$AI$4)*0.6))+S95*$B$15/($B$15-$AI$12)*(EXP(-$AI$12*(($B$16+$AI$4)*0.6))-EXP(-$B$15*(($B$16+$AI$4)*0.6)))+T95*$B$15/($B$15-$AI$13)*(EXP(-$AI$13*(($B$16+$AI$4)*0.6))-EXP(-$B$15*(($B$16+$AI$4)*0.6)))+U95*$B$15/($B$15-$AI$14)*(EXP(-$AI$14*(($B$16+$AI$4)*0.6))-EXP(-$B$15*(($B$16+$AI$4)*0.6)))</f>
        <v/>
      </c>
      <c r="AB95" s="17">
        <f>R95*EXP(-$B$15*(($B$16+$AI$4)*0.7))+S95*$B$15/($B$15-$AI$12)*(EXP(-$AI$12*(($B$16+$AI$4)*0.7))-EXP(-$B$15*(($B$16+$AI$4)*0.7)))+T95*$B$15/($B$15-$AI$13)*(EXP(-$AI$13*(($B$16+$AI$4)*0.7))-EXP(-$B$15*(($B$16+$AI$4)*0.7)))+U95*$B$15/($B$15-$AI$14)*(EXP(-$AI$14*(($B$16+$AI$4)*0.7))-EXP(-$B$15*(($B$16+$AI$4)*0.7)))</f>
        <v/>
      </c>
      <c r="AC95" s="17">
        <f>R95*EXP(-$B$15*(($B$16+$AI$4)*0.8))+S95*$B$15/($B$15-$AI$12)*(EXP(-$AI$12*(($B$16+$AI$4)*0.8))-EXP(-$B$15*(($B$16+$AI$4)*0.8)))+T95*$B$15/($B$15-$AI$13)*(EXP(-$AI$13*(($B$16+$AI$4)*0.8))-EXP(-$B$15*(($B$16+$AI$4)*0.8)))+U95*$B$15/($B$15-$AI$14)*(EXP(-$AI$14*(($B$16+$AI$4)*0.8))-EXP(-$B$15*(($B$16+$AI$4)*0.8)))</f>
        <v/>
      </c>
      <c r="AD95" s="17">
        <f>R95*EXP(-$B$15*(($B$16+$AI$4)*0.9))+S95*$B$15/($B$15-$AI$12)*(EXP(-$AI$12*(($B$16+$AI$4)*0.9))-EXP(-$B$15*(($B$16+$AI$4)*0.9)))+T95*$B$15/($B$15-$AI$13)*(EXP(-$AI$13*(($B$16+$AI$4)*0.9))-EXP(-$B$15*(($B$16+$AI$4)*0.9)))+U95*$B$15/($B$15-$AI$14)*(EXP(-$AI$14*(($B$16+$AI$4)*0.9))-EXP(-$B$15*(($B$16+$AI$4)*0.9)))</f>
        <v/>
      </c>
      <c r="AE95" s="17">
        <f>R95*EXP(-$B$15*(($B$16+$AI$4)*1.0))+S95*$B$15/($B$15-$AI$12)*(EXP(-$AI$12*(($B$16+$AI$4)*1.0))-EXP(-$B$15*(($B$16+$AI$4)*1.0)))+T95*$B$15/($B$15-$AI$13)*(EXP(-$AI$13*(($B$16+$AI$4)*1.0))-EXP(-$B$15*(($B$16+$AI$4)*1.0)))+U95*$B$15/($B$15-$AI$14)*(EXP(-$AI$14*(($B$16+$AI$4)*1.0))-EXP(-$B$15*(($B$16+$AI$4)*1.0)))</f>
        <v/>
      </c>
      <c r="AF95" s="17">
        <f>MIN((G95-V95)/$AI$48,(G95-W95)/$AI$49,(G95-X95)/$AI$50,(G95-Y95)/$AI$51,(G95-Z95)/$AI$52,(G95-AA95)/$AI$53,(G95-AB95)/$AI$54,(G95-AC95)/$AI$55,(G95-AD95)/$AI$56,(G95-AE95)/$AI$57)</f>
        <v/>
      </c>
    </row>
    <row r="96">
      <c r="E96" s="12">
        <f>E95+$B$11</f>
        <v/>
      </c>
      <c r="F96" s="13">
        <f>E96/60</f>
        <v/>
      </c>
      <c r="G96" s="13">
        <f>IF(F96&gt;=$AI$66,$B$26,IF(F96&gt;=$AI$65,$B$25,IF(F96&gt;=$AI$64,$B$24,IF(F96&gt;=$AI$63,$B$23,IF(F96&gt;=$AI$62,$B$22,IF(F96&gt;=$AI$61,$B$21,$B$20))))))</f>
        <v/>
      </c>
      <c r="H96" s="14">
        <f>MAX(0,MIN($AI$59,IF($B$9="Plasma",(G96-(S96*$AI$18+T96*$AI$19+U96*$AI$20))/$AI$46,AF96)))</f>
        <v/>
      </c>
      <c r="I96" s="15">
        <f>H96/10*3600/$B$11</f>
        <v/>
      </c>
      <c r="J96" s="15">
        <f>J95+H96</f>
        <v/>
      </c>
      <c r="K96" s="14">
        <f>$AI$21*K95+$AI$22*L95+$AI$23*M95+$AI$30*H95</f>
        <v/>
      </c>
      <c r="L96" s="14">
        <f>$AI$24*K95+$AI$25*L95+$AI$26*M95+$AI$31*H95</f>
        <v/>
      </c>
      <c r="M96" s="14">
        <f>$AI$27*K95+$AI$28*L95+$AI$29*M95+$AI$32*H95</f>
        <v/>
      </c>
      <c r="N96" s="16">
        <f>R96*$B$48</f>
        <v/>
      </c>
      <c r="O96" s="14">
        <f>K96/$B$37</f>
        <v/>
      </c>
      <c r="P96" s="14">
        <f>L96/$B$38</f>
        <v/>
      </c>
      <c r="Q96" s="14">
        <f>M96/$B$39</f>
        <v/>
      </c>
      <c r="R96" s="14">
        <f>R95*$AI$42+S95*$AI$43+T95*$AI$44+U95*$AI$45+$AI$47*H95</f>
        <v/>
      </c>
      <c r="S96" s="17">
        <f>$AI$33*K96+$AI$34*L96+$AI$35*M96</f>
        <v/>
      </c>
      <c r="T96" s="17">
        <f>$AI$36*K96+$AI$37*L96+$AI$38*M96</f>
        <v/>
      </c>
      <c r="U96" s="17">
        <f>$AI$39*K96+$AI$40*L96+$AI$41*M96</f>
        <v/>
      </c>
      <c r="V96" s="17">
        <f>R96*EXP(-$B$15*(($B$16+$AI$4)*0.1))+S96*$B$15/($B$15-$AI$12)*(EXP(-$AI$12*(($B$16+$AI$4)*0.1))-EXP(-$B$15*(($B$16+$AI$4)*0.1)))+T96*$B$15/($B$15-$AI$13)*(EXP(-$AI$13*(($B$16+$AI$4)*0.1))-EXP(-$B$15*(($B$16+$AI$4)*0.1)))+U96*$B$15/($B$15-$AI$14)*(EXP(-$AI$14*(($B$16+$AI$4)*0.1))-EXP(-$B$15*(($B$16+$AI$4)*0.1)))</f>
        <v/>
      </c>
      <c r="W96" s="17">
        <f>R96*EXP(-$B$15*(($B$16+$AI$4)*0.2))+S96*$B$15/($B$15-$AI$12)*(EXP(-$AI$12*(($B$16+$AI$4)*0.2))-EXP(-$B$15*(($B$16+$AI$4)*0.2)))+T96*$B$15/($B$15-$AI$13)*(EXP(-$AI$13*(($B$16+$AI$4)*0.2))-EXP(-$B$15*(($B$16+$AI$4)*0.2)))+U96*$B$15/($B$15-$AI$14)*(EXP(-$AI$14*(($B$16+$AI$4)*0.2))-EXP(-$B$15*(($B$16+$AI$4)*0.2)))</f>
        <v/>
      </c>
      <c r="X96" s="17">
        <f>R96*EXP(-$B$15*(($B$16+$AI$4)*0.3))+S96*$B$15/($B$15-$AI$12)*(EXP(-$AI$12*(($B$16+$AI$4)*0.3))-EXP(-$B$15*(($B$16+$AI$4)*0.3)))+T96*$B$15/($B$15-$AI$13)*(EXP(-$AI$13*(($B$16+$AI$4)*0.3))-EXP(-$B$15*(($B$16+$AI$4)*0.3)))+U96*$B$15/($B$15-$AI$14)*(EXP(-$AI$14*(($B$16+$AI$4)*0.3))-EXP(-$B$15*(($B$16+$AI$4)*0.3)))</f>
        <v/>
      </c>
      <c r="Y96" s="17">
        <f>R96*EXP(-$B$15*(($B$16+$AI$4)*0.4))+S96*$B$15/($B$15-$AI$12)*(EXP(-$AI$12*(($B$16+$AI$4)*0.4))-EXP(-$B$15*(($B$16+$AI$4)*0.4)))+T96*$B$15/($B$15-$AI$13)*(EXP(-$AI$13*(($B$16+$AI$4)*0.4))-EXP(-$B$15*(($B$16+$AI$4)*0.4)))+U96*$B$15/($B$15-$AI$14)*(EXP(-$AI$14*(($B$16+$AI$4)*0.4))-EXP(-$B$15*(($B$16+$AI$4)*0.4)))</f>
        <v/>
      </c>
      <c r="Z96" s="17">
        <f>R96*EXP(-$B$15*(($B$16+$AI$4)*0.5))+S96*$B$15/($B$15-$AI$12)*(EXP(-$AI$12*(($B$16+$AI$4)*0.5))-EXP(-$B$15*(($B$16+$AI$4)*0.5)))+T96*$B$15/($B$15-$AI$13)*(EXP(-$AI$13*(($B$16+$AI$4)*0.5))-EXP(-$B$15*(($B$16+$AI$4)*0.5)))+U96*$B$15/($B$15-$AI$14)*(EXP(-$AI$14*(($B$16+$AI$4)*0.5))-EXP(-$B$15*(($B$16+$AI$4)*0.5)))</f>
        <v/>
      </c>
      <c r="AA96" s="17">
        <f>R96*EXP(-$B$15*(($B$16+$AI$4)*0.6))+S96*$B$15/($B$15-$AI$12)*(EXP(-$AI$12*(($B$16+$AI$4)*0.6))-EXP(-$B$15*(($B$16+$AI$4)*0.6)))+T96*$B$15/($B$15-$AI$13)*(EXP(-$AI$13*(($B$16+$AI$4)*0.6))-EXP(-$B$15*(($B$16+$AI$4)*0.6)))+U96*$B$15/($B$15-$AI$14)*(EXP(-$AI$14*(($B$16+$AI$4)*0.6))-EXP(-$B$15*(($B$16+$AI$4)*0.6)))</f>
        <v/>
      </c>
      <c r="AB96" s="17">
        <f>R96*EXP(-$B$15*(($B$16+$AI$4)*0.7))+S96*$B$15/($B$15-$AI$12)*(EXP(-$AI$12*(($B$16+$AI$4)*0.7))-EXP(-$B$15*(($B$16+$AI$4)*0.7)))+T96*$B$15/($B$15-$AI$13)*(EXP(-$AI$13*(($B$16+$AI$4)*0.7))-EXP(-$B$15*(($B$16+$AI$4)*0.7)))+U96*$B$15/($B$15-$AI$14)*(EXP(-$AI$14*(($B$16+$AI$4)*0.7))-EXP(-$B$15*(($B$16+$AI$4)*0.7)))</f>
        <v/>
      </c>
      <c r="AC96" s="17">
        <f>R96*EXP(-$B$15*(($B$16+$AI$4)*0.8))+S96*$B$15/($B$15-$AI$12)*(EXP(-$AI$12*(($B$16+$AI$4)*0.8))-EXP(-$B$15*(($B$16+$AI$4)*0.8)))+T96*$B$15/($B$15-$AI$13)*(EXP(-$AI$13*(($B$16+$AI$4)*0.8))-EXP(-$B$15*(($B$16+$AI$4)*0.8)))+U96*$B$15/($B$15-$AI$14)*(EXP(-$AI$14*(($B$16+$AI$4)*0.8))-EXP(-$B$15*(($B$16+$AI$4)*0.8)))</f>
        <v/>
      </c>
      <c r="AD96" s="17">
        <f>R96*EXP(-$B$15*(($B$16+$AI$4)*0.9))+S96*$B$15/($B$15-$AI$12)*(EXP(-$AI$12*(($B$16+$AI$4)*0.9))-EXP(-$B$15*(($B$16+$AI$4)*0.9)))+T96*$B$15/($B$15-$AI$13)*(EXP(-$AI$13*(($B$16+$AI$4)*0.9))-EXP(-$B$15*(($B$16+$AI$4)*0.9)))+U96*$B$15/($B$15-$AI$14)*(EXP(-$AI$14*(($B$16+$AI$4)*0.9))-EXP(-$B$15*(($B$16+$AI$4)*0.9)))</f>
        <v/>
      </c>
      <c r="AE96" s="17">
        <f>R96*EXP(-$B$15*(($B$16+$AI$4)*1.0))+S96*$B$15/($B$15-$AI$12)*(EXP(-$AI$12*(($B$16+$AI$4)*1.0))-EXP(-$B$15*(($B$16+$AI$4)*1.0)))+T96*$B$15/($B$15-$AI$13)*(EXP(-$AI$13*(($B$16+$AI$4)*1.0))-EXP(-$B$15*(($B$16+$AI$4)*1.0)))+U96*$B$15/($B$15-$AI$14)*(EXP(-$AI$14*(($B$16+$AI$4)*1.0))-EXP(-$B$15*(($B$16+$AI$4)*1.0)))</f>
        <v/>
      </c>
      <c r="AF96" s="17">
        <f>MIN((G96-V96)/$AI$48,(G96-W96)/$AI$49,(G96-X96)/$AI$50,(G96-Y96)/$AI$51,(G96-Z96)/$AI$52,(G96-AA96)/$AI$53,(G96-AB96)/$AI$54,(G96-AC96)/$AI$55,(G96-AD96)/$AI$56,(G96-AE96)/$AI$57)</f>
        <v/>
      </c>
    </row>
    <row r="97">
      <c r="E97" s="12">
        <f>E96+$B$11</f>
        <v/>
      </c>
      <c r="F97" s="13">
        <f>E97/60</f>
        <v/>
      </c>
      <c r="G97" s="13">
        <f>IF(F97&gt;=$AI$66,$B$26,IF(F97&gt;=$AI$65,$B$25,IF(F97&gt;=$AI$64,$B$24,IF(F97&gt;=$AI$63,$B$23,IF(F97&gt;=$AI$62,$B$22,IF(F97&gt;=$AI$61,$B$21,$B$20))))))</f>
        <v/>
      </c>
      <c r="H97" s="14">
        <f>MAX(0,MIN($AI$59,IF($B$9="Plasma",(G97-(S97*$AI$18+T97*$AI$19+U97*$AI$20))/$AI$46,AF97)))</f>
        <v/>
      </c>
      <c r="I97" s="15">
        <f>H97/10*3600/$B$11</f>
        <v/>
      </c>
      <c r="J97" s="15">
        <f>J96+H97</f>
        <v/>
      </c>
      <c r="K97" s="14">
        <f>$AI$21*K96+$AI$22*L96+$AI$23*M96+$AI$30*H96</f>
        <v/>
      </c>
      <c r="L97" s="14">
        <f>$AI$24*K96+$AI$25*L96+$AI$26*M96+$AI$31*H96</f>
        <v/>
      </c>
      <c r="M97" s="14">
        <f>$AI$27*K96+$AI$28*L96+$AI$29*M96+$AI$32*H96</f>
        <v/>
      </c>
      <c r="N97" s="16">
        <f>R97*$B$48</f>
        <v/>
      </c>
      <c r="O97" s="14">
        <f>K97/$B$37</f>
        <v/>
      </c>
      <c r="P97" s="14">
        <f>L97/$B$38</f>
        <v/>
      </c>
      <c r="Q97" s="14">
        <f>M97/$B$39</f>
        <v/>
      </c>
      <c r="R97" s="14">
        <f>R96*$AI$42+S96*$AI$43+T96*$AI$44+U96*$AI$45+$AI$47*H96</f>
        <v/>
      </c>
      <c r="S97" s="17">
        <f>$AI$33*K97+$AI$34*L97+$AI$35*M97</f>
        <v/>
      </c>
      <c r="T97" s="17">
        <f>$AI$36*K97+$AI$37*L97+$AI$38*M97</f>
        <v/>
      </c>
      <c r="U97" s="17">
        <f>$AI$39*K97+$AI$40*L97+$AI$41*M97</f>
        <v/>
      </c>
      <c r="V97" s="17">
        <f>R97*EXP(-$B$15*(($B$16+$AI$4)*0.1))+S97*$B$15/($B$15-$AI$12)*(EXP(-$AI$12*(($B$16+$AI$4)*0.1))-EXP(-$B$15*(($B$16+$AI$4)*0.1)))+T97*$B$15/($B$15-$AI$13)*(EXP(-$AI$13*(($B$16+$AI$4)*0.1))-EXP(-$B$15*(($B$16+$AI$4)*0.1)))+U97*$B$15/($B$15-$AI$14)*(EXP(-$AI$14*(($B$16+$AI$4)*0.1))-EXP(-$B$15*(($B$16+$AI$4)*0.1)))</f>
        <v/>
      </c>
      <c r="W97" s="17">
        <f>R97*EXP(-$B$15*(($B$16+$AI$4)*0.2))+S97*$B$15/($B$15-$AI$12)*(EXP(-$AI$12*(($B$16+$AI$4)*0.2))-EXP(-$B$15*(($B$16+$AI$4)*0.2)))+T97*$B$15/($B$15-$AI$13)*(EXP(-$AI$13*(($B$16+$AI$4)*0.2))-EXP(-$B$15*(($B$16+$AI$4)*0.2)))+U97*$B$15/($B$15-$AI$14)*(EXP(-$AI$14*(($B$16+$AI$4)*0.2))-EXP(-$B$15*(($B$16+$AI$4)*0.2)))</f>
        <v/>
      </c>
      <c r="X97" s="17">
        <f>R97*EXP(-$B$15*(($B$16+$AI$4)*0.3))+S97*$B$15/($B$15-$AI$12)*(EXP(-$AI$12*(($B$16+$AI$4)*0.3))-EXP(-$B$15*(($B$16+$AI$4)*0.3)))+T97*$B$15/($B$15-$AI$13)*(EXP(-$AI$13*(($B$16+$AI$4)*0.3))-EXP(-$B$15*(($B$16+$AI$4)*0.3)))+U97*$B$15/($B$15-$AI$14)*(EXP(-$AI$14*(($B$16+$AI$4)*0.3))-EXP(-$B$15*(($B$16+$AI$4)*0.3)))</f>
        <v/>
      </c>
      <c r="Y97" s="17">
        <f>R97*EXP(-$B$15*(($B$16+$AI$4)*0.4))+S97*$B$15/($B$15-$AI$12)*(EXP(-$AI$12*(($B$16+$AI$4)*0.4))-EXP(-$B$15*(($B$16+$AI$4)*0.4)))+T97*$B$15/($B$15-$AI$13)*(EXP(-$AI$13*(($B$16+$AI$4)*0.4))-EXP(-$B$15*(($B$16+$AI$4)*0.4)))+U97*$B$15/($B$15-$AI$14)*(EXP(-$AI$14*(($B$16+$AI$4)*0.4))-EXP(-$B$15*(($B$16+$AI$4)*0.4)))</f>
        <v/>
      </c>
      <c r="Z97" s="17">
        <f>R97*EXP(-$B$15*(($B$16+$AI$4)*0.5))+S97*$B$15/($B$15-$AI$12)*(EXP(-$AI$12*(($B$16+$AI$4)*0.5))-EXP(-$B$15*(($B$16+$AI$4)*0.5)))+T97*$B$15/($B$15-$AI$13)*(EXP(-$AI$13*(($B$16+$AI$4)*0.5))-EXP(-$B$15*(($B$16+$AI$4)*0.5)))+U97*$B$15/($B$15-$AI$14)*(EXP(-$AI$14*(($B$16+$AI$4)*0.5))-EXP(-$B$15*(($B$16+$AI$4)*0.5)))</f>
        <v/>
      </c>
      <c r="AA97" s="17">
        <f>R97*EXP(-$B$15*(($B$16+$AI$4)*0.6))+S97*$B$15/($B$15-$AI$12)*(EXP(-$AI$12*(($B$16+$AI$4)*0.6))-EXP(-$B$15*(($B$16+$AI$4)*0.6)))+T97*$B$15/($B$15-$AI$13)*(EXP(-$AI$13*(($B$16+$AI$4)*0.6))-EXP(-$B$15*(($B$16+$AI$4)*0.6)))+U97*$B$15/($B$15-$AI$14)*(EXP(-$AI$14*(($B$16+$AI$4)*0.6))-EXP(-$B$15*(($B$16+$AI$4)*0.6)))</f>
        <v/>
      </c>
      <c r="AB97" s="17">
        <f>R97*EXP(-$B$15*(($B$16+$AI$4)*0.7))+S97*$B$15/($B$15-$AI$12)*(EXP(-$AI$12*(($B$16+$AI$4)*0.7))-EXP(-$B$15*(($B$16+$AI$4)*0.7)))+T97*$B$15/($B$15-$AI$13)*(EXP(-$AI$13*(($B$16+$AI$4)*0.7))-EXP(-$B$15*(($B$16+$AI$4)*0.7)))+U97*$B$15/($B$15-$AI$14)*(EXP(-$AI$14*(($B$16+$AI$4)*0.7))-EXP(-$B$15*(($B$16+$AI$4)*0.7)))</f>
        <v/>
      </c>
      <c r="AC97" s="17">
        <f>R97*EXP(-$B$15*(($B$16+$AI$4)*0.8))+S97*$B$15/($B$15-$AI$12)*(EXP(-$AI$12*(($B$16+$AI$4)*0.8))-EXP(-$B$15*(($B$16+$AI$4)*0.8)))+T97*$B$15/($B$15-$AI$13)*(EXP(-$AI$13*(($B$16+$AI$4)*0.8))-EXP(-$B$15*(($B$16+$AI$4)*0.8)))+U97*$B$15/($B$15-$AI$14)*(EXP(-$AI$14*(($B$16+$AI$4)*0.8))-EXP(-$B$15*(($B$16+$AI$4)*0.8)))</f>
        <v/>
      </c>
      <c r="AD97" s="17">
        <f>R97*EXP(-$B$15*(($B$16+$AI$4)*0.9))+S97*$B$15/($B$15-$AI$12)*(EXP(-$AI$12*(($B$16+$AI$4)*0.9))-EXP(-$B$15*(($B$16+$AI$4)*0.9)))+T97*$B$15/($B$15-$AI$13)*(EXP(-$AI$13*(($B$16+$AI$4)*0.9))-EXP(-$B$15*(($B$16+$AI$4)*0.9)))+U97*$B$15/($B$15-$AI$14)*(EXP(-$AI$14*(($B$16+$AI$4)*0.9))-EXP(-$B$15*(($B$16+$AI$4)*0.9)))</f>
        <v/>
      </c>
      <c r="AE97" s="17">
        <f>R97*EXP(-$B$15*(($B$16+$AI$4)*1.0))+S97*$B$15/($B$15-$AI$12)*(EXP(-$AI$12*(($B$16+$AI$4)*1.0))-EXP(-$B$15*(($B$16+$AI$4)*1.0)))+T97*$B$15/($B$15-$AI$13)*(EXP(-$AI$13*(($B$16+$AI$4)*1.0))-EXP(-$B$15*(($B$16+$AI$4)*1.0)))+U97*$B$15/($B$15-$AI$14)*(EXP(-$AI$14*(($B$16+$AI$4)*1.0))-EXP(-$B$15*(($B$16+$AI$4)*1.0)))</f>
        <v/>
      </c>
      <c r="AF97" s="17">
        <f>MIN((G97-V97)/$AI$48,(G97-W97)/$AI$49,(G97-X97)/$AI$50,(G97-Y97)/$AI$51,(G97-Z97)/$AI$52,(G97-AA97)/$AI$53,(G97-AB97)/$AI$54,(G97-AC97)/$AI$55,(G97-AD97)/$AI$56,(G97-AE97)/$AI$57)</f>
        <v/>
      </c>
    </row>
    <row r="98">
      <c r="E98" s="12">
        <f>E97+$B$11</f>
        <v/>
      </c>
      <c r="F98" s="13">
        <f>E98/60</f>
        <v/>
      </c>
      <c r="G98" s="13">
        <f>IF(F98&gt;=$AI$66,$B$26,IF(F98&gt;=$AI$65,$B$25,IF(F98&gt;=$AI$64,$B$24,IF(F98&gt;=$AI$63,$B$23,IF(F98&gt;=$AI$62,$B$22,IF(F98&gt;=$AI$61,$B$21,$B$20))))))</f>
        <v/>
      </c>
      <c r="H98" s="14">
        <f>MAX(0,MIN($AI$59,IF($B$9="Plasma",(G98-(S98*$AI$18+T98*$AI$19+U98*$AI$20))/$AI$46,AF98)))</f>
        <v/>
      </c>
      <c r="I98" s="15">
        <f>H98/10*3600/$B$11</f>
        <v/>
      </c>
      <c r="J98" s="15">
        <f>J97+H98</f>
        <v/>
      </c>
      <c r="K98" s="14">
        <f>$AI$21*K97+$AI$22*L97+$AI$23*M97+$AI$30*H97</f>
        <v/>
      </c>
      <c r="L98" s="14">
        <f>$AI$24*K97+$AI$25*L97+$AI$26*M97+$AI$31*H97</f>
        <v/>
      </c>
      <c r="M98" s="14">
        <f>$AI$27*K97+$AI$28*L97+$AI$29*M97+$AI$32*H97</f>
        <v/>
      </c>
      <c r="N98" s="16">
        <f>R98*$B$48</f>
        <v/>
      </c>
      <c r="O98" s="14">
        <f>K98/$B$37</f>
        <v/>
      </c>
      <c r="P98" s="14">
        <f>L98/$B$38</f>
        <v/>
      </c>
      <c r="Q98" s="14">
        <f>M98/$B$39</f>
        <v/>
      </c>
      <c r="R98" s="14">
        <f>R97*$AI$42+S97*$AI$43+T97*$AI$44+U97*$AI$45+$AI$47*H97</f>
        <v/>
      </c>
      <c r="S98" s="17">
        <f>$AI$33*K98+$AI$34*L98+$AI$35*M98</f>
        <v/>
      </c>
      <c r="T98" s="17">
        <f>$AI$36*K98+$AI$37*L98+$AI$38*M98</f>
        <v/>
      </c>
      <c r="U98" s="17">
        <f>$AI$39*K98+$AI$40*L98+$AI$41*M98</f>
        <v/>
      </c>
      <c r="V98" s="17">
        <f>R98*EXP(-$B$15*(($B$16+$AI$4)*0.1))+S98*$B$15/($B$15-$AI$12)*(EXP(-$AI$12*(($B$16+$AI$4)*0.1))-EXP(-$B$15*(($B$16+$AI$4)*0.1)))+T98*$B$15/($B$15-$AI$13)*(EXP(-$AI$13*(($B$16+$AI$4)*0.1))-EXP(-$B$15*(($B$16+$AI$4)*0.1)))+U98*$B$15/($B$15-$AI$14)*(EXP(-$AI$14*(($B$16+$AI$4)*0.1))-EXP(-$B$15*(($B$16+$AI$4)*0.1)))</f>
        <v/>
      </c>
      <c r="W98" s="17">
        <f>R98*EXP(-$B$15*(($B$16+$AI$4)*0.2))+S98*$B$15/($B$15-$AI$12)*(EXP(-$AI$12*(($B$16+$AI$4)*0.2))-EXP(-$B$15*(($B$16+$AI$4)*0.2)))+T98*$B$15/($B$15-$AI$13)*(EXP(-$AI$13*(($B$16+$AI$4)*0.2))-EXP(-$B$15*(($B$16+$AI$4)*0.2)))+U98*$B$15/($B$15-$AI$14)*(EXP(-$AI$14*(($B$16+$AI$4)*0.2))-EXP(-$B$15*(($B$16+$AI$4)*0.2)))</f>
        <v/>
      </c>
      <c r="X98" s="17">
        <f>R98*EXP(-$B$15*(($B$16+$AI$4)*0.3))+S98*$B$15/($B$15-$AI$12)*(EXP(-$AI$12*(($B$16+$AI$4)*0.3))-EXP(-$B$15*(($B$16+$AI$4)*0.3)))+T98*$B$15/($B$15-$AI$13)*(EXP(-$AI$13*(($B$16+$AI$4)*0.3))-EXP(-$B$15*(($B$16+$AI$4)*0.3)))+U98*$B$15/($B$15-$AI$14)*(EXP(-$AI$14*(($B$16+$AI$4)*0.3))-EXP(-$B$15*(($B$16+$AI$4)*0.3)))</f>
        <v/>
      </c>
      <c r="Y98" s="17">
        <f>R98*EXP(-$B$15*(($B$16+$AI$4)*0.4))+S98*$B$15/($B$15-$AI$12)*(EXP(-$AI$12*(($B$16+$AI$4)*0.4))-EXP(-$B$15*(($B$16+$AI$4)*0.4)))+T98*$B$15/($B$15-$AI$13)*(EXP(-$AI$13*(($B$16+$AI$4)*0.4))-EXP(-$B$15*(($B$16+$AI$4)*0.4)))+U98*$B$15/($B$15-$AI$14)*(EXP(-$AI$14*(($B$16+$AI$4)*0.4))-EXP(-$B$15*(($B$16+$AI$4)*0.4)))</f>
        <v/>
      </c>
      <c r="Z98" s="17">
        <f>R98*EXP(-$B$15*(($B$16+$AI$4)*0.5))+S98*$B$15/($B$15-$AI$12)*(EXP(-$AI$12*(($B$16+$AI$4)*0.5))-EXP(-$B$15*(($B$16+$AI$4)*0.5)))+T98*$B$15/($B$15-$AI$13)*(EXP(-$AI$13*(($B$16+$AI$4)*0.5))-EXP(-$B$15*(($B$16+$AI$4)*0.5)))+U98*$B$15/($B$15-$AI$14)*(EXP(-$AI$14*(($B$16+$AI$4)*0.5))-EXP(-$B$15*(($B$16+$AI$4)*0.5)))</f>
        <v/>
      </c>
      <c r="AA98" s="17">
        <f>R98*EXP(-$B$15*(($B$16+$AI$4)*0.6))+S98*$B$15/($B$15-$AI$12)*(EXP(-$AI$12*(($B$16+$AI$4)*0.6))-EXP(-$B$15*(($B$16+$AI$4)*0.6)))+T98*$B$15/($B$15-$AI$13)*(EXP(-$AI$13*(($B$16+$AI$4)*0.6))-EXP(-$B$15*(($B$16+$AI$4)*0.6)))+U98*$B$15/($B$15-$AI$14)*(EXP(-$AI$14*(($B$16+$AI$4)*0.6))-EXP(-$B$15*(($B$16+$AI$4)*0.6)))</f>
        <v/>
      </c>
      <c r="AB98" s="17">
        <f>R98*EXP(-$B$15*(($B$16+$AI$4)*0.7))+S98*$B$15/($B$15-$AI$12)*(EXP(-$AI$12*(($B$16+$AI$4)*0.7))-EXP(-$B$15*(($B$16+$AI$4)*0.7)))+T98*$B$15/($B$15-$AI$13)*(EXP(-$AI$13*(($B$16+$AI$4)*0.7))-EXP(-$B$15*(($B$16+$AI$4)*0.7)))+U98*$B$15/($B$15-$AI$14)*(EXP(-$AI$14*(($B$16+$AI$4)*0.7))-EXP(-$B$15*(($B$16+$AI$4)*0.7)))</f>
        <v/>
      </c>
      <c r="AC98" s="17">
        <f>R98*EXP(-$B$15*(($B$16+$AI$4)*0.8))+S98*$B$15/($B$15-$AI$12)*(EXP(-$AI$12*(($B$16+$AI$4)*0.8))-EXP(-$B$15*(($B$16+$AI$4)*0.8)))+T98*$B$15/($B$15-$AI$13)*(EXP(-$AI$13*(($B$16+$AI$4)*0.8))-EXP(-$B$15*(($B$16+$AI$4)*0.8)))+U98*$B$15/($B$15-$AI$14)*(EXP(-$AI$14*(($B$16+$AI$4)*0.8))-EXP(-$B$15*(($B$16+$AI$4)*0.8)))</f>
        <v/>
      </c>
      <c r="AD98" s="17">
        <f>R98*EXP(-$B$15*(($B$16+$AI$4)*0.9))+S98*$B$15/($B$15-$AI$12)*(EXP(-$AI$12*(($B$16+$AI$4)*0.9))-EXP(-$B$15*(($B$16+$AI$4)*0.9)))+T98*$B$15/($B$15-$AI$13)*(EXP(-$AI$13*(($B$16+$AI$4)*0.9))-EXP(-$B$15*(($B$16+$AI$4)*0.9)))+U98*$B$15/($B$15-$AI$14)*(EXP(-$AI$14*(($B$16+$AI$4)*0.9))-EXP(-$B$15*(($B$16+$AI$4)*0.9)))</f>
        <v/>
      </c>
      <c r="AE98" s="17">
        <f>R98*EXP(-$B$15*(($B$16+$AI$4)*1.0))+S98*$B$15/($B$15-$AI$12)*(EXP(-$AI$12*(($B$16+$AI$4)*1.0))-EXP(-$B$15*(($B$16+$AI$4)*1.0)))+T98*$B$15/($B$15-$AI$13)*(EXP(-$AI$13*(($B$16+$AI$4)*1.0))-EXP(-$B$15*(($B$16+$AI$4)*1.0)))+U98*$B$15/($B$15-$AI$14)*(EXP(-$AI$14*(($B$16+$AI$4)*1.0))-EXP(-$B$15*(($B$16+$AI$4)*1.0)))</f>
        <v/>
      </c>
      <c r="AF98" s="17">
        <f>MIN((G98-V98)/$AI$48,(G98-W98)/$AI$49,(G98-X98)/$AI$50,(G98-Y98)/$AI$51,(G98-Z98)/$AI$52,(G98-AA98)/$AI$53,(G98-AB98)/$AI$54,(G98-AC98)/$AI$55,(G98-AD98)/$AI$56,(G98-AE98)/$AI$57)</f>
        <v/>
      </c>
    </row>
    <row r="99">
      <c r="E99" s="12">
        <f>E98+$B$11</f>
        <v/>
      </c>
      <c r="F99" s="13">
        <f>E99/60</f>
        <v/>
      </c>
      <c r="G99" s="13">
        <f>IF(F99&gt;=$AI$66,$B$26,IF(F99&gt;=$AI$65,$B$25,IF(F99&gt;=$AI$64,$B$24,IF(F99&gt;=$AI$63,$B$23,IF(F99&gt;=$AI$62,$B$22,IF(F99&gt;=$AI$61,$B$21,$B$20))))))</f>
        <v/>
      </c>
      <c r="H99" s="14">
        <f>MAX(0,MIN($AI$59,IF($B$9="Plasma",(G99-(S99*$AI$18+T99*$AI$19+U99*$AI$20))/$AI$46,AF99)))</f>
        <v/>
      </c>
      <c r="I99" s="15">
        <f>H99/10*3600/$B$11</f>
        <v/>
      </c>
      <c r="J99" s="15">
        <f>J98+H99</f>
        <v/>
      </c>
      <c r="K99" s="14">
        <f>$AI$21*K98+$AI$22*L98+$AI$23*M98+$AI$30*H98</f>
        <v/>
      </c>
      <c r="L99" s="14">
        <f>$AI$24*K98+$AI$25*L98+$AI$26*M98+$AI$31*H98</f>
        <v/>
      </c>
      <c r="M99" s="14">
        <f>$AI$27*K98+$AI$28*L98+$AI$29*M98+$AI$32*H98</f>
        <v/>
      </c>
      <c r="N99" s="16">
        <f>R99*$B$48</f>
        <v/>
      </c>
      <c r="O99" s="14">
        <f>K99/$B$37</f>
        <v/>
      </c>
      <c r="P99" s="14">
        <f>L99/$B$38</f>
        <v/>
      </c>
      <c r="Q99" s="14">
        <f>M99/$B$39</f>
        <v/>
      </c>
      <c r="R99" s="14">
        <f>R98*$AI$42+S98*$AI$43+T98*$AI$44+U98*$AI$45+$AI$47*H98</f>
        <v/>
      </c>
      <c r="S99" s="17">
        <f>$AI$33*K99+$AI$34*L99+$AI$35*M99</f>
        <v/>
      </c>
      <c r="T99" s="17">
        <f>$AI$36*K99+$AI$37*L99+$AI$38*M99</f>
        <v/>
      </c>
      <c r="U99" s="17">
        <f>$AI$39*K99+$AI$40*L99+$AI$41*M99</f>
        <v/>
      </c>
      <c r="V99" s="17">
        <f>R99*EXP(-$B$15*(($B$16+$AI$4)*0.1))+S99*$B$15/($B$15-$AI$12)*(EXP(-$AI$12*(($B$16+$AI$4)*0.1))-EXP(-$B$15*(($B$16+$AI$4)*0.1)))+T99*$B$15/($B$15-$AI$13)*(EXP(-$AI$13*(($B$16+$AI$4)*0.1))-EXP(-$B$15*(($B$16+$AI$4)*0.1)))+U99*$B$15/($B$15-$AI$14)*(EXP(-$AI$14*(($B$16+$AI$4)*0.1))-EXP(-$B$15*(($B$16+$AI$4)*0.1)))</f>
        <v/>
      </c>
      <c r="W99" s="17">
        <f>R99*EXP(-$B$15*(($B$16+$AI$4)*0.2))+S99*$B$15/($B$15-$AI$12)*(EXP(-$AI$12*(($B$16+$AI$4)*0.2))-EXP(-$B$15*(($B$16+$AI$4)*0.2)))+T99*$B$15/($B$15-$AI$13)*(EXP(-$AI$13*(($B$16+$AI$4)*0.2))-EXP(-$B$15*(($B$16+$AI$4)*0.2)))+U99*$B$15/($B$15-$AI$14)*(EXP(-$AI$14*(($B$16+$AI$4)*0.2))-EXP(-$B$15*(($B$16+$AI$4)*0.2)))</f>
        <v/>
      </c>
      <c r="X99" s="17">
        <f>R99*EXP(-$B$15*(($B$16+$AI$4)*0.3))+S99*$B$15/($B$15-$AI$12)*(EXP(-$AI$12*(($B$16+$AI$4)*0.3))-EXP(-$B$15*(($B$16+$AI$4)*0.3)))+T99*$B$15/($B$15-$AI$13)*(EXP(-$AI$13*(($B$16+$AI$4)*0.3))-EXP(-$B$15*(($B$16+$AI$4)*0.3)))+U99*$B$15/($B$15-$AI$14)*(EXP(-$AI$14*(($B$16+$AI$4)*0.3))-EXP(-$B$15*(($B$16+$AI$4)*0.3)))</f>
        <v/>
      </c>
      <c r="Y99" s="17">
        <f>R99*EXP(-$B$15*(($B$16+$AI$4)*0.4))+S99*$B$15/($B$15-$AI$12)*(EXP(-$AI$12*(($B$16+$AI$4)*0.4))-EXP(-$B$15*(($B$16+$AI$4)*0.4)))+T99*$B$15/($B$15-$AI$13)*(EXP(-$AI$13*(($B$16+$AI$4)*0.4))-EXP(-$B$15*(($B$16+$AI$4)*0.4)))+U99*$B$15/($B$15-$AI$14)*(EXP(-$AI$14*(($B$16+$AI$4)*0.4))-EXP(-$B$15*(($B$16+$AI$4)*0.4)))</f>
        <v/>
      </c>
      <c r="Z99" s="17">
        <f>R99*EXP(-$B$15*(($B$16+$AI$4)*0.5))+S99*$B$15/($B$15-$AI$12)*(EXP(-$AI$12*(($B$16+$AI$4)*0.5))-EXP(-$B$15*(($B$16+$AI$4)*0.5)))+T99*$B$15/($B$15-$AI$13)*(EXP(-$AI$13*(($B$16+$AI$4)*0.5))-EXP(-$B$15*(($B$16+$AI$4)*0.5)))+U99*$B$15/($B$15-$AI$14)*(EXP(-$AI$14*(($B$16+$AI$4)*0.5))-EXP(-$B$15*(($B$16+$AI$4)*0.5)))</f>
        <v/>
      </c>
      <c r="AA99" s="17">
        <f>R99*EXP(-$B$15*(($B$16+$AI$4)*0.6))+S99*$B$15/($B$15-$AI$12)*(EXP(-$AI$12*(($B$16+$AI$4)*0.6))-EXP(-$B$15*(($B$16+$AI$4)*0.6)))+T99*$B$15/($B$15-$AI$13)*(EXP(-$AI$13*(($B$16+$AI$4)*0.6))-EXP(-$B$15*(($B$16+$AI$4)*0.6)))+U99*$B$15/($B$15-$AI$14)*(EXP(-$AI$14*(($B$16+$AI$4)*0.6))-EXP(-$B$15*(($B$16+$AI$4)*0.6)))</f>
        <v/>
      </c>
      <c r="AB99" s="17">
        <f>R99*EXP(-$B$15*(($B$16+$AI$4)*0.7))+S99*$B$15/($B$15-$AI$12)*(EXP(-$AI$12*(($B$16+$AI$4)*0.7))-EXP(-$B$15*(($B$16+$AI$4)*0.7)))+T99*$B$15/($B$15-$AI$13)*(EXP(-$AI$13*(($B$16+$AI$4)*0.7))-EXP(-$B$15*(($B$16+$AI$4)*0.7)))+U99*$B$15/($B$15-$AI$14)*(EXP(-$AI$14*(($B$16+$AI$4)*0.7))-EXP(-$B$15*(($B$16+$AI$4)*0.7)))</f>
        <v/>
      </c>
      <c r="AC99" s="17">
        <f>R99*EXP(-$B$15*(($B$16+$AI$4)*0.8))+S99*$B$15/($B$15-$AI$12)*(EXP(-$AI$12*(($B$16+$AI$4)*0.8))-EXP(-$B$15*(($B$16+$AI$4)*0.8)))+T99*$B$15/($B$15-$AI$13)*(EXP(-$AI$13*(($B$16+$AI$4)*0.8))-EXP(-$B$15*(($B$16+$AI$4)*0.8)))+U99*$B$15/($B$15-$AI$14)*(EXP(-$AI$14*(($B$16+$AI$4)*0.8))-EXP(-$B$15*(($B$16+$AI$4)*0.8)))</f>
        <v/>
      </c>
      <c r="AD99" s="17">
        <f>R99*EXP(-$B$15*(($B$16+$AI$4)*0.9))+S99*$B$15/($B$15-$AI$12)*(EXP(-$AI$12*(($B$16+$AI$4)*0.9))-EXP(-$B$15*(($B$16+$AI$4)*0.9)))+T99*$B$15/($B$15-$AI$13)*(EXP(-$AI$13*(($B$16+$AI$4)*0.9))-EXP(-$B$15*(($B$16+$AI$4)*0.9)))+U99*$B$15/($B$15-$AI$14)*(EXP(-$AI$14*(($B$16+$AI$4)*0.9))-EXP(-$B$15*(($B$16+$AI$4)*0.9)))</f>
        <v/>
      </c>
      <c r="AE99" s="17">
        <f>R99*EXP(-$B$15*(($B$16+$AI$4)*1.0))+S99*$B$15/($B$15-$AI$12)*(EXP(-$AI$12*(($B$16+$AI$4)*1.0))-EXP(-$B$15*(($B$16+$AI$4)*1.0)))+T99*$B$15/($B$15-$AI$13)*(EXP(-$AI$13*(($B$16+$AI$4)*1.0))-EXP(-$B$15*(($B$16+$AI$4)*1.0)))+U99*$B$15/($B$15-$AI$14)*(EXP(-$AI$14*(($B$16+$AI$4)*1.0))-EXP(-$B$15*(($B$16+$AI$4)*1.0)))</f>
        <v/>
      </c>
      <c r="AF99" s="17">
        <f>MIN((G99-V99)/$AI$48,(G99-W99)/$AI$49,(G99-X99)/$AI$50,(G99-Y99)/$AI$51,(G99-Z99)/$AI$52,(G99-AA99)/$AI$53,(G99-AB99)/$AI$54,(G99-AC99)/$AI$55,(G99-AD99)/$AI$56,(G99-AE99)/$AI$57)</f>
        <v/>
      </c>
    </row>
    <row r="100">
      <c r="E100" s="12">
        <f>E99+$B$11</f>
        <v/>
      </c>
      <c r="F100" s="13">
        <f>E100/60</f>
        <v/>
      </c>
      <c r="G100" s="13">
        <f>IF(F100&gt;=$AI$66,$B$26,IF(F100&gt;=$AI$65,$B$25,IF(F100&gt;=$AI$64,$B$24,IF(F100&gt;=$AI$63,$B$23,IF(F100&gt;=$AI$62,$B$22,IF(F100&gt;=$AI$61,$B$21,$B$20))))))</f>
        <v/>
      </c>
      <c r="H100" s="14">
        <f>MAX(0,MIN($AI$59,IF($B$9="Plasma",(G100-(S100*$AI$18+T100*$AI$19+U100*$AI$20))/$AI$46,AF100)))</f>
        <v/>
      </c>
      <c r="I100" s="15">
        <f>H100/10*3600/$B$11</f>
        <v/>
      </c>
      <c r="J100" s="15">
        <f>J99+H100</f>
        <v/>
      </c>
      <c r="K100" s="14">
        <f>$AI$21*K99+$AI$22*L99+$AI$23*M99+$AI$30*H99</f>
        <v/>
      </c>
      <c r="L100" s="14">
        <f>$AI$24*K99+$AI$25*L99+$AI$26*M99+$AI$31*H99</f>
        <v/>
      </c>
      <c r="M100" s="14">
        <f>$AI$27*K99+$AI$28*L99+$AI$29*M99+$AI$32*H99</f>
        <v/>
      </c>
      <c r="N100" s="16">
        <f>R100*$B$48</f>
        <v/>
      </c>
      <c r="O100" s="14">
        <f>K100/$B$37</f>
        <v/>
      </c>
      <c r="P100" s="14">
        <f>L100/$B$38</f>
        <v/>
      </c>
      <c r="Q100" s="14">
        <f>M100/$B$39</f>
        <v/>
      </c>
      <c r="R100" s="14">
        <f>R99*$AI$42+S99*$AI$43+T99*$AI$44+U99*$AI$45+$AI$47*H99</f>
        <v/>
      </c>
      <c r="S100" s="17">
        <f>$AI$33*K100+$AI$34*L100+$AI$35*M100</f>
        <v/>
      </c>
      <c r="T100" s="17">
        <f>$AI$36*K100+$AI$37*L100+$AI$38*M100</f>
        <v/>
      </c>
      <c r="U100" s="17">
        <f>$AI$39*K100+$AI$40*L100+$AI$41*M100</f>
        <v/>
      </c>
      <c r="V100" s="17">
        <f>R100*EXP(-$B$15*(($B$16+$AI$4)*0.1))+S100*$B$15/($B$15-$AI$12)*(EXP(-$AI$12*(($B$16+$AI$4)*0.1))-EXP(-$B$15*(($B$16+$AI$4)*0.1)))+T100*$B$15/($B$15-$AI$13)*(EXP(-$AI$13*(($B$16+$AI$4)*0.1))-EXP(-$B$15*(($B$16+$AI$4)*0.1)))+U100*$B$15/($B$15-$AI$14)*(EXP(-$AI$14*(($B$16+$AI$4)*0.1))-EXP(-$B$15*(($B$16+$AI$4)*0.1)))</f>
        <v/>
      </c>
      <c r="W100" s="17">
        <f>R100*EXP(-$B$15*(($B$16+$AI$4)*0.2))+S100*$B$15/($B$15-$AI$12)*(EXP(-$AI$12*(($B$16+$AI$4)*0.2))-EXP(-$B$15*(($B$16+$AI$4)*0.2)))+T100*$B$15/($B$15-$AI$13)*(EXP(-$AI$13*(($B$16+$AI$4)*0.2))-EXP(-$B$15*(($B$16+$AI$4)*0.2)))+U100*$B$15/($B$15-$AI$14)*(EXP(-$AI$14*(($B$16+$AI$4)*0.2))-EXP(-$B$15*(($B$16+$AI$4)*0.2)))</f>
        <v/>
      </c>
      <c r="X100" s="17">
        <f>R100*EXP(-$B$15*(($B$16+$AI$4)*0.3))+S100*$B$15/($B$15-$AI$12)*(EXP(-$AI$12*(($B$16+$AI$4)*0.3))-EXP(-$B$15*(($B$16+$AI$4)*0.3)))+T100*$B$15/($B$15-$AI$13)*(EXP(-$AI$13*(($B$16+$AI$4)*0.3))-EXP(-$B$15*(($B$16+$AI$4)*0.3)))+U100*$B$15/($B$15-$AI$14)*(EXP(-$AI$14*(($B$16+$AI$4)*0.3))-EXP(-$B$15*(($B$16+$AI$4)*0.3)))</f>
        <v/>
      </c>
      <c r="Y100" s="17">
        <f>R100*EXP(-$B$15*(($B$16+$AI$4)*0.4))+S100*$B$15/($B$15-$AI$12)*(EXP(-$AI$12*(($B$16+$AI$4)*0.4))-EXP(-$B$15*(($B$16+$AI$4)*0.4)))+T100*$B$15/($B$15-$AI$13)*(EXP(-$AI$13*(($B$16+$AI$4)*0.4))-EXP(-$B$15*(($B$16+$AI$4)*0.4)))+U100*$B$15/($B$15-$AI$14)*(EXP(-$AI$14*(($B$16+$AI$4)*0.4))-EXP(-$B$15*(($B$16+$AI$4)*0.4)))</f>
        <v/>
      </c>
      <c r="Z100" s="17">
        <f>R100*EXP(-$B$15*(($B$16+$AI$4)*0.5))+S100*$B$15/($B$15-$AI$12)*(EXP(-$AI$12*(($B$16+$AI$4)*0.5))-EXP(-$B$15*(($B$16+$AI$4)*0.5)))+T100*$B$15/($B$15-$AI$13)*(EXP(-$AI$13*(($B$16+$AI$4)*0.5))-EXP(-$B$15*(($B$16+$AI$4)*0.5)))+U100*$B$15/($B$15-$AI$14)*(EXP(-$AI$14*(($B$16+$AI$4)*0.5))-EXP(-$B$15*(($B$16+$AI$4)*0.5)))</f>
        <v/>
      </c>
      <c r="AA100" s="17">
        <f>R100*EXP(-$B$15*(($B$16+$AI$4)*0.6))+S100*$B$15/($B$15-$AI$12)*(EXP(-$AI$12*(($B$16+$AI$4)*0.6))-EXP(-$B$15*(($B$16+$AI$4)*0.6)))+T100*$B$15/($B$15-$AI$13)*(EXP(-$AI$13*(($B$16+$AI$4)*0.6))-EXP(-$B$15*(($B$16+$AI$4)*0.6)))+U100*$B$15/($B$15-$AI$14)*(EXP(-$AI$14*(($B$16+$AI$4)*0.6))-EXP(-$B$15*(($B$16+$AI$4)*0.6)))</f>
        <v/>
      </c>
      <c r="AB100" s="17">
        <f>R100*EXP(-$B$15*(($B$16+$AI$4)*0.7))+S100*$B$15/($B$15-$AI$12)*(EXP(-$AI$12*(($B$16+$AI$4)*0.7))-EXP(-$B$15*(($B$16+$AI$4)*0.7)))+T100*$B$15/($B$15-$AI$13)*(EXP(-$AI$13*(($B$16+$AI$4)*0.7))-EXP(-$B$15*(($B$16+$AI$4)*0.7)))+U100*$B$15/($B$15-$AI$14)*(EXP(-$AI$14*(($B$16+$AI$4)*0.7))-EXP(-$B$15*(($B$16+$AI$4)*0.7)))</f>
        <v/>
      </c>
      <c r="AC100" s="17">
        <f>R100*EXP(-$B$15*(($B$16+$AI$4)*0.8))+S100*$B$15/($B$15-$AI$12)*(EXP(-$AI$12*(($B$16+$AI$4)*0.8))-EXP(-$B$15*(($B$16+$AI$4)*0.8)))+T100*$B$15/($B$15-$AI$13)*(EXP(-$AI$13*(($B$16+$AI$4)*0.8))-EXP(-$B$15*(($B$16+$AI$4)*0.8)))+U100*$B$15/($B$15-$AI$14)*(EXP(-$AI$14*(($B$16+$AI$4)*0.8))-EXP(-$B$15*(($B$16+$AI$4)*0.8)))</f>
        <v/>
      </c>
      <c r="AD100" s="17">
        <f>R100*EXP(-$B$15*(($B$16+$AI$4)*0.9))+S100*$B$15/($B$15-$AI$12)*(EXP(-$AI$12*(($B$16+$AI$4)*0.9))-EXP(-$B$15*(($B$16+$AI$4)*0.9)))+T100*$B$15/($B$15-$AI$13)*(EXP(-$AI$13*(($B$16+$AI$4)*0.9))-EXP(-$B$15*(($B$16+$AI$4)*0.9)))+U100*$B$15/($B$15-$AI$14)*(EXP(-$AI$14*(($B$16+$AI$4)*0.9))-EXP(-$B$15*(($B$16+$AI$4)*0.9)))</f>
        <v/>
      </c>
      <c r="AE100" s="17">
        <f>R100*EXP(-$B$15*(($B$16+$AI$4)*1.0))+S100*$B$15/($B$15-$AI$12)*(EXP(-$AI$12*(($B$16+$AI$4)*1.0))-EXP(-$B$15*(($B$16+$AI$4)*1.0)))+T100*$B$15/($B$15-$AI$13)*(EXP(-$AI$13*(($B$16+$AI$4)*1.0))-EXP(-$B$15*(($B$16+$AI$4)*1.0)))+U100*$B$15/($B$15-$AI$14)*(EXP(-$AI$14*(($B$16+$AI$4)*1.0))-EXP(-$B$15*(($B$16+$AI$4)*1.0)))</f>
        <v/>
      </c>
      <c r="AF100" s="17">
        <f>MIN((G100-V100)/$AI$48,(G100-W100)/$AI$49,(G100-X100)/$AI$50,(G100-Y100)/$AI$51,(G100-Z100)/$AI$52,(G100-AA100)/$AI$53,(G100-AB100)/$AI$54,(G100-AC100)/$AI$55,(G100-AD100)/$AI$56,(G100-AE100)/$AI$57)</f>
        <v/>
      </c>
    </row>
    <row r="101">
      <c r="E101" s="12">
        <f>E100+$B$11</f>
        <v/>
      </c>
      <c r="F101" s="13">
        <f>E101/60</f>
        <v/>
      </c>
      <c r="G101" s="13">
        <f>IF(F101&gt;=$AI$66,$B$26,IF(F101&gt;=$AI$65,$B$25,IF(F101&gt;=$AI$64,$B$24,IF(F101&gt;=$AI$63,$B$23,IF(F101&gt;=$AI$62,$B$22,IF(F101&gt;=$AI$61,$B$21,$B$20))))))</f>
        <v/>
      </c>
      <c r="H101" s="14">
        <f>MAX(0,MIN($AI$59,IF($B$9="Plasma",(G101-(S101*$AI$18+T101*$AI$19+U101*$AI$20))/$AI$46,AF101)))</f>
        <v/>
      </c>
      <c r="I101" s="15">
        <f>H101/10*3600/$B$11</f>
        <v/>
      </c>
      <c r="J101" s="15">
        <f>J100+H101</f>
        <v/>
      </c>
      <c r="K101" s="14">
        <f>$AI$21*K100+$AI$22*L100+$AI$23*M100+$AI$30*H100</f>
        <v/>
      </c>
      <c r="L101" s="14">
        <f>$AI$24*K100+$AI$25*L100+$AI$26*M100+$AI$31*H100</f>
        <v/>
      </c>
      <c r="M101" s="14">
        <f>$AI$27*K100+$AI$28*L100+$AI$29*M100+$AI$32*H100</f>
        <v/>
      </c>
      <c r="N101" s="16">
        <f>R101*$B$48</f>
        <v/>
      </c>
      <c r="O101" s="14">
        <f>K101/$B$37</f>
        <v/>
      </c>
      <c r="P101" s="14">
        <f>L101/$B$38</f>
        <v/>
      </c>
      <c r="Q101" s="14">
        <f>M101/$B$39</f>
        <v/>
      </c>
      <c r="R101" s="14">
        <f>R100*$AI$42+S100*$AI$43+T100*$AI$44+U100*$AI$45+$AI$47*H100</f>
        <v/>
      </c>
      <c r="S101" s="17">
        <f>$AI$33*K101+$AI$34*L101+$AI$35*M101</f>
        <v/>
      </c>
      <c r="T101" s="17">
        <f>$AI$36*K101+$AI$37*L101+$AI$38*M101</f>
        <v/>
      </c>
      <c r="U101" s="17">
        <f>$AI$39*K101+$AI$40*L101+$AI$41*M101</f>
        <v/>
      </c>
      <c r="V101" s="17">
        <f>R101*EXP(-$B$15*(($B$16+$AI$4)*0.1))+S101*$B$15/($B$15-$AI$12)*(EXP(-$AI$12*(($B$16+$AI$4)*0.1))-EXP(-$B$15*(($B$16+$AI$4)*0.1)))+T101*$B$15/($B$15-$AI$13)*(EXP(-$AI$13*(($B$16+$AI$4)*0.1))-EXP(-$B$15*(($B$16+$AI$4)*0.1)))+U101*$B$15/($B$15-$AI$14)*(EXP(-$AI$14*(($B$16+$AI$4)*0.1))-EXP(-$B$15*(($B$16+$AI$4)*0.1)))</f>
        <v/>
      </c>
      <c r="W101" s="17">
        <f>R101*EXP(-$B$15*(($B$16+$AI$4)*0.2))+S101*$B$15/($B$15-$AI$12)*(EXP(-$AI$12*(($B$16+$AI$4)*0.2))-EXP(-$B$15*(($B$16+$AI$4)*0.2)))+T101*$B$15/($B$15-$AI$13)*(EXP(-$AI$13*(($B$16+$AI$4)*0.2))-EXP(-$B$15*(($B$16+$AI$4)*0.2)))+U101*$B$15/($B$15-$AI$14)*(EXP(-$AI$14*(($B$16+$AI$4)*0.2))-EXP(-$B$15*(($B$16+$AI$4)*0.2)))</f>
        <v/>
      </c>
      <c r="X101" s="17">
        <f>R101*EXP(-$B$15*(($B$16+$AI$4)*0.3))+S101*$B$15/($B$15-$AI$12)*(EXP(-$AI$12*(($B$16+$AI$4)*0.3))-EXP(-$B$15*(($B$16+$AI$4)*0.3)))+T101*$B$15/($B$15-$AI$13)*(EXP(-$AI$13*(($B$16+$AI$4)*0.3))-EXP(-$B$15*(($B$16+$AI$4)*0.3)))+U101*$B$15/($B$15-$AI$14)*(EXP(-$AI$14*(($B$16+$AI$4)*0.3))-EXP(-$B$15*(($B$16+$AI$4)*0.3)))</f>
        <v/>
      </c>
      <c r="Y101" s="17">
        <f>R101*EXP(-$B$15*(($B$16+$AI$4)*0.4))+S101*$B$15/($B$15-$AI$12)*(EXP(-$AI$12*(($B$16+$AI$4)*0.4))-EXP(-$B$15*(($B$16+$AI$4)*0.4)))+T101*$B$15/($B$15-$AI$13)*(EXP(-$AI$13*(($B$16+$AI$4)*0.4))-EXP(-$B$15*(($B$16+$AI$4)*0.4)))+U101*$B$15/($B$15-$AI$14)*(EXP(-$AI$14*(($B$16+$AI$4)*0.4))-EXP(-$B$15*(($B$16+$AI$4)*0.4)))</f>
        <v/>
      </c>
      <c r="Z101" s="17">
        <f>R101*EXP(-$B$15*(($B$16+$AI$4)*0.5))+S101*$B$15/($B$15-$AI$12)*(EXP(-$AI$12*(($B$16+$AI$4)*0.5))-EXP(-$B$15*(($B$16+$AI$4)*0.5)))+T101*$B$15/($B$15-$AI$13)*(EXP(-$AI$13*(($B$16+$AI$4)*0.5))-EXP(-$B$15*(($B$16+$AI$4)*0.5)))+U101*$B$15/($B$15-$AI$14)*(EXP(-$AI$14*(($B$16+$AI$4)*0.5))-EXP(-$B$15*(($B$16+$AI$4)*0.5)))</f>
        <v/>
      </c>
      <c r="AA101" s="17">
        <f>R101*EXP(-$B$15*(($B$16+$AI$4)*0.6))+S101*$B$15/($B$15-$AI$12)*(EXP(-$AI$12*(($B$16+$AI$4)*0.6))-EXP(-$B$15*(($B$16+$AI$4)*0.6)))+T101*$B$15/($B$15-$AI$13)*(EXP(-$AI$13*(($B$16+$AI$4)*0.6))-EXP(-$B$15*(($B$16+$AI$4)*0.6)))+U101*$B$15/($B$15-$AI$14)*(EXP(-$AI$14*(($B$16+$AI$4)*0.6))-EXP(-$B$15*(($B$16+$AI$4)*0.6)))</f>
        <v/>
      </c>
      <c r="AB101" s="17">
        <f>R101*EXP(-$B$15*(($B$16+$AI$4)*0.7))+S101*$B$15/($B$15-$AI$12)*(EXP(-$AI$12*(($B$16+$AI$4)*0.7))-EXP(-$B$15*(($B$16+$AI$4)*0.7)))+T101*$B$15/($B$15-$AI$13)*(EXP(-$AI$13*(($B$16+$AI$4)*0.7))-EXP(-$B$15*(($B$16+$AI$4)*0.7)))+U101*$B$15/($B$15-$AI$14)*(EXP(-$AI$14*(($B$16+$AI$4)*0.7))-EXP(-$B$15*(($B$16+$AI$4)*0.7)))</f>
        <v/>
      </c>
      <c r="AC101" s="17">
        <f>R101*EXP(-$B$15*(($B$16+$AI$4)*0.8))+S101*$B$15/($B$15-$AI$12)*(EXP(-$AI$12*(($B$16+$AI$4)*0.8))-EXP(-$B$15*(($B$16+$AI$4)*0.8)))+T101*$B$15/($B$15-$AI$13)*(EXP(-$AI$13*(($B$16+$AI$4)*0.8))-EXP(-$B$15*(($B$16+$AI$4)*0.8)))+U101*$B$15/($B$15-$AI$14)*(EXP(-$AI$14*(($B$16+$AI$4)*0.8))-EXP(-$B$15*(($B$16+$AI$4)*0.8)))</f>
        <v/>
      </c>
      <c r="AD101" s="17">
        <f>R101*EXP(-$B$15*(($B$16+$AI$4)*0.9))+S101*$B$15/($B$15-$AI$12)*(EXP(-$AI$12*(($B$16+$AI$4)*0.9))-EXP(-$B$15*(($B$16+$AI$4)*0.9)))+T101*$B$15/($B$15-$AI$13)*(EXP(-$AI$13*(($B$16+$AI$4)*0.9))-EXP(-$B$15*(($B$16+$AI$4)*0.9)))+U101*$B$15/($B$15-$AI$14)*(EXP(-$AI$14*(($B$16+$AI$4)*0.9))-EXP(-$B$15*(($B$16+$AI$4)*0.9)))</f>
        <v/>
      </c>
      <c r="AE101" s="17">
        <f>R101*EXP(-$B$15*(($B$16+$AI$4)*1.0))+S101*$B$15/($B$15-$AI$12)*(EXP(-$AI$12*(($B$16+$AI$4)*1.0))-EXP(-$B$15*(($B$16+$AI$4)*1.0)))+T101*$B$15/($B$15-$AI$13)*(EXP(-$AI$13*(($B$16+$AI$4)*1.0))-EXP(-$B$15*(($B$16+$AI$4)*1.0)))+U101*$B$15/($B$15-$AI$14)*(EXP(-$AI$14*(($B$16+$AI$4)*1.0))-EXP(-$B$15*(($B$16+$AI$4)*1.0)))</f>
        <v/>
      </c>
      <c r="AF101" s="17">
        <f>MIN((G101-V101)/$AI$48,(G101-W101)/$AI$49,(G101-X101)/$AI$50,(G101-Y101)/$AI$51,(G101-Z101)/$AI$52,(G101-AA101)/$AI$53,(G101-AB101)/$AI$54,(G101-AC101)/$AI$55,(G101-AD101)/$AI$56,(G101-AE101)/$AI$57)</f>
        <v/>
      </c>
    </row>
    <row r="102">
      <c r="E102" s="12">
        <f>E101+$B$11</f>
        <v/>
      </c>
      <c r="F102" s="13">
        <f>E102/60</f>
        <v/>
      </c>
      <c r="G102" s="13">
        <f>IF(F102&gt;=$AI$66,$B$26,IF(F102&gt;=$AI$65,$B$25,IF(F102&gt;=$AI$64,$B$24,IF(F102&gt;=$AI$63,$B$23,IF(F102&gt;=$AI$62,$B$22,IF(F102&gt;=$AI$61,$B$21,$B$20))))))</f>
        <v/>
      </c>
      <c r="H102" s="14">
        <f>MAX(0,MIN($AI$59,IF($B$9="Plasma",(G102-(S102*$AI$18+T102*$AI$19+U102*$AI$20))/$AI$46,AF102)))</f>
        <v/>
      </c>
      <c r="I102" s="15">
        <f>H102/10*3600/$B$11</f>
        <v/>
      </c>
      <c r="J102" s="15">
        <f>J101+H102</f>
        <v/>
      </c>
      <c r="K102" s="14">
        <f>$AI$21*K101+$AI$22*L101+$AI$23*M101+$AI$30*H101</f>
        <v/>
      </c>
      <c r="L102" s="14">
        <f>$AI$24*K101+$AI$25*L101+$AI$26*M101+$AI$31*H101</f>
        <v/>
      </c>
      <c r="M102" s="14">
        <f>$AI$27*K101+$AI$28*L101+$AI$29*M101+$AI$32*H101</f>
        <v/>
      </c>
      <c r="N102" s="16">
        <f>R102*$B$48</f>
        <v/>
      </c>
      <c r="O102" s="14">
        <f>K102/$B$37</f>
        <v/>
      </c>
      <c r="P102" s="14">
        <f>L102/$B$38</f>
        <v/>
      </c>
      <c r="Q102" s="14">
        <f>M102/$B$39</f>
        <v/>
      </c>
      <c r="R102" s="14">
        <f>R101*$AI$42+S101*$AI$43+T101*$AI$44+U101*$AI$45+$AI$47*H101</f>
        <v/>
      </c>
      <c r="S102" s="17">
        <f>$AI$33*K102+$AI$34*L102+$AI$35*M102</f>
        <v/>
      </c>
      <c r="T102" s="17">
        <f>$AI$36*K102+$AI$37*L102+$AI$38*M102</f>
        <v/>
      </c>
      <c r="U102" s="17">
        <f>$AI$39*K102+$AI$40*L102+$AI$41*M102</f>
        <v/>
      </c>
      <c r="V102" s="17">
        <f>R102*EXP(-$B$15*(($B$16+$AI$4)*0.1))+S102*$B$15/($B$15-$AI$12)*(EXP(-$AI$12*(($B$16+$AI$4)*0.1))-EXP(-$B$15*(($B$16+$AI$4)*0.1)))+T102*$B$15/($B$15-$AI$13)*(EXP(-$AI$13*(($B$16+$AI$4)*0.1))-EXP(-$B$15*(($B$16+$AI$4)*0.1)))+U102*$B$15/($B$15-$AI$14)*(EXP(-$AI$14*(($B$16+$AI$4)*0.1))-EXP(-$B$15*(($B$16+$AI$4)*0.1)))</f>
        <v/>
      </c>
      <c r="W102" s="17">
        <f>R102*EXP(-$B$15*(($B$16+$AI$4)*0.2))+S102*$B$15/($B$15-$AI$12)*(EXP(-$AI$12*(($B$16+$AI$4)*0.2))-EXP(-$B$15*(($B$16+$AI$4)*0.2)))+T102*$B$15/($B$15-$AI$13)*(EXP(-$AI$13*(($B$16+$AI$4)*0.2))-EXP(-$B$15*(($B$16+$AI$4)*0.2)))+U102*$B$15/($B$15-$AI$14)*(EXP(-$AI$14*(($B$16+$AI$4)*0.2))-EXP(-$B$15*(($B$16+$AI$4)*0.2)))</f>
        <v/>
      </c>
      <c r="X102" s="17">
        <f>R102*EXP(-$B$15*(($B$16+$AI$4)*0.3))+S102*$B$15/($B$15-$AI$12)*(EXP(-$AI$12*(($B$16+$AI$4)*0.3))-EXP(-$B$15*(($B$16+$AI$4)*0.3)))+T102*$B$15/($B$15-$AI$13)*(EXP(-$AI$13*(($B$16+$AI$4)*0.3))-EXP(-$B$15*(($B$16+$AI$4)*0.3)))+U102*$B$15/($B$15-$AI$14)*(EXP(-$AI$14*(($B$16+$AI$4)*0.3))-EXP(-$B$15*(($B$16+$AI$4)*0.3)))</f>
        <v/>
      </c>
      <c r="Y102" s="17">
        <f>R102*EXP(-$B$15*(($B$16+$AI$4)*0.4))+S102*$B$15/($B$15-$AI$12)*(EXP(-$AI$12*(($B$16+$AI$4)*0.4))-EXP(-$B$15*(($B$16+$AI$4)*0.4)))+T102*$B$15/($B$15-$AI$13)*(EXP(-$AI$13*(($B$16+$AI$4)*0.4))-EXP(-$B$15*(($B$16+$AI$4)*0.4)))+U102*$B$15/($B$15-$AI$14)*(EXP(-$AI$14*(($B$16+$AI$4)*0.4))-EXP(-$B$15*(($B$16+$AI$4)*0.4)))</f>
        <v/>
      </c>
      <c r="Z102" s="17">
        <f>R102*EXP(-$B$15*(($B$16+$AI$4)*0.5))+S102*$B$15/($B$15-$AI$12)*(EXP(-$AI$12*(($B$16+$AI$4)*0.5))-EXP(-$B$15*(($B$16+$AI$4)*0.5)))+T102*$B$15/($B$15-$AI$13)*(EXP(-$AI$13*(($B$16+$AI$4)*0.5))-EXP(-$B$15*(($B$16+$AI$4)*0.5)))+U102*$B$15/($B$15-$AI$14)*(EXP(-$AI$14*(($B$16+$AI$4)*0.5))-EXP(-$B$15*(($B$16+$AI$4)*0.5)))</f>
        <v/>
      </c>
      <c r="AA102" s="17">
        <f>R102*EXP(-$B$15*(($B$16+$AI$4)*0.6))+S102*$B$15/($B$15-$AI$12)*(EXP(-$AI$12*(($B$16+$AI$4)*0.6))-EXP(-$B$15*(($B$16+$AI$4)*0.6)))+T102*$B$15/($B$15-$AI$13)*(EXP(-$AI$13*(($B$16+$AI$4)*0.6))-EXP(-$B$15*(($B$16+$AI$4)*0.6)))+U102*$B$15/($B$15-$AI$14)*(EXP(-$AI$14*(($B$16+$AI$4)*0.6))-EXP(-$B$15*(($B$16+$AI$4)*0.6)))</f>
        <v/>
      </c>
      <c r="AB102" s="17">
        <f>R102*EXP(-$B$15*(($B$16+$AI$4)*0.7))+S102*$B$15/($B$15-$AI$12)*(EXP(-$AI$12*(($B$16+$AI$4)*0.7))-EXP(-$B$15*(($B$16+$AI$4)*0.7)))+T102*$B$15/($B$15-$AI$13)*(EXP(-$AI$13*(($B$16+$AI$4)*0.7))-EXP(-$B$15*(($B$16+$AI$4)*0.7)))+U102*$B$15/($B$15-$AI$14)*(EXP(-$AI$14*(($B$16+$AI$4)*0.7))-EXP(-$B$15*(($B$16+$AI$4)*0.7)))</f>
        <v/>
      </c>
      <c r="AC102" s="17">
        <f>R102*EXP(-$B$15*(($B$16+$AI$4)*0.8))+S102*$B$15/($B$15-$AI$12)*(EXP(-$AI$12*(($B$16+$AI$4)*0.8))-EXP(-$B$15*(($B$16+$AI$4)*0.8)))+T102*$B$15/($B$15-$AI$13)*(EXP(-$AI$13*(($B$16+$AI$4)*0.8))-EXP(-$B$15*(($B$16+$AI$4)*0.8)))+U102*$B$15/($B$15-$AI$14)*(EXP(-$AI$14*(($B$16+$AI$4)*0.8))-EXP(-$B$15*(($B$16+$AI$4)*0.8)))</f>
        <v/>
      </c>
      <c r="AD102" s="17">
        <f>R102*EXP(-$B$15*(($B$16+$AI$4)*0.9))+S102*$B$15/($B$15-$AI$12)*(EXP(-$AI$12*(($B$16+$AI$4)*0.9))-EXP(-$B$15*(($B$16+$AI$4)*0.9)))+T102*$B$15/($B$15-$AI$13)*(EXP(-$AI$13*(($B$16+$AI$4)*0.9))-EXP(-$B$15*(($B$16+$AI$4)*0.9)))+U102*$B$15/($B$15-$AI$14)*(EXP(-$AI$14*(($B$16+$AI$4)*0.9))-EXP(-$B$15*(($B$16+$AI$4)*0.9)))</f>
        <v/>
      </c>
      <c r="AE102" s="17">
        <f>R102*EXP(-$B$15*(($B$16+$AI$4)*1.0))+S102*$B$15/($B$15-$AI$12)*(EXP(-$AI$12*(($B$16+$AI$4)*1.0))-EXP(-$B$15*(($B$16+$AI$4)*1.0)))+T102*$B$15/($B$15-$AI$13)*(EXP(-$AI$13*(($B$16+$AI$4)*1.0))-EXP(-$B$15*(($B$16+$AI$4)*1.0)))+U102*$B$15/($B$15-$AI$14)*(EXP(-$AI$14*(($B$16+$AI$4)*1.0))-EXP(-$B$15*(($B$16+$AI$4)*1.0)))</f>
        <v/>
      </c>
      <c r="AF102" s="17">
        <f>MIN((G102-V102)/$AI$48,(G102-W102)/$AI$49,(G102-X102)/$AI$50,(G102-Y102)/$AI$51,(G102-Z102)/$AI$52,(G102-AA102)/$AI$53,(G102-AB102)/$AI$54,(G102-AC102)/$AI$55,(G102-AD102)/$AI$56,(G102-AE102)/$AI$57)</f>
        <v/>
      </c>
    </row>
    <row r="103">
      <c r="E103" s="12">
        <f>E102+$B$11</f>
        <v/>
      </c>
      <c r="F103" s="13">
        <f>E103/60</f>
        <v/>
      </c>
      <c r="G103" s="13">
        <f>IF(F103&gt;=$AI$66,$B$26,IF(F103&gt;=$AI$65,$B$25,IF(F103&gt;=$AI$64,$B$24,IF(F103&gt;=$AI$63,$B$23,IF(F103&gt;=$AI$62,$B$22,IF(F103&gt;=$AI$61,$B$21,$B$20))))))</f>
        <v/>
      </c>
      <c r="H103" s="14">
        <f>MAX(0,MIN($AI$59,IF($B$9="Plasma",(G103-(S103*$AI$18+T103*$AI$19+U103*$AI$20))/$AI$46,AF103)))</f>
        <v/>
      </c>
      <c r="I103" s="15">
        <f>H103/10*3600/$B$11</f>
        <v/>
      </c>
      <c r="J103" s="15">
        <f>J102+H103</f>
        <v/>
      </c>
      <c r="K103" s="14">
        <f>$AI$21*K102+$AI$22*L102+$AI$23*M102+$AI$30*H102</f>
        <v/>
      </c>
      <c r="L103" s="14">
        <f>$AI$24*K102+$AI$25*L102+$AI$26*M102+$AI$31*H102</f>
        <v/>
      </c>
      <c r="M103" s="14">
        <f>$AI$27*K102+$AI$28*L102+$AI$29*M102+$AI$32*H102</f>
        <v/>
      </c>
      <c r="N103" s="16">
        <f>R103*$B$48</f>
        <v/>
      </c>
      <c r="O103" s="14">
        <f>K103/$B$37</f>
        <v/>
      </c>
      <c r="P103" s="14">
        <f>L103/$B$38</f>
        <v/>
      </c>
      <c r="Q103" s="14">
        <f>M103/$B$39</f>
        <v/>
      </c>
      <c r="R103" s="14">
        <f>R102*$AI$42+S102*$AI$43+T102*$AI$44+U102*$AI$45+$AI$47*H102</f>
        <v/>
      </c>
      <c r="S103" s="17">
        <f>$AI$33*K103+$AI$34*L103+$AI$35*M103</f>
        <v/>
      </c>
      <c r="T103" s="17">
        <f>$AI$36*K103+$AI$37*L103+$AI$38*M103</f>
        <v/>
      </c>
      <c r="U103" s="17">
        <f>$AI$39*K103+$AI$40*L103+$AI$41*M103</f>
        <v/>
      </c>
      <c r="V103" s="17">
        <f>R103*EXP(-$B$15*(($B$16+$AI$4)*0.1))+S103*$B$15/($B$15-$AI$12)*(EXP(-$AI$12*(($B$16+$AI$4)*0.1))-EXP(-$B$15*(($B$16+$AI$4)*0.1)))+T103*$B$15/($B$15-$AI$13)*(EXP(-$AI$13*(($B$16+$AI$4)*0.1))-EXP(-$B$15*(($B$16+$AI$4)*0.1)))+U103*$B$15/($B$15-$AI$14)*(EXP(-$AI$14*(($B$16+$AI$4)*0.1))-EXP(-$B$15*(($B$16+$AI$4)*0.1)))</f>
        <v/>
      </c>
      <c r="W103" s="17">
        <f>R103*EXP(-$B$15*(($B$16+$AI$4)*0.2))+S103*$B$15/($B$15-$AI$12)*(EXP(-$AI$12*(($B$16+$AI$4)*0.2))-EXP(-$B$15*(($B$16+$AI$4)*0.2)))+T103*$B$15/($B$15-$AI$13)*(EXP(-$AI$13*(($B$16+$AI$4)*0.2))-EXP(-$B$15*(($B$16+$AI$4)*0.2)))+U103*$B$15/($B$15-$AI$14)*(EXP(-$AI$14*(($B$16+$AI$4)*0.2))-EXP(-$B$15*(($B$16+$AI$4)*0.2)))</f>
        <v/>
      </c>
      <c r="X103" s="17">
        <f>R103*EXP(-$B$15*(($B$16+$AI$4)*0.3))+S103*$B$15/($B$15-$AI$12)*(EXP(-$AI$12*(($B$16+$AI$4)*0.3))-EXP(-$B$15*(($B$16+$AI$4)*0.3)))+T103*$B$15/($B$15-$AI$13)*(EXP(-$AI$13*(($B$16+$AI$4)*0.3))-EXP(-$B$15*(($B$16+$AI$4)*0.3)))+U103*$B$15/($B$15-$AI$14)*(EXP(-$AI$14*(($B$16+$AI$4)*0.3))-EXP(-$B$15*(($B$16+$AI$4)*0.3)))</f>
        <v/>
      </c>
      <c r="Y103" s="17">
        <f>R103*EXP(-$B$15*(($B$16+$AI$4)*0.4))+S103*$B$15/($B$15-$AI$12)*(EXP(-$AI$12*(($B$16+$AI$4)*0.4))-EXP(-$B$15*(($B$16+$AI$4)*0.4)))+T103*$B$15/($B$15-$AI$13)*(EXP(-$AI$13*(($B$16+$AI$4)*0.4))-EXP(-$B$15*(($B$16+$AI$4)*0.4)))+U103*$B$15/($B$15-$AI$14)*(EXP(-$AI$14*(($B$16+$AI$4)*0.4))-EXP(-$B$15*(($B$16+$AI$4)*0.4)))</f>
        <v/>
      </c>
      <c r="Z103" s="17">
        <f>R103*EXP(-$B$15*(($B$16+$AI$4)*0.5))+S103*$B$15/($B$15-$AI$12)*(EXP(-$AI$12*(($B$16+$AI$4)*0.5))-EXP(-$B$15*(($B$16+$AI$4)*0.5)))+T103*$B$15/($B$15-$AI$13)*(EXP(-$AI$13*(($B$16+$AI$4)*0.5))-EXP(-$B$15*(($B$16+$AI$4)*0.5)))+U103*$B$15/($B$15-$AI$14)*(EXP(-$AI$14*(($B$16+$AI$4)*0.5))-EXP(-$B$15*(($B$16+$AI$4)*0.5)))</f>
        <v/>
      </c>
      <c r="AA103" s="17">
        <f>R103*EXP(-$B$15*(($B$16+$AI$4)*0.6))+S103*$B$15/($B$15-$AI$12)*(EXP(-$AI$12*(($B$16+$AI$4)*0.6))-EXP(-$B$15*(($B$16+$AI$4)*0.6)))+T103*$B$15/($B$15-$AI$13)*(EXP(-$AI$13*(($B$16+$AI$4)*0.6))-EXP(-$B$15*(($B$16+$AI$4)*0.6)))+U103*$B$15/($B$15-$AI$14)*(EXP(-$AI$14*(($B$16+$AI$4)*0.6))-EXP(-$B$15*(($B$16+$AI$4)*0.6)))</f>
        <v/>
      </c>
      <c r="AB103" s="17">
        <f>R103*EXP(-$B$15*(($B$16+$AI$4)*0.7))+S103*$B$15/($B$15-$AI$12)*(EXP(-$AI$12*(($B$16+$AI$4)*0.7))-EXP(-$B$15*(($B$16+$AI$4)*0.7)))+T103*$B$15/($B$15-$AI$13)*(EXP(-$AI$13*(($B$16+$AI$4)*0.7))-EXP(-$B$15*(($B$16+$AI$4)*0.7)))+U103*$B$15/($B$15-$AI$14)*(EXP(-$AI$14*(($B$16+$AI$4)*0.7))-EXP(-$B$15*(($B$16+$AI$4)*0.7)))</f>
        <v/>
      </c>
      <c r="AC103" s="17">
        <f>R103*EXP(-$B$15*(($B$16+$AI$4)*0.8))+S103*$B$15/($B$15-$AI$12)*(EXP(-$AI$12*(($B$16+$AI$4)*0.8))-EXP(-$B$15*(($B$16+$AI$4)*0.8)))+T103*$B$15/($B$15-$AI$13)*(EXP(-$AI$13*(($B$16+$AI$4)*0.8))-EXP(-$B$15*(($B$16+$AI$4)*0.8)))+U103*$B$15/($B$15-$AI$14)*(EXP(-$AI$14*(($B$16+$AI$4)*0.8))-EXP(-$B$15*(($B$16+$AI$4)*0.8)))</f>
        <v/>
      </c>
      <c r="AD103" s="17">
        <f>R103*EXP(-$B$15*(($B$16+$AI$4)*0.9))+S103*$B$15/($B$15-$AI$12)*(EXP(-$AI$12*(($B$16+$AI$4)*0.9))-EXP(-$B$15*(($B$16+$AI$4)*0.9)))+T103*$B$15/($B$15-$AI$13)*(EXP(-$AI$13*(($B$16+$AI$4)*0.9))-EXP(-$B$15*(($B$16+$AI$4)*0.9)))+U103*$B$15/($B$15-$AI$14)*(EXP(-$AI$14*(($B$16+$AI$4)*0.9))-EXP(-$B$15*(($B$16+$AI$4)*0.9)))</f>
        <v/>
      </c>
      <c r="AE103" s="17">
        <f>R103*EXP(-$B$15*(($B$16+$AI$4)*1.0))+S103*$B$15/($B$15-$AI$12)*(EXP(-$AI$12*(($B$16+$AI$4)*1.0))-EXP(-$B$15*(($B$16+$AI$4)*1.0)))+T103*$B$15/($B$15-$AI$13)*(EXP(-$AI$13*(($B$16+$AI$4)*1.0))-EXP(-$B$15*(($B$16+$AI$4)*1.0)))+U103*$B$15/($B$15-$AI$14)*(EXP(-$AI$14*(($B$16+$AI$4)*1.0))-EXP(-$B$15*(($B$16+$AI$4)*1.0)))</f>
        <v/>
      </c>
      <c r="AF103" s="17">
        <f>MIN((G103-V103)/$AI$48,(G103-W103)/$AI$49,(G103-X103)/$AI$50,(G103-Y103)/$AI$51,(G103-Z103)/$AI$52,(G103-AA103)/$AI$53,(G103-AB103)/$AI$54,(G103-AC103)/$AI$55,(G103-AD103)/$AI$56,(G103-AE103)/$AI$57)</f>
        <v/>
      </c>
    </row>
    <row r="104">
      <c r="E104" s="12">
        <f>E103+$B$11</f>
        <v/>
      </c>
      <c r="F104" s="13">
        <f>E104/60</f>
        <v/>
      </c>
      <c r="G104" s="13">
        <f>IF(F104&gt;=$AI$66,$B$26,IF(F104&gt;=$AI$65,$B$25,IF(F104&gt;=$AI$64,$B$24,IF(F104&gt;=$AI$63,$B$23,IF(F104&gt;=$AI$62,$B$22,IF(F104&gt;=$AI$61,$B$21,$B$20))))))</f>
        <v/>
      </c>
      <c r="H104" s="14">
        <f>MAX(0,MIN($AI$59,IF($B$9="Plasma",(G104-(S104*$AI$18+T104*$AI$19+U104*$AI$20))/$AI$46,AF104)))</f>
        <v/>
      </c>
      <c r="I104" s="15">
        <f>H104/10*3600/$B$11</f>
        <v/>
      </c>
      <c r="J104" s="15">
        <f>J103+H104</f>
        <v/>
      </c>
      <c r="K104" s="14">
        <f>$AI$21*K103+$AI$22*L103+$AI$23*M103+$AI$30*H103</f>
        <v/>
      </c>
      <c r="L104" s="14">
        <f>$AI$24*K103+$AI$25*L103+$AI$26*M103+$AI$31*H103</f>
        <v/>
      </c>
      <c r="M104" s="14">
        <f>$AI$27*K103+$AI$28*L103+$AI$29*M103+$AI$32*H103</f>
        <v/>
      </c>
      <c r="N104" s="16">
        <f>R104*$B$48</f>
        <v/>
      </c>
      <c r="O104" s="14">
        <f>K104/$B$37</f>
        <v/>
      </c>
      <c r="P104" s="14">
        <f>L104/$B$38</f>
        <v/>
      </c>
      <c r="Q104" s="14">
        <f>M104/$B$39</f>
        <v/>
      </c>
      <c r="R104" s="14">
        <f>R103*$AI$42+S103*$AI$43+T103*$AI$44+U103*$AI$45+$AI$47*H103</f>
        <v/>
      </c>
      <c r="S104" s="17">
        <f>$AI$33*K104+$AI$34*L104+$AI$35*M104</f>
        <v/>
      </c>
      <c r="T104" s="17">
        <f>$AI$36*K104+$AI$37*L104+$AI$38*M104</f>
        <v/>
      </c>
      <c r="U104" s="17">
        <f>$AI$39*K104+$AI$40*L104+$AI$41*M104</f>
        <v/>
      </c>
      <c r="V104" s="17">
        <f>R104*EXP(-$B$15*(($B$16+$AI$4)*0.1))+S104*$B$15/($B$15-$AI$12)*(EXP(-$AI$12*(($B$16+$AI$4)*0.1))-EXP(-$B$15*(($B$16+$AI$4)*0.1)))+T104*$B$15/($B$15-$AI$13)*(EXP(-$AI$13*(($B$16+$AI$4)*0.1))-EXP(-$B$15*(($B$16+$AI$4)*0.1)))+U104*$B$15/($B$15-$AI$14)*(EXP(-$AI$14*(($B$16+$AI$4)*0.1))-EXP(-$B$15*(($B$16+$AI$4)*0.1)))</f>
        <v/>
      </c>
      <c r="W104" s="17">
        <f>R104*EXP(-$B$15*(($B$16+$AI$4)*0.2))+S104*$B$15/($B$15-$AI$12)*(EXP(-$AI$12*(($B$16+$AI$4)*0.2))-EXP(-$B$15*(($B$16+$AI$4)*0.2)))+T104*$B$15/($B$15-$AI$13)*(EXP(-$AI$13*(($B$16+$AI$4)*0.2))-EXP(-$B$15*(($B$16+$AI$4)*0.2)))+U104*$B$15/($B$15-$AI$14)*(EXP(-$AI$14*(($B$16+$AI$4)*0.2))-EXP(-$B$15*(($B$16+$AI$4)*0.2)))</f>
        <v/>
      </c>
      <c r="X104" s="17">
        <f>R104*EXP(-$B$15*(($B$16+$AI$4)*0.3))+S104*$B$15/($B$15-$AI$12)*(EXP(-$AI$12*(($B$16+$AI$4)*0.3))-EXP(-$B$15*(($B$16+$AI$4)*0.3)))+T104*$B$15/($B$15-$AI$13)*(EXP(-$AI$13*(($B$16+$AI$4)*0.3))-EXP(-$B$15*(($B$16+$AI$4)*0.3)))+U104*$B$15/($B$15-$AI$14)*(EXP(-$AI$14*(($B$16+$AI$4)*0.3))-EXP(-$B$15*(($B$16+$AI$4)*0.3)))</f>
        <v/>
      </c>
      <c r="Y104" s="17">
        <f>R104*EXP(-$B$15*(($B$16+$AI$4)*0.4))+S104*$B$15/($B$15-$AI$12)*(EXP(-$AI$12*(($B$16+$AI$4)*0.4))-EXP(-$B$15*(($B$16+$AI$4)*0.4)))+T104*$B$15/($B$15-$AI$13)*(EXP(-$AI$13*(($B$16+$AI$4)*0.4))-EXP(-$B$15*(($B$16+$AI$4)*0.4)))+U104*$B$15/($B$15-$AI$14)*(EXP(-$AI$14*(($B$16+$AI$4)*0.4))-EXP(-$B$15*(($B$16+$AI$4)*0.4)))</f>
        <v/>
      </c>
      <c r="Z104" s="17">
        <f>R104*EXP(-$B$15*(($B$16+$AI$4)*0.5))+S104*$B$15/($B$15-$AI$12)*(EXP(-$AI$12*(($B$16+$AI$4)*0.5))-EXP(-$B$15*(($B$16+$AI$4)*0.5)))+T104*$B$15/($B$15-$AI$13)*(EXP(-$AI$13*(($B$16+$AI$4)*0.5))-EXP(-$B$15*(($B$16+$AI$4)*0.5)))+U104*$B$15/($B$15-$AI$14)*(EXP(-$AI$14*(($B$16+$AI$4)*0.5))-EXP(-$B$15*(($B$16+$AI$4)*0.5)))</f>
        <v/>
      </c>
      <c r="AA104" s="17">
        <f>R104*EXP(-$B$15*(($B$16+$AI$4)*0.6))+S104*$B$15/($B$15-$AI$12)*(EXP(-$AI$12*(($B$16+$AI$4)*0.6))-EXP(-$B$15*(($B$16+$AI$4)*0.6)))+T104*$B$15/($B$15-$AI$13)*(EXP(-$AI$13*(($B$16+$AI$4)*0.6))-EXP(-$B$15*(($B$16+$AI$4)*0.6)))+U104*$B$15/($B$15-$AI$14)*(EXP(-$AI$14*(($B$16+$AI$4)*0.6))-EXP(-$B$15*(($B$16+$AI$4)*0.6)))</f>
        <v/>
      </c>
      <c r="AB104" s="17">
        <f>R104*EXP(-$B$15*(($B$16+$AI$4)*0.7))+S104*$B$15/($B$15-$AI$12)*(EXP(-$AI$12*(($B$16+$AI$4)*0.7))-EXP(-$B$15*(($B$16+$AI$4)*0.7)))+T104*$B$15/($B$15-$AI$13)*(EXP(-$AI$13*(($B$16+$AI$4)*0.7))-EXP(-$B$15*(($B$16+$AI$4)*0.7)))+U104*$B$15/($B$15-$AI$14)*(EXP(-$AI$14*(($B$16+$AI$4)*0.7))-EXP(-$B$15*(($B$16+$AI$4)*0.7)))</f>
        <v/>
      </c>
      <c r="AC104" s="17">
        <f>R104*EXP(-$B$15*(($B$16+$AI$4)*0.8))+S104*$B$15/($B$15-$AI$12)*(EXP(-$AI$12*(($B$16+$AI$4)*0.8))-EXP(-$B$15*(($B$16+$AI$4)*0.8)))+T104*$B$15/($B$15-$AI$13)*(EXP(-$AI$13*(($B$16+$AI$4)*0.8))-EXP(-$B$15*(($B$16+$AI$4)*0.8)))+U104*$B$15/($B$15-$AI$14)*(EXP(-$AI$14*(($B$16+$AI$4)*0.8))-EXP(-$B$15*(($B$16+$AI$4)*0.8)))</f>
        <v/>
      </c>
      <c r="AD104" s="17">
        <f>R104*EXP(-$B$15*(($B$16+$AI$4)*0.9))+S104*$B$15/($B$15-$AI$12)*(EXP(-$AI$12*(($B$16+$AI$4)*0.9))-EXP(-$B$15*(($B$16+$AI$4)*0.9)))+T104*$B$15/($B$15-$AI$13)*(EXP(-$AI$13*(($B$16+$AI$4)*0.9))-EXP(-$B$15*(($B$16+$AI$4)*0.9)))+U104*$B$15/($B$15-$AI$14)*(EXP(-$AI$14*(($B$16+$AI$4)*0.9))-EXP(-$B$15*(($B$16+$AI$4)*0.9)))</f>
        <v/>
      </c>
      <c r="AE104" s="17">
        <f>R104*EXP(-$B$15*(($B$16+$AI$4)*1.0))+S104*$B$15/($B$15-$AI$12)*(EXP(-$AI$12*(($B$16+$AI$4)*1.0))-EXP(-$B$15*(($B$16+$AI$4)*1.0)))+T104*$B$15/($B$15-$AI$13)*(EXP(-$AI$13*(($B$16+$AI$4)*1.0))-EXP(-$B$15*(($B$16+$AI$4)*1.0)))+U104*$B$15/($B$15-$AI$14)*(EXP(-$AI$14*(($B$16+$AI$4)*1.0))-EXP(-$B$15*(($B$16+$AI$4)*1.0)))</f>
        <v/>
      </c>
      <c r="AF104" s="17">
        <f>MIN((G104-V104)/$AI$48,(G104-W104)/$AI$49,(G104-X104)/$AI$50,(G104-Y104)/$AI$51,(G104-Z104)/$AI$52,(G104-AA104)/$AI$53,(G104-AB104)/$AI$54,(G104-AC104)/$AI$55,(G104-AD104)/$AI$56,(G104-AE104)/$AI$57)</f>
        <v/>
      </c>
    </row>
    <row r="105">
      <c r="E105" s="12">
        <f>E104+$B$11</f>
        <v/>
      </c>
      <c r="F105" s="13">
        <f>E105/60</f>
        <v/>
      </c>
      <c r="G105" s="13">
        <f>IF(F105&gt;=$AI$66,$B$26,IF(F105&gt;=$AI$65,$B$25,IF(F105&gt;=$AI$64,$B$24,IF(F105&gt;=$AI$63,$B$23,IF(F105&gt;=$AI$62,$B$22,IF(F105&gt;=$AI$61,$B$21,$B$20))))))</f>
        <v/>
      </c>
      <c r="H105" s="14">
        <f>MAX(0,MIN($AI$59,IF($B$9="Plasma",(G105-(S105*$AI$18+T105*$AI$19+U105*$AI$20))/$AI$46,AF105)))</f>
        <v/>
      </c>
      <c r="I105" s="15">
        <f>H105/10*3600/$B$11</f>
        <v/>
      </c>
      <c r="J105" s="15">
        <f>J104+H105</f>
        <v/>
      </c>
      <c r="K105" s="14">
        <f>$AI$21*K104+$AI$22*L104+$AI$23*M104+$AI$30*H104</f>
        <v/>
      </c>
      <c r="L105" s="14">
        <f>$AI$24*K104+$AI$25*L104+$AI$26*M104+$AI$31*H104</f>
        <v/>
      </c>
      <c r="M105" s="14">
        <f>$AI$27*K104+$AI$28*L104+$AI$29*M104+$AI$32*H104</f>
        <v/>
      </c>
      <c r="N105" s="16">
        <f>R105*$B$48</f>
        <v/>
      </c>
      <c r="O105" s="14">
        <f>K105/$B$37</f>
        <v/>
      </c>
      <c r="P105" s="14">
        <f>L105/$B$38</f>
        <v/>
      </c>
      <c r="Q105" s="14">
        <f>M105/$B$39</f>
        <v/>
      </c>
      <c r="R105" s="14">
        <f>R104*$AI$42+S104*$AI$43+T104*$AI$44+U104*$AI$45+$AI$47*H104</f>
        <v/>
      </c>
      <c r="S105" s="17">
        <f>$AI$33*K105+$AI$34*L105+$AI$35*M105</f>
        <v/>
      </c>
      <c r="T105" s="17">
        <f>$AI$36*K105+$AI$37*L105+$AI$38*M105</f>
        <v/>
      </c>
      <c r="U105" s="17">
        <f>$AI$39*K105+$AI$40*L105+$AI$41*M105</f>
        <v/>
      </c>
      <c r="V105" s="17">
        <f>R105*EXP(-$B$15*(($B$16+$AI$4)*0.1))+S105*$B$15/($B$15-$AI$12)*(EXP(-$AI$12*(($B$16+$AI$4)*0.1))-EXP(-$B$15*(($B$16+$AI$4)*0.1)))+T105*$B$15/($B$15-$AI$13)*(EXP(-$AI$13*(($B$16+$AI$4)*0.1))-EXP(-$B$15*(($B$16+$AI$4)*0.1)))+U105*$B$15/($B$15-$AI$14)*(EXP(-$AI$14*(($B$16+$AI$4)*0.1))-EXP(-$B$15*(($B$16+$AI$4)*0.1)))</f>
        <v/>
      </c>
      <c r="W105" s="17">
        <f>R105*EXP(-$B$15*(($B$16+$AI$4)*0.2))+S105*$B$15/($B$15-$AI$12)*(EXP(-$AI$12*(($B$16+$AI$4)*0.2))-EXP(-$B$15*(($B$16+$AI$4)*0.2)))+T105*$B$15/($B$15-$AI$13)*(EXP(-$AI$13*(($B$16+$AI$4)*0.2))-EXP(-$B$15*(($B$16+$AI$4)*0.2)))+U105*$B$15/($B$15-$AI$14)*(EXP(-$AI$14*(($B$16+$AI$4)*0.2))-EXP(-$B$15*(($B$16+$AI$4)*0.2)))</f>
        <v/>
      </c>
      <c r="X105" s="17">
        <f>R105*EXP(-$B$15*(($B$16+$AI$4)*0.3))+S105*$B$15/($B$15-$AI$12)*(EXP(-$AI$12*(($B$16+$AI$4)*0.3))-EXP(-$B$15*(($B$16+$AI$4)*0.3)))+T105*$B$15/($B$15-$AI$13)*(EXP(-$AI$13*(($B$16+$AI$4)*0.3))-EXP(-$B$15*(($B$16+$AI$4)*0.3)))+U105*$B$15/($B$15-$AI$14)*(EXP(-$AI$14*(($B$16+$AI$4)*0.3))-EXP(-$B$15*(($B$16+$AI$4)*0.3)))</f>
        <v/>
      </c>
      <c r="Y105" s="17">
        <f>R105*EXP(-$B$15*(($B$16+$AI$4)*0.4))+S105*$B$15/($B$15-$AI$12)*(EXP(-$AI$12*(($B$16+$AI$4)*0.4))-EXP(-$B$15*(($B$16+$AI$4)*0.4)))+T105*$B$15/($B$15-$AI$13)*(EXP(-$AI$13*(($B$16+$AI$4)*0.4))-EXP(-$B$15*(($B$16+$AI$4)*0.4)))+U105*$B$15/($B$15-$AI$14)*(EXP(-$AI$14*(($B$16+$AI$4)*0.4))-EXP(-$B$15*(($B$16+$AI$4)*0.4)))</f>
        <v/>
      </c>
      <c r="Z105" s="17">
        <f>R105*EXP(-$B$15*(($B$16+$AI$4)*0.5))+S105*$B$15/($B$15-$AI$12)*(EXP(-$AI$12*(($B$16+$AI$4)*0.5))-EXP(-$B$15*(($B$16+$AI$4)*0.5)))+T105*$B$15/($B$15-$AI$13)*(EXP(-$AI$13*(($B$16+$AI$4)*0.5))-EXP(-$B$15*(($B$16+$AI$4)*0.5)))+U105*$B$15/($B$15-$AI$14)*(EXP(-$AI$14*(($B$16+$AI$4)*0.5))-EXP(-$B$15*(($B$16+$AI$4)*0.5)))</f>
        <v/>
      </c>
      <c r="AA105" s="17">
        <f>R105*EXP(-$B$15*(($B$16+$AI$4)*0.6))+S105*$B$15/($B$15-$AI$12)*(EXP(-$AI$12*(($B$16+$AI$4)*0.6))-EXP(-$B$15*(($B$16+$AI$4)*0.6)))+T105*$B$15/($B$15-$AI$13)*(EXP(-$AI$13*(($B$16+$AI$4)*0.6))-EXP(-$B$15*(($B$16+$AI$4)*0.6)))+U105*$B$15/($B$15-$AI$14)*(EXP(-$AI$14*(($B$16+$AI$4)*0.6))-EXP(-$B$15*(($B$16+$AI$4)*0.6)))</f>
        <v/>
      </c>
      <c r="AB105" s="17">
        <f>R105*EXP(-$B$15*(($B$16+$AI$4)*0.7))+S105*$B$15/($B$15-$AI$12)*(EXP(-$AI$12*(($B$16+$AI$4)*0.7))-EXP(-$B$15*(($B$16+$AI$4)*0.7)))+T105*$B$15/($B$15-$AI$13)*(EXP(-$AI$13*(($B$16+$AI$4)*0.7))-EXP(-$B$15*(($B$16+$AI$4)*0.7)))+U105*$B$15/($B$15-$AI$14)*(EXP(-$AI$14*(($B$16+$AI$4)*0.7))-EXP(-$B$15*(($B$16+$AI$4)*0.7)))</f>
        <v/>
      </c>
      <c r="AC105" s="17">
        <f>R105*EXP(-$B$15*(($B$16+$AI$4)*0.8))+S105*$B$15/($B$15-$AI$12)*(EXP(-$AI$12*(($B$16+$AI$4)*0.8))-EXP(-$B$15*(($B$16+$AI$4)*0.8)))+T105*$B$15/($B$15-$AI$13)*(EXP(-$AI$13*(($B$16+$AI$4)*0.8))-EXP(-$B$15*(($B$16+$AI$4)*0.8)))+U105*$B$15/($B$15-$AI$14)*(EXP(-$AI$14*(($B$16+$AI$4)*0.8))-EXP(-$B$15*(($B$16+$AI$4)*0.8)))</f>
        <v/>
      </c>
      <c r="AD105" s="17">
        <f>R105*EXP(-$B$15*(($B$16+$AI$4)*0.9))+S105*$B$15/($B$15-$AI$12)*(EXP(-$AI$12*(($B$16+$AI$4)*0.9))-EXP(-$B$15*(($B$16+$AI$4)*0.9)))+T105*$B$15/($B$15-$AI$13)*(EXP(-$AI$13*(($B$16+$AI$4)*0.9))-EXP(-$B$15*(($B$16+$AI$4)*0.9)))+U105*$B$15/($B$15-$AI$14)*(EXP(-$AI$14*(($B$16+$AI$4)*0.9))-EXP(-$B$15*(($B$16+$AI$4)*0.9)))</f>
        <v/>
      </c>
      <c r="AE105" s="17">
        <f>R105*EXP(-$B$15*(($B$16+$AI$4)*1.0))+S105*$B$15/($B$15-$AI$12)*(EXP(-$AI$12*(($B$16+$AI$4)*1.0))-EXP(-$B$15*(($B$16+$AI$4)*1.0)))+T105*$B$15/($B$15-$AI$13)*(EXP(-$AI$13*(($B$16+$AI$4)*1.0))-EXP(-$B$15*(($B$16+$AI$4)*1.0)))+U105*$B$15/($B$15-$AI$14)*(EXP(-$AI$14*(($B$16+$AI$4)*1.0))-EXP(-$B$15*(($B$16+$AI$4)*1.0)))</f>
        <v/>
      </c>
      <c r="AF105" s="17">
        <f>MIN((G105-V105)/$AI$48,(G105-W105)/$AI$49,(G105-X105)/$AI$50,(G105-Y105)/$AI$51,(G105-Z105)/$AI$52,(G105-AA105)/$AI$53,(G105-AB105)/$AI$54,(G105-AC105)/$AI$55,(G105-AD105)/$AI$56,(G105-AE105)/$AI$57)</f>
        <v/>
      </c>
    </row>
    <row r="106">
      <c r="E106" s="12">
        <f>E105+$B$11</f>
        <v/>
      </c>
      <c r="F106" s="13">
        <f>E106/60</f>
        <v/>
      </c>
      <c r="G106" s="13">
        <f>IF(F106&gt;=$AI$66,$B$26,IF(F106&gt;=$AI$65,$B$25,IF(F106&gt;=$AI$64,$B$24,IF(F106&gt;=$AI$63,$B$23,IF(F106&gt;=$AI$62,$B$22,IF(F106&gt;=$AI$61,$B$21,$B$20))))))</f>
        <v/>
      </c>
      <c r="H106" s="14">
        <f>MAX(0,MIN($AI$59,IF($B$9="Plasma",(G106-(S106*$AI$18+T106*$AI$19+U106*$AI$20))/$AI$46,AF106)))</f>
        <v/>
      </c>
      <c r="I106" s="15">
        <f>H106/10*3600/$B$11</f>
        <v/>
      </c>
      <c r="J106" s="15">
        <f>J105+H106</f>
        <v/>
      </c>
      <c r="K106" s="14">
        <f>$AI$21*K105+$AI$22*L105+$AI$23*M105+$AI$30*H105</f>
        <v/>
      </c>
      <c r="L106" s="14">
        <f>$AI$24*K105+$AI$25*L105+$AI$26*M105+$AI$31*H105</f>
        <v/>
      </c>
      <c r="M106" s="14">
        <f>$AI$27*K105+$AI$28*L105+$AI$29*M105+$AI$32*H105</f>
        <v/>
      </c>
      <c r="N106" s="16">
        <f>R106*$B$48</f>
        <v/>
      </c>
      <c r="O106" s="14">
        <f>K106/$B$37</f>
        <v/>
      </c>
      <c r="P106" s="14">
        <f>L106/$B$38</f>
        <v/>
      </c>
      <c r="Q106" s="14">
        <f>M106/$B$39</f>
        <v/>
      </c>
      <c r="R106" s="14">
        <f>R105*$AI$42+S105*$AI$43+T105*$AI$44+U105*$AI$45+$AI$47*H105</f>
        <v/>
      </c>
      <c r="S106" s="17">
        <f>$AI$33*K106+$AI$34*L106+$AI$35*M106</f>
        <v/>
      </c>
      <c r="T106" s="17">
        <f>$AI$36*K106+$AI$37*L106+$AI$38*M106</f>
        <v/>
      </c>
      <c r="U106" s="17">
        <f>$AI$39*K106+$AI$40*L106+$AI$41*M106</f>
        <v/>
      </c>
      <c r="V106" s="17">
        <f>R106*EXP(-$B$15*(($B$16+$AI$4)*0.1))+S106*$B$15/($B$15-$AI$12)*(EXP(-$AI$12*(($B$16+$AI$4)*0.1))-EXP(-$B$15*(($B$16+$AI$4)*0.1)))+T106*$B$15/($B$15-$AI$13)*(EXP(-$AI$13*(($B$16+$AI$4)*0.1))-EXP(-$B$15*(($B$16+$AI$4)*0.1)))+U106*$B$15/($B$15-$AI$14)*(EXP(-$AI$14*(($B$16+$AI$4)*0.1))-EXP(-$B$15*(($B$16+$AI$4)*0.1)))</f>
        <v/>
      </c>
      <c r="W106" s="17">
        <f>R106*EXP(-$B$15*(($B$16+$AI$4)*0.2))+S106*$B$15/($B$15-$AI$12)*(EXP(-$AI$12*(($B$16+$AI$4)*0.2))-EXP(-$B$15*(($B$16+$AI$4)*0.2)))+T106*$B$15/($B$15-$AI$13)*(EXP(-$AI$13*(($B$16+$AI$4)*0.2))-EXP(-$B$15*(($B$16+$AI$4)*0.2)))+U106*$B$15/($B$15-$AI$14)*(EXP(-$AI$14*(($B$16+$AI$4)*0.2))-EXP(-$B$15*(($B$16+$AI$4)*0.2)))</f>
        <v/>
      </c>
      <c r="X106" s="17">
        <f>R106*EXP(-$B$15*(($B$16+$AI$4)*0.3))+S106*$B$15/($B$15-$AI$12)*(EXP(-$AI$12*(($B$16+$AI$4)*0.3))-EXP(-$B$15*(($B$16+$AI$4)*0.3)))+T106*$B$15/($B$15-$AI$13)*(EXP(-$AI$13*(($B$16+$AI$4)*0.3))-EXP(-$B$15*(($B$16+$AI$4)*0.3)))+U106*$B$15/($B$15-$AI$14)*(EXP(-$AI$14*(($B$16+$AI$4)*0.3))-EXP(-$B$15*(($B$16+$AI$4)*0.3)))</f>
        <v/>
      </c>
      <c r="Y106" s="17">
        <f>R106*EXP(-$B$15*(($B$16+$AI$4)*0.4))+S106*$B$15/($B$15-$AI$12)*(EXP(-$AI$12*(($B$16+$AI$4)*0.4))-EXP(-$B$15*(($B$16+$AI$4)*0.4)))+T106*$B$15/($B$15-$AI$13)*(EXP(-$AI$13*(($B$16+$AI$4)*0.4))-EXP(-$B$15*(($B$16+$AI$4)*0.4)))+U106*$B$15/($B$15-$AI$14)*(EXP(-$AI$14*(($B$16+$AI$4)*0.4))-EXP(-$B$15*(($B$16+$AI$4)*0.4)))</f>
        <v/>
      </c>
      <c r="Z106" s="17">
        <f>R106*EXP(-$B$15*(($B$16+$AI$4)*0.5))+S106*$B$15/($B$15-$AI$12)*(EXP(-$AI$12*(($B$16+$AI$4)*0.5))-EXP(-$B$15*(($B$16+$AI$4)*0.5)))+T106*$B$15/($B$15-$AI$13)*(EXP(-$AI$13*(($B$16+$AI$4)*0.5))-EXP(-$B$15*(($B$16+$AI$4)*0.5)))+U106*$B$15/($B$15-$AI$14)*(EXP(-$AI$14*(($B$16+$AI$4)*0.5))-EXP(-$B$15*(($B$16+$AI$4)*0.5)))</f>
        <v/>
      </c>
      <c r="AA106" s="17">
        <f>R106*EXP(-$B$15*(($B$16+$AI$4)*0.6))+S106*$B$15/($B$15-$AI$12)*(EXP(-$AI$12*(($B$16+$AI$4)*0.6))-EXP(-$B$15*(($B$16+$AI$4)*0.6)))+T106*$B$15/($B$15-$AI$13)*(EXP(-$AI$13*(($B$16+$AI$4)*0.6))-EXP(-$B$15*(($B$16+$AI$4)*0.6)))+U106*$B$15/($B$15-$AI$14)*(EXP(-$AI$14*(($B$16+$AI$4)*0.6))-EXP(-$B$15*(($B$16+$AI$4)*0.6)))</f>
        <v/>
      </c>
      <c r="AB106" s="17">
        <f>R106*EXP(-$B$15*(($B$16+$AI$4)*0.7))+S106*$B$15/($B$15-$AI$12)*(EXP(-$AI$12*(($B$16+$AI$4)*0.7))-EXP(-$B$15*(($B$16+$AI$4)*0.7)))+T106*$B$15/($B$15-$AI$13)*(EXP(-$AI$13*(($B$16+$AI$4)*0.7))-EXP(-$B$15*(($B$16+$AI$4)*0.7)))+U106*$B$15/($B$15-$AI$14)*(EXP(-$AI$14*(($B$16+$AI$4)*0.7))-EXP(-$B$15*(($B$16+$AI$4)*0.7)))</f>
        <v/>
      </c>
      <c r="AC106" s="17">
        <f>R106*EXP(-$B$15*(($B$16+$AI$4)*0.8))+S106*$B$15/($B$15-$AI$12)*(EXP(-$AI$12*(($B$16+$AI$4)*0.8))-EXP(-$B$15*(($B$16+$AI$4)*0.8)))+T106*$B$15/($B$15-$AI$13)*(EXP(-$AI$13*(($B$16+$AI$4)*0.8))-EXP(-$B$15*(($B$16+$AI$4)*0.8)))+U106*$B$15/($B$15-$AI$14)*(EXP(-$AI$14*(($B$16+$AI$4)*0.8))-EXP(-$B$15*(($B$16+$AI$4)*0.8)))</f>
        <v/>
      </c>
      <c r="AD106" s="17">
        <f>R106*EXP(-$B$15*(($B$16+$AI$4)*0.9))+S106*$B$15/($B$15-$AI$12)*(EXP(-$AI$12*(($B$16+$AI$4)*0.9))-EXP(-$B$15*(($B$16+$AI$4)*0.9)))+T106*$B$15/($B$15-$AI$13)*(EXP(-$AI$13*(($B$16+$AI$4)*0.9))-EXP(-$B$15*(($B$16+$AI$4)*0.9)))+U106*$B$15/($B$15-$AI$14)*(EXP(-$AI$14*(($B$16+$AI$4)*0.9))-EXP(-$B$15*(($B$16+$AI$4)*0.9)))</f>
        <v/>
      </c>
      <c r="AE106" s="17">
        <f>R106*EXP(-$B$15*(($B$16+$AI$4)*1.0))+S106*$B$15/($B$15-$AI$12)*(EXP(-$AI$12*(($B$16+$AI$4)*1.0))-EXP(-$B$15*(($B$16+$AI$4)*1.0)))+T106*$B$15/($B$15-$AI$13)*(EXP(-$AI$13*(($B$16+$AI$4)*1.0))-EXP(-$B$15*(($B$16+$AI$4)*1.0)))+U106*$B$15/($B$15-$AI$14)*(EXP(-$AI$14*(($B$16+$AI$4)*1.0))-EXP(-$B$15*(($B$16+$AI$4)*1.0)))</f>
        <v/>
      </c>
      <c r="AF106" s="17">
        <f>MIN((G106-V106)/$AI$48,(G106-W106)/$AI$49,(G106-X106)/$AI$50,(G106-Y106)/$AI$51,(G106-Z106)/$AI$52,(G106-AA106)/$AI$53,(G106-AB106)/$AI$54,(G106-AC106)/$AI$55,(G106-AD106)/$AI$56,(G106-AE106)/$AI$57)</f>
        <v/>
      </c>
    </row>
    <row r="107">
      <c r="E107" s="12">
        <f>E106+$B$11</f>
        <v/>
      </c>
      <c r="F107" s="13">
        <f>E107/60</f>
        <v/>
      </c>
      <c r="G107" s="13">
        <f>IF(F107&gt;=$AI$66,$B$26,IF(F107&gt;=$AI$65,$B$25,IF(F107&gt;=$AI$64,$B$24,IF(F107&gt;=$AI$63,$B$23,IF(F107&gt;=$AI$62,$B$22,IF(F107&gt;=$AI$61,$B$21,$B$20))))))</f>
        <v/>
      </c>
      <c r="H107" s="14">
        <f>MAX(0,MIN($AI$59,IF($B$9="Plasma",(G107-(S107*$AI$18+T107*$AI$19+U107*$AI$20))/$AI$46,AF107)))</f>
        <v/>
      </c>
      <c r="I107" s="15">
        <f>H107/10*3600/$B$11</f>
        <v/>
      </c>
      <c r="J107" s="15">
        <f>J106+H107</f>
        <v/>
      </c>
      <c r="K107" s="14">
        <f>$AI$21*K106+$AI$22*L106+$AI$23*M106+$AI$30*H106</f>
        <v/>
      </c>
      <c r="L107" s="14">
        <f>$AI$24*K106+$AI$25*L106+$AI$26*M106+$AI$31*H106</f>
        <v/>
      </c>
      <c r="M107" s="14">
        <f>$AI$27*K106+$AI$28*L106+$AI$29*M106+$AI$32*H106</f>
        <v/>
      </c>
      <c r="N107" s="16">
        <f>R107*$B$48</f>
        <v/>
      </c>
      <c r="O107" s="14">
        <f>K107/$B$37</f>
        <v/>
      </c>
      <c r="P107" s="14">
        <f>L107/$B$38</f>
        <v/>
      </c>
      <c r="Q107" s="14">
        <f>M107/$B$39</f>
        <v/>
      </c>
      <c r="R107" s="14">
        <f>R106*$AI$42+S106*$AI$43+T106*$AI$44+U106*$AI$45+$AI$47*H106</f>
        <v/>
      </c>
      <c r="S107" s="17">
        <f>$AI$33*K107+$AI$34*L107+$AI$35*M107</f>
        <v/>
      </c>
      <c r="T107" s="17">
        <f>$AI$36*K107+$AI$37*L107+$AI$38*M107</f>
        <v/>
      </c>
      <c r="U107" s="17">
        <f>$AI$39*K107+$AI$40*L107+$AI$41*M107</f>
        <v/>
      </c>
      <c r="V107" s="17">
        <f>R107*EXP(-$B$15*(($B$16+$AI$4)*0.1))+S107*$B$15/($B$15-$AI$12)*(EXP(-$AI$12*(($B$16+$AI$4)*0.1))-EXP(-$B$15*(($B$16+$AI$4)*0.1)))+T107*$B$15/($B$15-$AI$13)*(EXP(-$AI$13*(($B$16+$AI$4)*0.1))-EXP(-$B$15*(($B$16+$AI$4)*0.1)))+U107*$B$15/($B$15-$AI$14)*(EXP(-$AI$14*(($B$16+$AI$4)*0.1))-EXP(-$B$15*(($B$16+$AI$4)*0.1)))</f>
        <v/>
      </c>
      <c r="W107" s="17">
        <f>R107*EXP(-$B$15*(($B$16+$AI$4)*0.2))+S107*$B$15/($B$15-$AI$12)*(EXP(-$AI$12*(($B$16+$AI$4)*0.2))-EXP(-$B$15*(($B$16+$AI$4)*0.2)))+T107*$B$15/($B$15-$AI$13)*(EXP(-$AI$13*(($B$16+$AI$4)*0.2))-EXP(-$B$15*(($B$16+$AI$4)*0.2)))+U107*$B$15/($B$15-$AI$14)*(EXP(-$AI$14*(($B$16+$AI$4)*0.2))-EXP(-$B$15*(($B$16+$AI$4)*0.2)))</f>
        <v/>
      </c>
      <c r="X107" s="17">
        <f>R107*EXP(-$B$15*(($B$16+$AI$4)*0.3))+S107*$B$15/($B$15-$AI$12)*(EXP(-$AI$12*(($B$16+$AI$4)*0.3))-EXP(-$B$15*(($B$16+$AI$4)*0.3)))+T107*$B$15/($B$15-$AI$13)*(EXP(-$AI$13*(($B$16+$AI$4)*0.3))-EXP(-$B$15*(($B$16+$AI$4)*0.3)))+U107*$B$15/($B$15-$AI$14)*(EXP(-$AI$14*(($B$16+$AI$4)*0.3))-EXP(-$B$15*(($B$16+$AI$4)*0.3)))</f>
        <v/>
      </c>
      <c r="Y107" s="17">
        <f>R107*EXP(-$B$15*(($B$16+$AI$4)*0.4))+S107*$B$15/($B$15-$AI$12)*(EXP(-$AI$12*(($B$16+$AI$4)*0.4))-EXP(-$B$15*(($B$16+$AI$4)*0.4)))+T107*$B$15/($B$15-$AI$13)*(EXP(-$AI$13*(($B$16+$AI$4)*0.4))-EXP(-$B$15*(($B$16+$AI$4)*0.4)))+U107*$B$15/($B$15-$AI$14)*(EXP(-$AI$14*(($B$16+$AI$4)*0.4))-EXP(-$B$15*(($B$16+$AI$4)*0.4)))</f>
        <v/>
      </c>
      <c r="Z107" s="17">
        <f>R107*EXP(-$B$15*(($B$16+$AI$4)*0.5))+S107*$B$15/($B$15-$AI$12)*(EXP(-$AI$12*(($B$16+$AI$4)*0.5))-EXP(-$B$15*(($B$16+$AI$4)*0.5)))+T107*$B$15/($B$15-$AI$13)*(EXP(-$AI$13*(($B$16+$AI$4)*0.5))-EXP(-$B$15*(($B$16+$AI$4)*0.5)))+U107*$B$15/($B$15-$AI$14)*(EXP(-$AI$14*(($B$16+$AI$4)*0.5))-EXP(-$B$15*(($B$16+$AI$4)*0.5)))</f>
        <v/>
      </c>
      <c r="AA107" s="17">
        <f>R107*EXP(-$B$15*(($B$16+$AI$4)*0.6))+S107*$B$15/($B$15-$AI$12)*(EXP(-$AI$12*(($B$16+$AI$4)*0.6))-EXP(-$B$15*(($B$16+$AI$4)*0.6)))+T107*$B$15/($B$15-$AI$13)*(EXP(-$AI$13*(($B$16+$AI$4)*0.6))-EXP(-$B$15*(($B$16+$AI$4)*0.6)))+U107*$B$15/($B$15-$AI$14)*(EXP(-$AI$14*(($B$16+$AI$4)*0.6))-EXP(-$B$15*(($B$16+$AI$4)*0.6)))</f>
        <v/>
      </c>
      <c r="AB107" s="17">
        <f>R107*EXP(-$B$15*(($B$16+$AI$4)*0.7))+S107*$B$15/($B$15-$AI$12)*(EXP(-$AI$12*(($B$16+$AI$4)*0.7))-EXP(-$B$15*(($B$16+$AI$4)*0.7)))+T107*$B$15/($B$15-$AI$13)*(EXP(-$AI$13*(($B$16+$AI$4)*0.7))-EXP(-$B$15*(($B$16+$AI$4)*0.7)))+U107*$B$15/($B$15-$AI$14)*(EXP(-$AI$14*(($B$16+$AI$4)*0.7))-EXP(-$B$15*(($B$16+$AI$4)*0.7)))</f>
        <v/>
      </c>
      <c r="AC107" s="17">
        <f>R107*EXP(-$B$15*(($B$16+$AI$4)*0.8))+S107*$B$15/($B$15-$AI$12)*(EXP(-$AI$12*(($B$16+$AI$4)*0.8))-EXP(-$B$15*(($B$16+$AI$4)*0.8)))+T107*$B$15/($B$15-$AI$13)*(EXP(-$AI$13*(($B$16+$AI$4)*0.8))-EXP(-$B$15*(($B$16+$AI$4)*0.8)))+U107*$B$15/($B$15-$AI$14)*(EXP(-$AI$14*(($B$16+$AI$4)*0.8))-EXP(-$B$15*(($B$16+$AI$4)*0.8)))</f>
        <v/>
      </c>
      <c r="AD107" s="17">
        <f>R107*EXP(-$B$15*(($B$16+$AI$4)*0.9))+S107*$B$15/($B$15-$AI$12)*(EXP(-$AI$12*(($B$16+$AI$4)*0.9))-EXP(-$B$15*(($B$16+$AI$4)*0.9)))+T107*$B$15/($B$15-$AI$13)*(EXP(-$AI$13*(($B$16+$AI$4)*0.9))-EXP(-$B$15*(($B$16+$AI$4)*0.9)))+U107*$B$15/($B$15-$AI$14)*(EXP(-$AI$14*(($B$16+$AI$4)*0.9))-EXP(-$B$15*(($B$16+$AI$4)*0.9)))</f>
        <v/>
      </c>
      <c r="AE107" s="17">
        <f>R107*EXP(-$B$15*(($B$16+$AI$4)*1.0))+S107*$B$15/($B$15-$AI$12)*(EXP(-$AI$12*(($B$16+$AI$4)*1.0))-EXP(-$B$15*(($B$16+$AI$4)*1.0)))+T107*$B$15/($B$15-$AI$13)*(EXP(-$AI$13*(($B$16+$AI$4)*1.0))-EXP(-$B$15*(($B$16+$AI$4)*1.0)))+U107*$B$15/($B$15-$AI$14)*(EXP(-$AI$14*(($B$16+$AI$4)*1.0))-EXP(-$B$15*(($B$16+$AI$4)*1.0)))</f>
        <v/>
      </c>
      <c r="AF107" s="17">
        <f>MIN((G107-V107)/$AI$48,(G107-W107)/$AI$49,(G107-X107)/$AI$50,(G107-Y107)/$AI$51,(G107-Z107)/$AI$52,(G107-AA107)/$AI$53,(G107-AB107)/$AI$54,(G107-AC107)/$AI$55,(G107-AD107)/$AI$56,(G107-AE107)/$AI$57)</f>
        <v/>
      </c>
    </row>
    <row r="108">
      <c r="E108" s="12">
        <f>E107+$B$11</f>
        <v/>
      </c>
      <c r="F108" s="13">
        <f>E108/60</f>
        <v/>
      </c>
      <c r="G108" s="13">
        <f>IF(F108&gt;=$AI$66,$B$26,IF(F108&gt;=$AI$65,$B$25,IF(F108&gt;=$AI$64,$B$24,IF(F108&gt;=$AI$63,$B$23,IF(F108&gt;=$AI$62,$B$22,IF(F108&gt;=$AI$61,$B$21,$B$20))))))</f>
        <v/>
      </c>
      <c r="H108" s="14">
        <f>MAX(0,MIN($AI$59,IF($B$9="Plasma",(G108-(S108*$AI$18+T108*$AI$19+U108*$AI$20))/$AI$46,AF108)))</f>
        <v/>
      </c>
      <c r="I108" s="15">
        <f>H108/10*3600/$B$11</f>
        <v/>
      </c>
      <c r="J108" s="15">
        <f>J107+H108</f>
        <v/>
      </c>
      <c r="K108" s="14">
        <f>$AI$21*K107+$AI$22*L107+$AI$23*M107+$AI$30*H107</f>
        <v/>
      </c>
      <c r="L108" s="14">
        <f>$AI$24*K107+$AI$25*L107+$AI$26*M107+$AI$31*H107</f>
        <v/>
      </c>
      <c r="M108" s="14">
        <f>$AI$27*K107+$AI$28*L107+$AI$29*M107+$AI$32*H107</f>
        <v/>
      </c>
      <c r="N108" s="16">
        <f>R108*$B$48</f>
        <v/>
      </c>
      <c r="O108" s="14">
        <f>K108/$B$37</f>
        <v/>
      </c>
      <c r="P108" s="14">
        <f>L108/$B$38</f>
        <v/>
      </c>
      <c r="Q108" s="14">
        <f>M108/$B$39</f>
        <v/>
      </c>
      <c r="R108" s="14">
        <f>R107*$AI$42+S107*$AI$43+T107*$AI$44+U107*$AI$45+$AI$47*H107</f>
        <v/>
      </c>
      <c r="S108" s="17">
        <f>$AI$33*K108+$AI$34*L108+$AI$35*M108</f>
        <v/>
      </c>
      <c r="T108" s="17">
        <f>$AI$36*K108+$AI$37*L108+$AI$38*M108</f>
        <v/>
      </c>
      <c r="U108" s="17">
        <f>$AI$39*K108+$AI$40*L108+$AI$41*M108</f>
        <v/>
      </c>
      <c r="V108" s="17">
        <f>R108*EXP(-$B$15*(($B$16+$AI$4)*0.1))+S108*$B$15/($B$15-$AI$12)*(EXP(-$AI$12*(($B$16+$AI$4)*0.1))-EXP(-$B$15*(($B$16+$AI$4)*0.1)))+T108*$B$15/($B$15-$AI$13)*(EXP(-$AI$13*(($B$16+$AI$4)*0.1))-EXP(-$B$15*(($B$16+$AI$4)*0.1)))+U108*$B$15/($B$15-$AI$14)*(EXP(-$AI$14*(($B$16+$AI$4)*0.1))-EXP(-$B$15*(($B$16+$AI$4)*0.1)))</f>
        <v/>
      </c>
      <c r="W108" s="17">
        <f>R108*EXP(-$B$15*(($B$16+$AI$4)*0.2))+S108*$B$15/($B$15-$AI$12)*(EXP(-$AI$12*(($B$16+$AI$4)*0.2))-EXP(-$B$15*(($B$16+$AI$4)*0.2)))+T108*$B$15/($B$15-$AI$13)*(EXP(-$AI$13*(($B$16+$AI$4)*0.2))-EXP(-$B$15*(($B$16+$AI$4)*0.2)))+U108*$B$15/($B$15-$AI$14)*(EXP(-$AI$14*(($B$16+$AI$4)*0.2))-EXP(-$B$15*(($B$16+$AI$4)*0.2)))</f>
        <v/>
      </c>
      <c r="X108" s="17">
        <f>R108*EXP(-$B$15*(($B$16+$AI$4)*0.3))+S108*$B$15/($B$15-$AI$12)*(EXP(-$AI$12*(($B$16+$AI$4)*0.3))-EXP(-$B$15*(($B$16+$AI$4)*0.3)))+T108*$B$15/($B$15-$AI$13)*(EXP(-$AI$13*(($B$16+$AI$4)*0.3))-EXP(-$B$15*(($B$16+$AI$4)*0.3)))+U108*$B$15/($B$15-$AI$14)*(EXP(-$AI$14*(($B$16+$AI$4)*0.3))-EXP(-$B$15*(($B$16+$AI$4)*0.3)))</f>
        <v/>
      </c>
      <c r="Y108" s="17">
        <f>R108*EXP(-$B$15*(($B$16+$AI$4)*0.4))+S108*$B$15/($B$15-$AI$12)*(EXP(-$AI$12*(($B$16+$AI$4)*0.4))-EXP(-$B$15*(($B$16+$AI$4)*0.4)))+T108*$B$15/($B$15-$AI$13)*(EXP(-$AI$13*(($B$16+$AI$4)*0.4))-EXP(-$B$15*(($B$16+$AI$4)*0.4)))+U108*$B$15/($B$15-$AI$14)*(EXP(-$AI$14*(($B$16+$AI$4)*0.4))-EXP(-$B$15*(($B$16+$AI$4)*0.4)))</f>
        <v/>
      </c>
      <c r="Z108" s="17">
        <f>R108*EXP(-$B$15*(($B$16+$AI$4)*0.5))+S108*$B$15/($B$15-$AI$12)*(EXP(-$AI$12*(($B$16+$AI$4)*0.5))-EXP(-$B$15*(($B$16+$AI$4)*0.5)))+T108*$B$15/($B$15-$AI$13)*(EXP(-$AI$13*(($B$16+$AI$4)*0.5))-EXP(-$B$15*(($B$16+$AI$4)*0.5)))+U108*$B$15/($B$15-$AI$14)*(EXP(-$AI$14*(($B$16+$AI$4)*0.5))-EXP(-$B$15*(($B$16+$AI$4)*0.5)))</f>
        <v/>
      </c>
      <c r="AA108" s="17">
        <f>R108*EXP(-$B$15*(($B$16+$AI$4)*0.6))+S108*$B$15/($B$15-$AI$12)*(EXP(-$AI$12*(($B$16+$AI$4)*0.6))-EXP(-$B$15*(($B$16+$AI$4)*0.6)))+T108*$B$15/($B$15-$AI$13)*(EXP(-$AI$13*(($B$16+$AI$4)*0.6))-EXP(-$B$15*(($B$16+$AI$4)*0.6)))+U108*$B$15/($B$15-$AI$14)*(EXP(-$AI$14*(($B$16+$AI$4)*0.6))-EXP(-$B$15*(($B$16+$AI$4)*0.6)))</f>
        <v/>
      </c>
      <c r="AB108" s="17">
        <f>R108*EXP(-$B$15*(($B$16+$AI$4)*0.7))+S108*$B$15/($B$15-$AI$12)*(EXP(-$AI$12*(($B$16+$AI$4)*0.7))-EXP(-$B$15*(($B$16+$AI$4)*0.7)))+T108*$B$15/($B$15-$AI$13)*(EXP(-$AI$13*(($B$16+$AI$4)*0.7))-EXP(-$B$15*(($B$16+$AI$4)*0.7)))+U108*$B$15/($B$15-$AI$14)*(EXP(-$AI$14*(($B$16+$AI$4)*0.7))-EXP(-$B$15*(($B$16+$AI$4)*0.7)))</f>
        <v/>
      </c>
      <c r="AC108" s="17">
        <f>R108*EXP(-$B$15*(($B$16+$AI$4)*0.8))+S108*$B$15/($B$15-$AI$12)*(EXP(-$AI$12*(($B$16+$AI$4)*0.8))-EXP(-$B$15*(($B$16+$AI$4)*0.8)))+T108*$B$15/($B$15-$AI$13)*(EXP(-$AI$13*(($B$16+$AI$4)*0.8))-EXP(-$B$15*(($B$16+$AI$4)*0.8)))+U108*$B$15/($B$15-$AI$14)*(EXP(-$AI$14*(($B$16+$AI$4)*0.8))-EXP(-$B$15*(($B$16+$AI$4)*0.8)))</f>
        <v/>
      </c>
      <c r="AD108" s="17">
        <f>R108*EXP(-$B$15*(($B$16+$AI$4)*0.9))+S108*$B$15/($B$15-$AI$12)*(EXP(-$AI$12*(($B$16+$AI$4)*0.9))-EXP(-$B$15*(($B$16+$AI$4)*0.9)))+T108*$B$15/($B$15-$AI$13)*(EXP(-$AI$13*(($B$16+$AI$4)*0.9))-EXP(-$B$15*(($B$16+$AI$4)*0.9)))+U108*$B$15/($B$15-$AI$14)*(EXP(-$AI$14*(($B$16+$AI$4)*0.9))-EXP(-$B$15*(($B$16+$AI$4)*0.9)))</f>
        <v/>
      </c>
      <c r="AE108" s="17">
        <f>R108*EXP(-$B$15*(($B$16+$AI$4)*1.0))+S108*$B$15/($B$15-$AI$12)*(EXP(-$AI$12*(($B$16+$AI$4)*1.0))-EXP(-$B$15*(($B$16+$AI$4)*1.0)))+T108*$B$15/($B$15-$AI$13)*(EXP(-$AI$13*(($B$16+$AI$4)*1.0))-EXP(-$B$15*(($B$16+$AI$4)*1.0)))+U108*$B$15/($B$15-$AI$14)*(EXP(-$AI$14*(($B$16+$AI$4)*1.0))-EXP(-$B$15*(($B$16+$AI$4)*1.0)))</f>
        <v/>
      </c>
      <c r="AF108" s="17">
        <f>MIN((G108-V108)/$AI$48,(G108-W108)/$AI$49,(G108-X108)/$AI$50,(G108-Y108)/$AI$51,(G108-Z108)/$AI$52,(G108-AA108)/$AI$53,(G108-AB108)/$AI$54,(G108-AC108)/$AI$55,(G108-AD108)/$AI$56,(G108-AE108)/$AI$57)</f>
        <v/>
      </c>
    </row>
    <row r="109">
      <c r="E109" s="12">
        <f>E108+$B$11</f>
        <v/>
      </c>
      <c r="F109" s="13">
        <f>E109/60</f>
        <v/>
      </c>
      <c r="G109" s="13">
        <f>IF(F109&gt;=$AI$66,$B$26,IF(F109&gt;=$AI$65,$B$25,IF(F109&gt;=$AI$64,$B$24,IF(F109&gt;=$AI$63,$B$23,IF(F109&gt;=$AI$62,$B$22,IF(F109&gt;=$AI$61,$B$21,$B$20))))))</f>
        <v/>
      </c>
      <c r="H109" s="14">
        <f>MAX(0,MIN($AI$59,IF($B$9="Plasma",(G109-(S109*$AI$18+T109*$AI$19+U109*$AI$20))/$AI$46,AF109)))</f>
        <v/>
      </c>
      <c r="I109" s="15">
        <f>H109/10*3600/$B$11</f>
        <v/>
      </c>
      <c r="J109" s="15">
        <f>J108+H109</f>
        <v/>
      </c>
      <c r="K109" s="14">
        <f>$AI$21*K108+$AI$22*L108+$AI$23*M108+$AI$30*H108</f>
        <v/>
      </c>
      <c r="L109" s="14">
        <f>$AI$24*K108+$AI$25*L108+$AI$26*M108+$AI$31*H108</f>
        <v/>
      </c>
      <c r="M109" s="14">
        <f>$AI$27*K108+$AI$28*L108+$AI$29*M108+$AI$32*H108</f>
        <v/>
      </c>
      <c r="N109" s="16">
        <f>R109*$B$48</f>
        <v/>
      </c>
      <c r="O109" s="14">
        <f>K109/$B$37</f>
        <v/>
      </c>
      <c r="P109" s="14">
        <f>L109/$B$38</f>
        <v/>
      </c>
      <c r="Q109" s="14">
        <f>M109/$B$39</f>
        <v/>
      </c>
      <c r="R109" s="14">
        <f>R108*$AI$42+S108*$AI$43+T108*$AI$44+U108*$AI$45+$AI$47*H108</f>
        <v/>
      </c>
      <c r="S109" s="17">
        <f>$AI$33*K109+$AI$34*L109+$AI$35*M109</f>
        <v/>
      </c>
      <c r="T109" s="17">
        <f>$AI$36*K109+$AI$37*L109+$AI$38*M109</f>
        <v/>
      </c>
      <c r="U109" s="17">
        <f>$AI$39*K109+$AI$40*L109+$AI$41*M109</f>
        <v/>
      </c>
      <c r="V109" s="17">
        <f>R109*EXP(-$B$15*(($B$16+$AI$4)*0.1))+S109*$B$15/($B$15-$AI$12)*(EXP(-$AI$12*(($B$16+$AI$4)*0.1))-EXP(-$B$15*(($B$16+$AI$4)*0.1)))+T109*$B$15/($B$15-$AI$13)*(EXP(-$AI$13*(($B$16+$AI$4)*0.1))-EXP(-$B$15*(($B$16+$AI$4)*0.1)))+U109*$B$15/($B$15-$AI$14)*(EXP(-$AI$14*(($B$16+$AI$4)*0.1))-EXP(-$B$15*(($B$16+$AI$4)*0.1)))</f>
        <v/>
      </c>
      <c r="W109" s="17">
        <f>R109*EXP(-$B$15*(($B$16+$AI$4)*0.2))+S109*$B$15/($B$15-$AI$12)*(EXP(-$AI$12*(($B$16+$AI$4)*0.2))-EXP(-$B$15*(($B$16+$AI$4)*0.2)))+T109*$B$15/($B$15-$AI$13)*(EXP(-$AI$13*(($B$16+$AI$4)*0.2))-EXP(-$B$15*(($B$16+$AI$4)*0.2)))+U109*$B$15/($B$15-$AI$14)*(EXP(-$AI$14*(($B$16+$AI$4)*0.2))-EXP(-$B$15*(($B$16+$AI$4)*0.2)))</f>
        <v/>
      </c>
      <c r="X109" s="17">
        <f>R109*EXP(-$B$15*(($B$16+$AI$4)*0.3))+S109*$B$15/($B$15-$AI$12)*(EXP(-$AI$12*(($B$16+$AI$4)*0.3))-EXP(-$B$15*(($B$16+$AI$4)*0.3)))+T109*$B$15/($B$15-$AI$13)*(EXP(-$AI$13*(($B$16+$AI$4)*0.3))-EXP(-$B$15*(($B$16+$AI$4)*0.3)))+U109*$B$15/($B$15-$AI$14)*(EXP(-$AI$14*(($B$16+$AI$4)*0.3))-EXP(-$B$15*(($B$16+$AI$4)*0.3)))</f>
        <v/>
      </c>
      <c r="Y109" s="17">
        <f>R109*EXP(-$B$15*(($B$16+$AI$4)*0.4))+S109*$B$15/($B$15-$AI$12)*(EXP(-$AI$12*(($B$16+$AI$4)*0.4))-EXP(-$B$15*(($B$16+$AI$4)*0.4)))+T109*$B$15/($B$15-$AI$13)*(EXP(-$AI$13*(($B$16+$AI$4)*0.4))-EXP(-$B$15*(($B$16+$AI$4)*0.4)))+U109*$B$15/($B$15-$AI$14)*(EXP(-$AI$14*(($B$16+$AI$4)*0.4))-EXP(-$B$15*(($B$16+$AI$4)*0.4)))</f>
        <v/>
      </c>
      <c r="Z109" s="17">
        <f>R109*EXP(-$B$15*(($B$16+$AI$4)*0.5))+S109*$B$15/($B$15-$AI$12)*(EXP(-$AI$12*(($B$16+$AI$4)*0.5))-EXP(-$B$15*(($B$16+$AI$4)*0.5)))+T109*$B$15/($B$15-$AI$13)*(EXP(-$AI$13*(($B$16+$AI$4)*0.5))-EXP(-$B$15*(($B$16+$AI$4)*0.5)))+U109*$B$15/($B$15-$AI$14)*(EXP(-$AI$14*(($B$16+$AI$4)*0.5))-EXP(-$B$15*(($B$16+$AI$4)*0.5)))</f>
        <v/>
      </c>
      <c r="AA109" s="17">
        <f>R109*EXP(-$B$15*(($B$16+$AI$4)*0.6))+S109*$B$15/($B$15-$AI$12)*(EXP(-$AI$12*(($B$16+$AI$4)*0.6))-EXP(-$B$15*(($B$16+$AI$4)*0.6)))+T109*$B$15/($B$15-$AI$13)*(EXP(-$AI$13*(($B$16+$AI$4)*0.6))-EXP(-$B$15*(($B$16+$AI$4)*0.6)))+U109*$B$15/($B$15-$AI$14)*(EXP(-$AI$14*(($B$16+$AI$4)*0.6))-EXP(-$B$15*(($B$16+$AI$4)*0.6)))</f>
        <v/>
      </c>
      <c r="AB109" s="17">
        <f>R109*EXP(-$B$15*(($B$16+$AI$4)*0.7))+S109*$B$15/($B$15-$AI$12)*(EXP(-$AI$12*(($B$16+$AI$4)*0.7))-EXP(-$B$15*(($B$16+$AI$4)*0.7)))+T109*$B$15/($B$15-$AI$13)*(EXP(-$AI$13*(($B$16+$AI$4)*0.7))-EXP(-$B$15*(($B$16+$AI$4)*0.7)))+U109*$B$15/($B$15-$AI$14)*(EXP(-$AI$14*(($B$16+$AI$4)*0.7))-EXP(-$B$15*(($B$16+$AI$4)*0.7)))</f>
        <v/>
      </c>
      <c r="AC109" s="17">
        <f>R109*EXP(-$B$15*(($B$16+$AI$4)*0.8))+S109*$B$15/($B$15-$AI$12)*(EXP(-$AI$12*(($B$16+$AI$4)*0.8))-EXP(-$B$15*(($B$16+$AI$4)*0.8)))+T109*$B$15/($B$15-$AI$13)*(EXP(-$AI$13*(($B$16+$AI$4)*0.8))-EXP(-$B$15*(($B$16+$AI$4)*0.8)))+U109*$B$15/($B$15-$AI$14)*(EXP(-$AI$14*(($B$16+$AI$4)*0.8))-EXP(-$B$15*(($B$16+$AI$4)*0.8)))</f>
        <v/>
      </c>
      <c r="AD109" s="17">
        <f>R109*EXP(-$B$15*(($B$16+$AI$4)*0.9))+S109*$B$15/($B$15-$AI$12)*(EXP(-$AI$12*(($B$16+$AI$4)*0.9))-EXP(-$B$15*(($B$16+$AI$4)*0.9)))+T109*$B$15/($B$15-$AI$13)*(EXP(-$AI$13*(($B$16+$AI$4)*0.9))-EXP(-$B$15*(($B$16+$AI$4)*0.9)))+U109*$B$15/($B$15-$AI$14)*(EXP(-$AI$14*(($B$16+$AI$4)*0.9))-EXP(-$B$15*(($B$16+$AI$4)*0.9)))</f>
        <v/>
      </c>
      <c r="AE109" s="17">
        <f>R109*EXP(-$B$15*(($B$16+$AI$4)*1.0))+S109*$B$15/($B$15-$AI$12)*(EXP(-$AI$12*(($B$16+$AI$4)*1.0))-EXP(-$B$15*(($B$16+$AI$4)*1.0)))+T109*$B$15/($B$15-$AI$13)*(EXP(-$AI$13*(($B$16+$AI$4)*1.0))-EXP(-$B$15*(($B$16+$AI$4)*1.0)))+U109*$B$15/($B$15-$AI$14)*(EXP(-$AI$14*(($B$16+$AI$4)*1.0))-EXP(-$B$15*(($B$16+$AI$4)*1.0)))</f>
        <v/>
      </c>
      <c r="AF109" s="17">
        <f>MIN((G109-V109)/$AI$48,(G109-W109)/$AI$49,(G109-X109)/$AI$50,(G109-Y109)/$AI$51,(G109-Z109)/$AI$52,(G109-AA109)/$AI$53,(G109-AB109)/$AI$54,(G109-AC109)/$AI$55,(G109-AD109)/$AI$56,(G109-AE109)/$AI$57)</f>
        <v/>
      </c>
    </row>
    <row r="110">
      <c r="E110" s="12">
        <f>E109+$B$11</f>
        <v/>
      </c>
      <c r="F110" s="13">
        <f>E110/60</f>
        <v/>
      </c>
      <c r="G110" s="13">
        <f>IF(F110&gt;=$AI$66,$B$26,IF(F110&gt;=$AI$65,$B$25,IF(F110&gt;=$AI$64,$B$24,IF(F110&gt;=$AI$63,$B$23,IF(F110&gt;=$AI$62,$B$22,IF(F110&gt;=$AI$61,$B$21,$B$20))))))</f>
        <v/>
      </c>
      <c r="H110" s="14">
        <f>MAX(0,MIN($AI$59,IF($B$9="Plasma",(G110-(S110*$AI$18+T110*$AI$19+U110*$AI$20))/$AI$46,AF110)))</f>
        <v/>
      </c>
      <c r="I110" s="15">
        <f>H110/10*3600/$B$11</f>
        <v/>
      </c>
      <c r="J110" s="15">
        <f>J109+H110</f>
        <v/>
      </c>
      <c r="K110" s="14">
        <f>$AI$21*K109+$AI$22*L109+$AI$23*M109+$AI$30*H109</f>
        <v/>
      </c>
      <c r="L110" s="14">
        <f>$AI$24*K109+$AI$25*L109+$AI$26*M109+$AI$31*H109</f>
        <v/>
      </c>
      <c r="M110" s="14">
        <f>$AI$27*K109+$AI$28*L109+$AI$29*M109+$AI$32*H109</f>
        <v/>
      </c>
      <c r="N110" s="16">
        <f>R110*$B$48</f>
        <v/>
      </c>
      <c r="O110" s="14">
        <f>K110/$B$37</f>
        <v/>
      </c>
      <c r="P110" s="14">
        <f>L110/$B$38</f>
        <v/>
      </c>
      <c r="Q110" s="14">
        <f>M110/$B$39</f>
        <v/>
      </c>
      <c r="R110" s="14">
        <f>R109*$AI$42+S109*$AI$43+T109*$AI$44+U109*$AI$45+$AI$47*H109</f>
        <v/>
      </c>
      <c r="S110" s="17">
        <f>$AI$33*K110+$AI$34*L110+$AI$35*M110</f>
        <v/>
      </c>
      <c r="T110" s="17">
        <f>$AI$36*K110+$AI$37*L110+$AI$38*M110</f>
        <v/>
      </c>
      <c r="U110" s="17">
        <f>$AI$39*K110+$AI$40*L110+$AI$41*M110</f>
        <v/>
      </c>
      <c r="V110" s="17">
        <f>R110*EXP(-$B$15*(($B$16+$AI$4)*0.1))+S110*$B$15/($B$15-$AI$12)*(EXP(-$AI$12*(($B$16+$AI$4)*0.1))-EXP(-$B$15*(($B$16+$AI$4)*0.1)))+T110*$B$15/($B$15-$AI$13)*(EXP(-$AI$13*(($B$16+$AI$4)*0.1))-EXP(-$B$15*(($B$16+$AI$4)*0.1)))+U110*$B$15/($B$15-$AI$14)*(EXP(-$AI$14*(($B$16+$AI$4)*0.1))-EXP(-$B$15*(($B$16+$AI$4)*0.1)))</f>
        <v/>
      </c>
      <c r="W110" s="17">
        <f>R110*EXP(-$B$15*(($B$16+$AI$4)*0.2))+S110*$B$15/($B$15-$AI$12)*(EXP(-$AI$12*(($B$16+$AI$4)*0.2))-EXP(-$B$15*(($B$16+$AI$4)*0.2)))+T110*$B$15/($B$15-$AI$13)*(EXP(-$AI$13*(($B$16+$AI$4)*0.2))-EXP(-$B$15*(($B$16+$AI$4)*0.2)))+U110*$B$15/($B$15-$AI$14)*(EXP(-$AI$14*(($B$16+$AI$4)*0.2))-EXP(-$B$15*(($B$16+$AI$4)*0.2)))</f>
        <v/>
      </c>
      <c r="X110" s="17">
        <f>R110*EXP(-$B$15*(($B$16+$AI$4)*0.3))+S110*$B$15/($B$15-$AI$12)*(EXP(-$AI$12*(($B$16+$AI$4)*0.3))-EXP(-$B$15*(($B$16+$AI$4)*0.3)))+T110*$B$15/($B$15-$AI$13)*(EXP(-$AI$13*(($B$16+$AI$4)*0.3))-EXP(-$B$15*(($B$16+$AI$4)*0.3)))+U110*$B$15/($B$15-$AI$14)*(EXP(-$AI$14*(($B$16+$AI$4)*0.3))-EXP(-$B$15*(($B$16+$AI$4)*0.3)))</f>
        <v/>
      </c>
      <c r="Y110" s="17">
        <f>R110*EXP(-$B$15*(($B$16+$AI$4)*0.4))+S110*$B$15/($B$15-$AI$12)*(EXP(-$AI$12*(($B$16+$AI$4)*0.4))-EXP(-$B$15*(($B$16+$AI$4)*0.4)))+T110*$B$15/($B$15-$AI$13)*(EXP(-$AI$13*(($B$16+$AI$4)*0.4))-EXP(-$B$15*(($B$16+$AI$4)*0.4)))+U110*$B$15/($B$15-$AI$14)*(EXP(-$AI$14*(($B$16+$AI$4)*0.4))-EXP(-$B$15*(($B$16+$AI$4)*0.4)))</f>
        <v/>
      </c>
      <c r="Z110" s="17">
        <f>R110*EXP(-$B$15*(($B$16+$AI$4)*0.5))+S110*$B$15/($B$15-$AI$12)*(EXP(-$AI$12*(($B$16+$AI$4)*0.5))-EXP(-$B$15*(($B$16+$AI$4)*0.5)))+T110*$B$15/($B$15-$AI$13)*(EXP(-$AI$13*(($B$16+$AI$4)*0.5))-EXP(-$B$15*(($B$16+$AI$4)*0.5)))+U110*$B$15/($B$15-$AI$14)*(EXP(-$AI$14*(($B$16+$AI$4)*0.5))-EXP(-$B$15*(($B$16+$AI$4)*0.5)))</f>
        <v/>
      </c>
      <c r="AA110" s="17">
        <f>R110*EXP(-$B$15*(($B$16+$AI$4)*0.6))+S110*$B$15/($B$15-$AI$12)*(EXP(-$AI$12*(($B$16+$AI$4)*0.6))-EXP(-$B$15*(($B$16+$AI$4)*0.6)))+T110*$B$15/($B$15-$AI$13)*(EXP(-$AI$13*(($B$16+$AI$4)*0.6))-EXP(-$B$15*(($B$16+$AI$4)*0.6)))+U110*$B$15/($B$15-$AI$14)*(EXP(-$AI$14*(($B$16+$AI$4)*0.6))-EXP(-$B$15*(($B$16+$AI$4)*0.6)))</f>
        <v/>
      </c>
      <c r="AB110" s="17">
        <f>R110*EXP(-$B$15*(($B$16+$AI$4)*0.7))+S110*$B$15/($B$15-$AI$12)*(EXP(-$AI$12*(($B$16+$AI$4)*0.7))-EXP(-$B$15*(($B$16+$AI$4)*0.7)))+T110*$B$15/($B$15-$AI$13)*(EXP(-$AI$13*(($B$16+$AI$4)*0.7))-EXP(-$B$15*(($B$16+$AI$4)*0.7)))+U110*$B$15/($B$15-$AI$14)*(EXP(-$AI$14*(($B$16+$AI$4)*0.7))-EXP(-$B$15*(($B$16+$AI$4)*0.7)))</f>
        <v/>
      </c>
      <c r="AC110" s="17">
        <f>R110*EXP(-$B$15*(($B$16+$AI$4)*0.8))+S110*$B$15/($B$15-$AI$12)*(EXP(-$AI$12*(($B$16+$AI$4)*0.8))-EXP(-$B$15*(($B$16+$AI$4)*0.8)))+T110*$B$15/($B$15-$AI$13)*(EXP(-$AI$13*(($B$16+$AI$4)*0.8))-EXP(-$B$15*(($B$16+$AI$4)*0.8)))+U110*$B$15/($B$15-$AI$14)*(EXP(-$AI$14*(($B$16+$AI$4)*0.8))-EXP(-$B$15*(($B$16+$AI$4)*0.8)))</f>
        <v/>
      </c>
      <c r="AD110" s="17">
        <f>R110*EXP(-$B$15*(($B$16+$AI$4)*0.9))+S110*$B$15/($B$15-$AI$12)*(EXP(-$AI$12*(($B$16+$AI$4)*0.9))-EXP(-$B$15*(($B$16+$AI$4)*0.9)))+T110*$B$15/($B$15-$AI$13)*(EXP(-$AI$13*(($B$16+$AI$4)*0.9))-EXP(-$B$15*(($B$16+$AI$4)*0.9)))+U110*$B$15/($B$15-$AI$14)*(EXP(-$AI$14*(($B$16+$AI$4)*0.9))-EXP(-$B$15*(($B$16+$AI$4)*0.9)))</f>
        <v/>
      </c>
      <c r="AE110" s="17">
        <f>R110*EXP(-$B$15*(($B$16+$AI$4)*1.0))+S110*$B$15/($B$15-$AI$12)*(EXP(-$AI$12*(($B$16+$AI$4)*1.0))-EXP(-$B$15*(($B$16+$AI$4)*1.0)))+T110*$B$15/($B$15-$AI$13)*(EXP(-$AI$13*(($B$16+$AI$4)*1.0))-EXP(-$B$15*(($B$16+$AI$4)*1.0)))+U110*$B$15/($B$15-$AI$14)*(EXP(-$AI$14*(($B$16+$AI$4)*1.0))-EXP(-$B$15*(($B$16+$AI$4)*1.0)))</f>
        <v/>
      </c>
      <c r="AF110" s="17">
        <f>MIN((G110-V110)/$AI$48,(G110-W110)/$AI$49,(G110-X110)/$AI$50,(G110-Y110)/$AI$51,(G110-Z110)/$AI$52,(G110-AA110)/$AI$53,(G110-AB110)/$AI$54,(G110-AC110)/$AI$55,(G110-AD110)/$AI$56,(G110-AE110)/$AI$57)</f>
        <v/>
      </c>
    </row>
    <row r="111">
      <c r="E111" s="12">
        <f>E110+$B$11</f>
        <v/>
      </c>
      <c r="F111" s="13">
        <f>E111/60</f>
        <v/>
      </c>
      <c r="G111" s="13">
        <f>IF(F111&gt;=$AI$66,$B$26,IF(F111&gt;=$AI$65,$B$25,IF(F111&gt;=$AI$64,$B$24,IF(F111&gt;=$AI$63,$B$23,IF(F111&gt;=$AI$62,$B$22,IF(F111&gt;=$AI$61,$B$21,$B$20))))))</f>
        <v/>
      </c>
      <c r="H111" s="14">
        <f>MAX(0,MIN($AI$59,IF($B$9="Plasma",(G111-(S111*$AI$18+T111*$AI$19+U111*$AI$20))/$AI$46,AF111)))</f>
        <v/>
      </c>
      <c r="I111" s="15">
        <f>H111/10*3600/$B$11</f>
        <v/>
      </c>
      <c r="J111" s="15">
        <f>J110+H111</f>
        <v/>
      </c>
      <c r="K111" s="14">
        <f>$AI$21*K110+$AI$22*L110+$AI$23*M110+$AI$30*H110</f>
        <v/>
      </c>
      <c r="L111" s="14">
        <f>$AI$24*K110+$AI$25*L110+$AI$26*M110+$AI$31*H110</f>
        <v/>
      </c>
      <c r="M111" s="14">
        <f>$AI$27*K110+$AI$28*L110+$AI$29*M110+$AI$32*H110</f>
        <v/>
      </c>
      <c r="N111" s="16">
        <f>R111*$B$48</f>
        <v/>
      </c>
      <c r="O111" s="14">
        <f>K111/$B$37</f>
        <v/>
      </c>
      <c r="P111" s="14">
        <f>L111/$B$38</f>
        <v/>
      </c>
      <c r="Q111" s="14">
        <f>M111/$B$39</f>
        <v/>
      </c>
      <c r="R111" s="14">
        <f>R110*$AI$42+S110*$AI$43+T110*$AI$44+U110*$AI$45+$AI$47*H110</f>
        <v/>
      </c>
      <c r="S111" s="17">
        <f>$AI$33*K111+$AI$34*L111+$AI$35*M111</f>
        <v/>
      </c>
      <c r="T111" s="17">
        <f>$AI$36*K111+$AI$37*L111+$AI$38*M111</f>
        <v/>
      </c>
      <c r="U111" s="17">
        <f>$AI$39*K111+$AI$40*L111+$AI$41*M111</f>
        <v/>
      </c>
      <c r="V111" s="17">
        <f>R111*EXP(-$B$15*(($B$16+$AI$4)*0.1))+S111*$B$15/($B$15-$AI$12)*(EXP(-$AI$12*(($B$16+$AI$4)*0.1))-EXP(-$B$15*(($B$16+$AI$4)*0.1)))+T111*$B$15/($B$15-$AI$13)*(EXP(-$AI$13*(($B$16+$AI$4)*0.1))-EXP(-$B$15*(($B$16+$AI$4)*0.1)))+U111*$B$15/($B$15-$AI$14)*(EXP(-$AI$14*(($B$16+$AI$4)*0.1))-EXP(-$B$15*(($B$16+$AI$4)*0.1)))</f>
        <v/>
      </c>
      <c r="W111" s="17">
        <f>R111*EXP(-$B$15*(($B$16+$AI$4)*0.2))+S111*$B$15/($B$15-$AI$12)*(EXP(-$AI$12*(($B$16+$AI$4)*0.2))-EXP(-$B$15*(($B$16+$AI$4)*0.2)))+T111*$B$15/($B$15-$AI$13)*(EXP(-$AI$13*(($B$16+$AI$4)*0.2))-EXP(-$B$15*(($B$16+$AI$4)*0.2)))+U111*$B$15/($B$15-$AI$14)*(EXP(-$AI$14*(($B$16+$AI$4)*0.2))-EXP(-$B$15*(($B$16+$AI$4)*0.2)))</f>
        <v/>
      </c>
      <c r="X111" s="17">
        <f>R111*EXP(-$B$15*(($B$16+$AI$4)*0.3))+S111*$B$15/($B$15-$AI$12)*(EXP(-$AI$12*(($B$16+$AI$4)*0.3))-EXP(-$B$15*(($B$16+$AI$4)*0.3)))+T111*$B$15/($B$15-$AI$13)*(EXP(-$AI$13*(($B$16+$AI$4)*0.3))-EXP(-$B$15*(($B$16+$AI$4)*0.3)))+U111*$B$15/($B$15-$AI$14)*(EXP(-$AI$14*(($B$16+$AI$4)*0.3))-EXP(-$B$15*(($B$16+$AI$4)*0.3)))</f>
        <v/>
      </c>
      <c r="Y111" s="17">
        <f>R111*EXP(-$B$15*(($B$16+$AI$4)*0.4))+S111*$B$15/($B$15-$AI$12)*(EXP(-$AI$12*(($B$16+$AI$4)*0.4))-EXP(-$B$15*(($B$16+$AI$4)*0.4)))+T111*$B$15/($B$15-$AI$13)*(EXP(-$AI$13*(($B$16+$AI$4)*0.4))-EXP(-$B$15*(($B$16+$AI$4)*0.4)))+U111*$B$15/($B$15-$AI$14)*(EXP(-$AI$14*(($B$16+$AI$4)*0.4))-EXP(-$B$15*(($B$16+$AI$4)*0.4)))</f>
        <v/>
      </c>
      <c r="Z111" s="17">
        <f>R111*EXP(-$B$15*(($B$16+$AI$4)*0.5))+S111*$B$15/($B$15-$AI$12)*(EXP(-$AI$12*(($B$16+$AI$4)*0.5))-EXP(-$B$15*(($B$16+$AI$4)*0.5)))+T111*$B$15/($B$15-$AI$13)*(EXP(-$AI$13*(($B$16+$AI$4)*0.5))-EXP(-$B$15*(($B$16+$AI$4)*0.5)))+U111*$B$15/($B$15-$AI$14)*(EXP(-$AI$14*(($B$16+$AI$4)*0.5))-EXP(-$B$15*(($B$16+$AI$4)*0.5)))</f>
        <v/>
      </c>
      <c r="AA111" s="17">
        <f>R111*EXP(-$B$15*(($B$16+$AI$4)*0.6))+S111*$B$15/($B$15-$AI$12)*(EXP(-$AI$12*(($B$16+$AI$4)*0.6))-EXP(-$B$15*(($B$16+$AI$4)*0.6)))+T111*$B$15/($B$15-$AI$13)*(EXP(-$AI$13*(($B$16+$AI$4)*0.6))-EXP(-$B$15*(($B$16+$AI$4)*0.6)))+U111*$B$15/($B$15-$AI$14)*(EXP(-$AI$14*(($B$16+$AI$4)*0.6))-EXP(-$B$15*(($B$16+$AI$4)*0.6)))</f>
        <v/>
      </c>
      <c r="AB111" s="17">
        <f>R111*EXP(-$B$15*(($B$16+$AI$4)*0.7))+S111*$B$15/($B$15-$AI$12)*(EXP(-$AI$12*(($B$16+$AI$4)*0.7))-EXP(-$B$15*(($B$16+$AI$4)*0.7)))+T111*$B$15/($B$15-$AI$13)*(EXP(-$AI$13*(($B$16+$AI$4)*0.7))-EXP(-$B$15*(($B$16+$AI$4)*0.7)))+U111*$B$15/($B$15-$AI$14)*(EXP(-$AI$14*(($B$16+$AI$4)*0.7))-EXP(-$B$15*(($B$16+$AI$4)*0.7)))</f>
        <v/>
      </c>
      <c r="AC111" s="17">
        <f>R111*EXP(-$B$15*(($B$16+$AI$4)*0.8))+S111*$B$15/($B$15-$AI$12)*(EXP(-$AI$12*(($B$16+$AI$4)*0.8))-EXP(-$B$15*(($B$16+$AI$4)*0.8)))+T111*$B$15/($B$15-$AI$13)*(EXP(-$AI$13*(($B$16+$AI$4)*0.8))-EXP(-$B$15*(($B$16+$AI$4)*0.8)))+U111*$B$15/($B$15-$AI$14)*(EXP(-$AI$14*(($B$16+$AI$4)*0.8))-EXP(-$B$15*(($B$16+$AI$4)*0.8)))</f>
        <v/>
      </c>
      <c r="AD111" s="17">
        <f>R111*EXP(-$B$15*(($B$16+$AI$4)*0.9))+S111*$B$15/($B$15-$AI$12)*(EXP(-$AI$12*(($B$16+$AI$4)*0.9))-EXP(-$B$15*(($B$16+$AI$4)*0.9)))+T111*$B$15/($B$15-$AI$13)*(EXP(-$AI$13*(($B$16+$AI$4)*0.9))-EXP(-$B$15*(($B$16+$AI$4)*0.9)))+U111*$B$15/($B$15-$AI$14)*(EXP(-$AI$14*(($B$16+$AI$4)*0.9))-EXP(-$B$15*(($B$16+$AI$4)*0.9)))</f>
        <v/>
      </c>
      <c r="AE111" s="17">
        <f>R111*EXP(-$B$15*(($B$16+$AI$4)*1.0))+S111*$B$15/($B$15-$AI$12)*(EXP(-$AI$12*(($B$16+$AI$4)*1.0))-EXP(-$B$15*(($B$16+$AI$4)*1.0)))+T111*$B$15/($B$15-$AI$13)*(EXP(-$AI$13*(($B$16+$AI$4)*1.0))-EXP(-$B$15*(($B$16+$AI$4)*1.0)))+U111*$B$15/($B$15-$AI$14)*(EXP(-$AI$14*(($B$16+$AI$4)*1.0))-EXP(-$B$15*(($B$16+$AI$4)*1.0)))</f>
        <v/>
      </c>
      <c r="AF111" s="17">
        <f>MIN((G111-V111)/$AI$48,(G111-W111)/$AI$49,(G111-X111)/$AI$50,(G111-Y111)/$AI$51,(G111-Z111)/$AI$52,(G111-AA111)/$AI$53,(G111-AB111)/$AI$54,(G111-AC111)/$AI$55,(G111-AD111)/$AI$56,(G111-AE111)/$AI$57)</f>
        <v/>
      </c>
    </row>
    <row r="112">
      <c r="E112" s="12">
        <f>E111+$B$11</f>
        <v/>
      </c>
      <c r="F112" s="13">
        <f>E112/60</f>
        <v/>
      </c>
      <c r="G112" s="13">
        <f>IF(F112&gt;=$AI$66,$B$26,IF(F112&gt;=$AI$65,$B$25,IF(F112&gt;=$AI$64,$B$24,IF(F112&gt;=$AI$63,$B$23,IF(F112&gt;=$AI$62,$B$22,IF(F112&gt;=$AI$61,$B$21,$B$20))))))</f>
        <v/>
      </c>
      <c r="H112" s="14">
        <f>MAX(0,MIN($AI$59,IF($B$9="Plasma",(G112-(S112*$AI$18+T112*$AI$19+U112*$AI$20))/$AI$46,AF112)))</f>
        <v/>
      </c>
      <c r="I112" s="15">
        <f>H112/10*3600/$B$11</f>
        <v/>
      </c>
      <c r="J112" s="15">
        <f>J111+H112</f>
        <v/>
      </c>
      <c r="K112" s="14">
        <f>$AI$21*K111+$AI$22*L111+$AI$23*M111+$AI$30*H111</f>
        <v/>
      </c>
      <c r="L112" s="14">
        <f>$AI$24*K111+$AI$25*L111+$AI$26*M111+$AI$31*H111</f>
        <v/>
      </c>
      <c r="M112" s="14">
        <f>$AI$27*K111+$AI$28*L111+$AI$29*M111+$AI$32*H111</f>
        <v/>
      </c>
      <c r="N112" s="16">
        <f>R112*$B$48</f>
        <v/>
      </c>
      <c r="O112" s="14">
        <f>K112/$B$37</f>
        <v/>
      </c>
      <c r="P112" s="14">
        <f>L112/$B$38</f>
        <v/>
      </c>
      <c r="Q112" s="14">
        <f>M112/$B$39</f>
        <v/>
      </c>
      <c r="R112" s="14">
        <f>R111*$AI$42+S111*$AI$43+T111*$AI$44+U111*$AI$45+$AI$47*H111</f>
        <v/>
      </c>
      <c r="S112" s="17">
        <f>$AI$33*K112+$AI$34*L112+$AI$35*M112</f>
        <v/>
      </c>
      <c r="T112" s="17">
        <f>$AI$36*K112+$AI$37*L112+$AI$38*M112</f>
        <v/>
      </c>
      <c r="U112" s="17">
        <f>$AI$39*K112+$AI$40*L112+$AI$41*M112</f>
        <v/>
      </c>
      <c r="V112" s="17">
        <f>R112*EXP(-$B$15*(($B$16+$AI$4)*0.1))+S112*$B$15/($B$15-$AI$12)*(EXP(-$AI$12*(($B$16+$AI$4)*0.1))-EXP(-$B$15*(($B$16+$AI$4)*0.1)))+T112*$B$15/($B$15-$AI$13)*(EXP(-$AI$13*(($B$16+$AI$4)*0.1))-EXP(-$B$15*(($B$16+$AI$4)*0.1)))+U112*$B$15/($B$15-$AI$14)*(EXP(-$AI$14*(($B$16+$AI$4)*0.1))-EXP(-$B$15*(($B$16+$AI$4)*0.1)))</f>
        <v/>
      </c>
      <c r="W112" s="17">
        <f>R112*EXP(-$B$15*(($B$16+$AI$4)*0.2))+S112*$B$15/($B$15-$AI$12)*(EXP(-$AI$12*(($B$16+$AI$4)*0.2))-EXP(-$B$15*(($B$16+$AI$4)*0.2)))+T112*$B$15/($B$15-$AI$13)*(EXP(-$AI$13*(($B$16+$AI$4)*0.2))-EXP(-$B$15*(($B$16+$AI$4)*0.2)))+U112*$B$15/($B$15-$AI$14)*(EXP(-$AI$14*(($B$16+$AI$4)*0.2))-EXP(-$B$15*(($B$16+$AI$4)*0.2)))</f>
        <v/>
      </c>
      <c r="X112" s="17">
        <f>R112*EXP(-$B$15*(($B$16+$AI$4)*0.3))+S112*$B$15/($B$15-$AI$12)*(EXP(-$AI$12*(($B$16+$AI$4)*0.3))-EXP(-$B$15*(($B$16+$AI$4)*0.3)))+T112*$B$15/($B$15-$AI$13)*(EXP(-$AI$13*(($B$16+$AI$4)*0.3))-EXP(-$B$15*(($B$16+$AI$4)*0.3)))+U112*$B$15/($B$15-$AI$14)*(EXP(-$AI$14*(($B$16+$AI$4)*0.3))-EXP(-$B$15*(($B$16+$AI$4)*0.3)))</f>
        <v/>
      </c>
      <c r="Y112" s="17">
        <f>R112*EXP(-$B$15*(($B$16+$AI$4)*0.4))+S112*$B$15/($B$15-$AI$12)*(EXP(-$AI$12*(($B$16+$AI$4)*0.4))-EXP(-$B$15*(($B$16+$AI$4)*0.4)))+T112*$B$15/($B$15-$AI$13)*(EXP(-$AI$13*(($B$16+$AI$4)*0.4))-EXP(-$B$15*(($B$16+$AI$4)*0.4)))+U112*$B$15/($B$15-$AI$14)*(EXP(-$AI$14*(($B$16+$AI$4)*0.4))-EXP(-$B$15*(($B$16+$AI$4)*0.4)))</f>
        <v/>
      </c>
      <c r="Z112" s="17">
        <f>R112*EXP(-$B$15*(($B$16+$AI$4)*0.5))+S112*$B$15/($B$15-$AI$12)*(EXP(-$AI$12*(($B$16+$AI$4)*0.5))-EXP(-$B$15*(($B$16+$AI$4)*0.5)))+T112*$B$15/($B$15-$AI$13)*(EXP(-$AI$13*(($B$16+$AI$4)*0.5))-EXP(-$B$15*(($B$16+$AI$4)*0.5)))+U112*$B$15/($B$15-$AI$14)*(EXP(-$AI$14*(($B$16+$AI$4)*0.5))-EXP(-$B$15*(($B$16+$AI$4)*0.5)))</f>
        <v/>
      </c>
      <c r="AA112" s="17">
        <f>R112*EXP(-$B$15*(($B$16+$AI$4)*0.6))+S112*$B$15/($B$15-$AI$12)*(EXP(-$AI$12*(($B$16+$AI$4)*0.6))-EXP(-$B$15*(($B$16+$AI$4)*0.6)))+T112*$B$15/($B$15-$AI$13)*(EXP(-$AI$13*(($B$16+$AI$4)*0.6))-EXP(-$B$15*(($B$16+$AI$4)*0.6)))+U112*$B$15/($B$15-$AI$14)*(EXP(-$AI$14*(($B$16+$AI$4)*0.6))-EXP(-$B$15*(($B$16+$AI$4)*0.6)))</f>
        <v/>
      </c>
      <c r="AB112" s="17">
        <f>R112*EXP(-$B$15*(($B$16+$AI$4)*0.7))+S112*$B$15/($B$15-$AI$12)*(EXP(-$AI$12*(($B$16+$AI$4)*0.7))-EXP(-$B$15*(($B$16+$AI$4)*0.7)))+T112*$B$15/($B$15-$AI$13)*(EXP(-$AI$13*(($B$16+$AI$4)*0.7))-EXP(-$B$15*(($B$16+$AI$4)*0.7)))+U112*$B$15/($B$15-$AI$14)*(EXP(-$AI$14*(($B$16+$AI$4)*0.7))-EXP(-$B$15*(($B$16+$AI$4)*0.7)))</f>
        <v/>
      </c>
      <c r="AC112" s="17">
        <f>R112*EXP(-$B$15*(($B$16+$AI$4)*0.8))+S112*$B$15/($B$15-$AI$12)*(EXP(-$AI$12*(($B$16+$AI$4)*0.8))-EXP(-$B$15*(($B$16+$AI$4)*0.8)))+T112*$B$15/($B$15-$AI$13)*(EXP(-$AI$13*(($B$16+$AI$4)*0.8))-EXP(-$B$15*(($B$16+$AI$4)*0.8)))+U112*$B$15/($B$15-$AI$14)*(EXP(-$AI$14*(($B$16+$AI$4)*0.8))-EXP(-$B$15*(($B$16+$AI$4)*0.8)))</f>
        <v/>
      </c>
      <c r="AD112" s="17">
        <f>R112*EXP(-$B$15*(($B$16+$AI$4)*0.9))+S112*$B$15/($B$15-$AI$12)*(EXP(-$AI$12*(($B$16+$AI$4)*0.9))-EXP(-$B$15*(($B$16+$AI$4)*0.9)))+T112*$B$15/($B$15-$AI$13)*(EXP(-$AI$13*(($B$16+$AI$4)*0.9))-EXP(-$B$15*(($B$16+$AI$4)*0.9)))+U112*$B$15/($B$15-$AI$14)*(EXP(-$AI$14*(($B$16+$AI$4)*0.9))-EXP(-$B$15*(($B$16+$AI$4)*0.9)))</f>
        <v/>
      </c>
      <c r="AE112" s="17">
        <f>R112*EXP(-$B$15*(($B$16+$AI$4)*1.0))+S112*$B$15/($B$15-$AI$12)*(EXP(-$AI$12*(($B$16+$AI$4)*1.0))-EXP(-$B$15*(($B$16+$AI$4)*1.0)))+T112*$B$15/($B$15-$AI$13)*(EXP(-$AI$13*(($B$16+$AI$4)*1.0))-EXP(-$B$15*(($B$16+$AI$4)*1.0)))+U112*$B$15/($B$15-$AI$14)*(EXP(-$AI$14*(($B$16+$AI$4)*1.0))-EXP(-$B$15*(($B$16+$AI$4)*1.0)))</f>
        <v/>
      </c>
      <c r="AF112" s="17">
        <f>MIN((G112-V112)/$AI$48,(G112-W112)/$AI$49,(G112-X112)/$AI$50,(G112-Y112)/$AI$51,(G112-Z112)/$AI$52,(G112-AA112)/$AI$53,(G112-AB112)/$AI$54,(G112-AC112)/$AI$55,(G112-AD112)/$AI$56,(G112-AE112)/$AI$57)</f>
        <v/>
      </c>
    </row>
    <row r="113">
      <c r="E113" s="12">
        <f>E112+$B$11</f>
        <v/>
      </c>
      <c r="F113" s="13">
        <f>E113/60</f>
        <v/>
      </c>
      <c r="G113" s="13">
        <f>IF(F113&gt;=$AI$66,$B$26,IF(F113&gt;=$AI$65,$B$25,IF(F113&gt;=$AI$64,$B$24,IF(F113&gt;=$AI$63,$B$23,IF(F113&gt;=$AI$62,$B$22,IF(F113&gt;=$AI$61,$B$21,$B$20))))))</f>
        <v/>
      </c>
      <c r="H113" s="14">
        <f>MAX(0,MIN($AI$59,IF($B$9="Plasma",(G113-(S113*$AI$18+T113*$AI$19+U113*$AI$20))/$AI$46,AF113)))</f>
        <v/>
      </c>
      <c r="I113" s="15">
        <f>H113/10*3600/$B$11</f>
        <v/>
      </c>
      <c r="J113" s="15">
        <f>J112+H113</f>
        <v/>
      </c>
      <c r="K113" s="14">
        <f>$AI$21*K112+$AI$22*L112+$AI$23*M112+$AI$30*H112</f>
        <v/>
      </c>
      <c r="L113" s="14">
        <f>$AI$24*K112+$AI$25*L112+$AI$26*M112+$AI$31*H112</f>
        <v/>
      </c>
      <c r="M113" s="14">
        <f>$AI$27*K112+$AI$28*L112+$AI$29*M112+$AI$32*H112</f>
        <v/>
      </c>
      <c r="N113" s="16">
        <f>R113*$B$48</f>
        <v/>
      </c>
      <c r="O113" s="14">
        <f>K113/$B$37</f>
        <v/>
      </c>
      <c r="P113" s="14">
        <f>L113/$B$38</f>
        <v/>
      </c>
      <c r="Q113" s="14">
        <f>M113/$B$39</f>
        <v/>
      </c>
      <c r="R113" s="14">
        <f>R112*$AI$42+S112*$AI$43+T112*$AI$44+U112*$AI$45+$AI$47*H112</f>
        <v/>
      </c>
      <c r="S113" s="17">
        <f>$AI$33*K113+$AI$34*L113+$AI$35*M113</f>
        <v/>
      </c>
      <c r="T113" s="17">
        <f>$AI$36*K113+$AI$37*L113+$AI$38*M113</f>
        <v/>
      </c>
      <c r="U113" s="17">
        <f>$AI$39*K113+$AI$40*L113+$AI$41*M113</f>
        <v/>
      </c>
      <c r="V113" s="17">
        <f>R113*EXP(-$B$15*(($B$16+$AI$4)*0.1))+S113*$B$15/($B$15-$AI$12)*(EXP(-$AI$12*(($B$16+$AI$4)*0.1))-EXP(-$B$15*(($B$16+$AI$4)*0.1)))+T113*$B$15/($B$15-$AI$13)*(EXP(-$AI$13*(($B$16+$AI$4)*0.1))-EXP(-$B$15*(($B$16+$AI$4)*0.1)))+U113*$B$15/($B$15-$AI$14)*(EXP(-$AI$14*(($B$16+$AI$4)*0.1))-EXP(-$B$15*(($B$16+$AI$4)*0.1)))</f>
        <v/>
      </c>
      <c r="W113" s="17">
        <f>R113*EXP(-$B$15*(($B$16+$AI$4)*0.2))+S113*$B$15/($B$15-$AI$12)*(EXP(-$AI$12*(($B$16+$AI$4)*0.2))-EXP(-$B$15*(($B$16+$AI$4)*0.2)))+T113*$B$15/($B$15-$AI$13)*(EXP(-$AI$13*(($B$16+$AI$4)*0.2))-EXP(-$B$15*(($B$16+$AI$4)*0.2)))+U113*$B$15/($B$15-$AI$14)*(EXP(-$AI$14*(($B$16+$AI$4)*0.2))-EXP(-$B$15*(($B$16+$AI$4)*0.2)))</f>
        <v/>
      </c>
      <c r="X113" s="17">
        <f>R113*EXP(-$B$15*(($B$16+$AI$4)*0.3))+S113*$B$15/($B$15-$AI$12)*(EXP(-$AI$12*(($B$16+$AI$4)*0.3))-EXP(-$B$15*(($B$16+$AI$4)*0.3)))+T113*$B$15/($B$15-$AI$13)*(EXP(-$AI$13*(($B$16+$AI$4)*0.3))-EXP(-$B$15*(($B$16+$AI$4)*0.3)))+U113*$B$15/($B$15-$AI$14)*(EXP(-$AI$14*(($B$16+$AI$4)*0.3))-EXP(-$B$15*(($B$16+$AI$4)*0.3)))</f>
        <v/>
      </c>
      <c r="Y113" s="17">
        <f>R113*EXP(-$B$15*(($B$16+$AI$4)*0.4))+S113*$B$15/($B$15-$AI$12)*(EXP(-$AI$12*(($B$16+$AI$4)*0.4))-EXP(-$B$15*(($B$16+$AI$4)*0.4)))+T113*$B$15/($B$15-$AI$13)*(EXP(-$AI$13*(($B$16+$AI$4)*0.4))-EXP(-$B$15*(($B$16+$AI$4)*0.4)))+U113*$B$15/($B$15-$AI$14)*(EXP(-$AI$14*(($B$16+$AI$4)*0.4))-EXP(-$B$15*(($B$16+$AI$4)*0.4)))</f>
        <v/>
      </c>
      <c r="Z113" s="17">
        <f>R113*EXP(-$B$15*(($B$16+$AI$4)*0.5))+S113*$B$15/($B$15-$AI$12)*(EXP(-$AI$12*(($B$16+$AI$4)*0.5))-EXP(-$B$15*(($B$16+$AI$4)*0.5)))+T113*$B$15/($B$15-$AI$13)*(EXP(-$AI$13*(($B$16+$AI$4)*0.5))-EXP(-$B$15*(($B$16+$AI$4)*0.5)))+U113*$B$15/($B$15-$AI$14)*(EXP(-$AI$14*(($B$16+$AI$4)*0.5))-EXP(-$B$15*(($B$16+$AI$4)*0.5)))</f>
        <v/>
      </c>
      <c r="AA113" s="17">
        <f>R113*EXP(-$B$15*(($B$16+$AI$4)*0.6))+S113*$B$15/($B$15-$AI$12)*(EXP(-$AI$12*(($B$16+$AI$4)*0.6))-EXP(-$B$15*(($B$16+$AI$4)*0.6)))+T113*$B$15/($B$15-$AI$13)*(EXP(-$AI$13*(($B$16+$AI$4)*0.6))-EXP(-$B$15*(($B$16+$AI$4)*0.6)))+U113*$B$15/($B$15-$AI$14)*(EXP(-$AI$14*(($B$16+$AI$4)*0.6))-EXP(-$B$15*(($B$16+$AI$4)*0.6)))</f>
        <v/>
      </c>
      <c r="AB113" s="17">
        <f>R113*EXP(-$B$15*(($B$16+$AI$4)*0.7))+S113*$B$15/($B$15-$AI$12)*(EXP(-$AI$12*(($B$16+$AI$4)*0.7))-EXP(-$B$15*(($B$16+$AI$4)*0.7)))+T113*$B$15/($B$15-$AI$13)*(EXP(-$AI$13*(($B$16+$AI$4)*0.7))-EXP(-$B$15*(($B$16+$AI$4)*0.7)))+U113*$B$15/($B$15-$AI$14)*(EXP(-$AI$14*(($B$16+$AI$4)*0.7))-EXP(-$B$15*(($B$16+$AI$4)*0.7)))</f>
        <v/>
      </c>
      <c r="AC113" s="17">
        <f>R113*EXP(-$B$15*(($B$16+$AI$4)*0.8))+S113*$B$15/($B$15-$AI$12)*(EXP(-$AI$12*(($B$16+$AI$4)*0.8))-EXP(-$B$15*(($B$16+$AI$4)*0.8)))+T113*$B$15/($B$15-$AI$13)*(EXP(-$AI$13*(($B$16+$AI$4)*0.8))-EXP(-$B$15*(($B$16+$AI$4)*0.8)))+U113*$B$15/($B$15-$AI$14)*(EXP(-$AI$14*(($B$16+$AI$4)*0.8))-EXP(-$B$15*(($B$16+$AI$4)*0.8)))</f>
        <v/>
      </c>
      <c r="AD113" s="17">
        <f>R113*EXP(-$B$15*(($B$16+$AI$4)*0.9))+S113*$B$15/($B$15-$AI$12)*(EXP(-$AI$12*(($B$16+$AI$4)*0.9))-EXP(-$B$15*(($B$16+$AI$4)*0.9)))+T113*$B$15/($B$15-$AI$13)*(EXP(-$AI$13*(($B$16+$AI$4)*0.9))-EXP(-$B$15*(($B$16+$AI$4)*0.9)))+U113*$B$15/($B$15-$AI$14)*(EXP(-$AI$14*(($B$16+$AI$4)*0.9))-EXP(-$B$15*(($B$16+$AI$4)*0.9)))</f>
        <v/>
      </c>
      <c r="AE113" s="17">
        <f>R113*EXP(-$B$15*(($B$16+$AI$4)*1.0))+S113*$B$15/($B$15-$AI$12)*(EXP(-$AI$12*(($B$16+$AI$4)*1.0))-EXP(-$B$15*(($B$16+$AI$4)*1.0)))+T113*$B$15/($B$15-$AI$13)*(EXP(-$AI$13*(($B$16+$AI$4)*1.0))-EXP(-$B$15*(($B$16+$AI$4)*1.0)))+U113*$B$15/($B$15-$AI$14)*(EXP(-$AI$14*(($B$16+$AI$4)*1.0))-EXP(-$B$15*(($B$16+$AI$4)*1.0)))</f>
        <v/>
      </c>
      <c r="AF113" s="17">
        <f>MIN((G113-V113)/$AI$48,(G113-W113)/$AI$49,(G113-X113)/$AI$50,(G113-Y113)/$AI$51,(G113-Z113)/$AI$52,(G113-AA113)/$AI$53,(G113-AB113)/$AI$54,(G113-AC113)/$AI$55,(G113-AD113)/$AI$56,(G113-AE113)/$AI$57)</f>
        <v/>
      </c>
    </row>
    <row r="114">
      <c r="E114" s="12">
        <f>E113+$B$11</f>
        <v/>
      </c>
      <c r="F114" s="13">
        <f>E114/60</f>
        <v/>
      </c>
      <c r="G114" s="13">
        <f>IF(F114&gt;=$AI$66,$B$26,IF(F114&gt;=$AI$65,$B$25,IF(F114&gt;=$AI$64,$B$24,IF(F114&gt;=$AI$63,$B$23,IF(F114&gt;=$AI$62,$B$22,IF(F114&gt;=$AI$61,$B$21,$B$20))))))</f>
        <v/>
      </c>
      <c r="H114" s="14">
        <f>MAX(0,MIN($AI$59,IF($B$9="Plasma",(G114-(S114*$AI$18+T114*$AI$19+U114*$AI$20))/$AI$46,AF114)))</f>
        <v/>
      </c>
      <c r="I114" s="15">
        <f>H114/10*3600/$B$11</f>
        <v/>
      </c>
      <c r="J114" s="15">
        <f>J113+H114</f>
        <v/>
      </c>
      <c r="K114" s="14">
        <f>$AI$21*K113+$AI$22*L113+$AI$23*M113+$AI$30*H113</f>
        <v/>
      </c>
      <c r="L114" s="14">
        <f>$AI$24*K113+$AI$25*L113+$AI$26*M113+$AI$31*H113</f>
        <v/>
      </c>
      <c r="M114" s="14">
        <f>$AI$27*K113+$AI$28*L113+$AI$29*M113+$AI$32*H113</f>
        <v/>
      </c>
      <c r="N114" s="16">
        <f>R114*$B$48</f>
        <v/>
      </c>
      <c r="O114" s="14">
        <f>K114/$B$37</f>
        <v/>
      </c>
      <c r="P114" s="14">
        <f>L114/$B$38</f>
        <v/>
      </c>
      <c r="Q114" s="14">
        <f>M114/$B$39</f>
        <v/>
      </c>
      <c r="R114" s="14">
        <f>R113*$AI$42+S113*$AI$43+T113*$AI$44+U113*$AI$45+$AI$47*H113</f>
        <v/>
      </c>
      <c r="S114" s="17">
        <f>$AI$33*K114+$AI$34*L114+$AI$35*M114</f>
        <v/>
      </c>
      <c r="T114" s="17">
        <f>$AI$36*K114+$AI$37*L114+$AI$38*M114</f>
        <v/>
      </c>
      <c r="U114" s="17">
        <f>$AI$39*K114+$AI$40*L114+$AI$41*M114</f>
        <v/>
      </c>
      <c r="V114" s="17">
        <f>R114*EXP(-$B$15*(($B$16+$AI$4)*0.1))+S114*$B$15/($B$15-$AI$12)*(EXP(-$AI$12*(($B$16+$AI$4)*0.1))-EXP(-$B$15*(($B$16+$AI$4)*0.1)))+T114*$B$15/($B$15-$AI$13)*(EXP(-$AI$13*(($B$16+$AI$4)*0.1))-EXP(-$B$15*(($B$16+$AI$4)*0.1)))+U114*$B$15/($B$15-$AI$14)*(EXP(-$AI$14*(($B$16+$AI$4)*0.1))-EXP(-$B$15*(($B$16+$AI$4)*0.1)))</f>
        <v/>
      </c>
      <c r="W114" s="17">
        <f>R114*EXP(-$B$15*(($B$16+$AI$4)*0.2))+S114*$B$15/($B$15-$AI$12)*(EXP(-$AI$12*(($B$16+$AI$4)*0.2))-EXP(-$B$15*(($B$16+$AI$4)*0.2)))+T114*$B$15/($B$15-$AI$13)*(EXP(-$AI$13*(($B$16+$AI$4)*0.2))-EXP(-$B$15*(($B$16+$AI$4)*0.2)))+U114*$B$15/($B$15-$AI$14)*(EXP(-$AI$14*(($B$16+$AI$4)*0.2))-EXP(-$B$15*(($B$16+$AI$4)*0.2)))</f>
        <v/>
      </c>
      <c r="X114" s="17">
        <f>R114*EXP(-$B$15*(($B$16+$AI$4)*0.3))+S114*$B$15/($B$15-$AI$12)*(EXP(-$AI$12*(($B$16+$AI$4)*0.3))-EXP(-$B$15*(($B$16+$AI$4)*0.3)))+T114*$B$15/($B$15-$AI$13)*(EXP(-$AI$13*(($B$16+$AI$4)*0.3))-EXP(-$B$15*(($B$16+$AI$4)*0.3)))+U114*$B$15/($B$15-$AI$14)*(EXP(-$AI$14*(($B$16+$AI$4)*0.3))-EXP(-$B$15*(($B$16+$AI$4)*0.3)))</f>
        <v/>
      </c>
      <c r="Y114" s="17">
        <f>R114*EXP(-$B$15*(($B$16+$AI$4)*0.4))+S114*$B$15/($B$15-$AI$12)*(EXP(-$AI$12*(($B$16+$AI$4)*0.4))-EXP(-$B$15*(($B$16+$AI$4)*0.4)))+T114*$B$15/($B$15-$AI$13)*(EXP(-$AI$13*(($B$16+$AI$4)*0.4))-EXP(-$B$15*(($B$16+$AI$4)*0.4)))+U114*$B$15/($B$15-$AI$14)*(EXP(-$AI$14*(($B$16+$AI$4)*0.4))-EXP(-$B$15*(($B$16+$AI$4)*0.4)))</f>
        <v/>
      </c>
      <c r="Z114" s="17">
        <f>R114*EXP(-$B$15*(($B$16+$AI$4)*0.5))+S114*$B$15/($B$15-$AI$12)*(EXP(-$AI$12*(($B$16+$AI$4)*0.5))-EXP(-$B$15*(($B$16+$AI$4)*0.5)))+T114*$B$15/($B$15-$AI$13)*(EXP(-$AI$13*(($B$16+$AI$4)*0.5))-EXP(-$B$15*(($B$16+$AI$4)*0.5)))+U114*$B$15/($B$15-$AI$14)*(EXP(-$AI$14*(($B$16+$AI$4)*0.5))-EXP(-$B$15*(($B$16+$AI$4)*0.5)))</f>
        <v/>
      </c>
      <c r="AA114" s="17">
        <f>R114*EXP(-$B$15*(($B$16+$AI$4)*0.6))+S114*$B$15/($B$15-$AI$12)*(EXP(-$AI$12*(($B$16+$AI$4)*0.6))-EXP(-$B$15*(($B$16+$AI$4)*0.6)))+T114*$B$15/($B$15-$AI$13)*(EXP(-$AI$13*(($B$16+$AI$4)*0.6))-EXP(-$B$15*(($B$16+$AI$4)*0.6)))+U114*$B$15/($B$15-$AI$14)*(EXP(-$AI$14*(($B$16+$AI$4)*0.6))-EXP(-$B$15*(($B$16+$AI$4)*0.6)))</f>
        <v/>
      </c>
      <c r="AB114" s="17">
        <f>R114*EXP(-$B$15*(($B$16+$AI$4)*0.7))+S114*$B$15/($B$15-$AI$12)*(EXP(-$AI$12*(($B$16+$AI$4)*0.7))-EXP(-$B$15*(($B$16+$AI$4)*0.7)))+T114*$B$15/($B$15-$AI$13)*(EXP(-$AI$13*(($B$16+$AI$4)*0.7))-EXP(-$B$15*(($B$16+$AI$4)*0.7)))+U114*$B$15/($B$15-$AI$14)*(EXP(-$AI$14*(($B$16+$AI$4)*0.7))-EXP(-$B$15*(($B$16+$AI$4)*0.7)))</f>
        <v/>
      </c>
      <c r="AC114" s="17">
        <f>R114*EXP(-$B$15*(($B$16+$AI$4)*0.8))+S114*$B$15/($B$15-$AI$12)*(EXP(-$AI$12*(($B$16+$AI$4)*0.8))-EXP(-$B$15*(($B$16+$AI$4)*0.8)))+T114*$B$15/($B$15-$AI$13)*(EXP(-$AI$13*(($B$16+$AI$4)*0.8))-EXP(-$B$15*(($B$16+$AI$4)*0.8)))+U114*$B$15/($B$15-$AI$14)*(EXP(-$AI$14*(($B$16+$AI$4)*0.8))-EXP(-$B$15*(($B$16+$AI$4)*0.8)))</f>
        <v/>
      </c>
      <c r="AD114" s="17">
        <f>R114*EXP(-$B$15*(($B$16+$AI$4)*0.9))+S114*$B$15/($B$15-$AI$12)*(EXP(-$AI$12*(($B$16+$AI$4)*0.9))-EXP(-$B$15*(($B$16+$AI$4)*0.9)))+T114*$B$15/($B$15-$AI$13)*(EXP(-$AI$13*(($B$16+$AI$4)*0.9))-EXP(-$B$15*(($B$16+$AI$4)*0.9)))+U114*$B$15/($B$15-$AI$14)*(EXP(-$AI$14*(($B$16+$AI$4)*0.9))-EXP(-$B$15*(($B$16+$AI$4)*0.9)))</f>
        <v/>
      </c>
      <c r="AE114" s="17">
        <f>R114*EXP(-$B$15*(($B$16+$AI$4)*1.0))+S114*$B$15/($B$15-$AI$12)*(EXP(-$AI$12*(($B$16+$AI$4)*1.0))-EXP(-$B$15*(($B$16+$AI$4)*1.0)))+T114*$B$15/($B$15-$AI$13)*(EXP(-$AI$13*(($B$16+$AI$4)*1.0))-EXP(-$B$15*(($B$16+$AI$4)*1.0)))+U114*$B$15/($B$15-$AI$14)*(EXP(-$AI$14*(($B$16+$AI$4)*1.0))-EXP(-$B$15*(($B$16+$AI$4)*1.0)))</f>
        <v/>
      </c>
      <c r="AF114" s="17">
        <f>MIN((G114-V114)/$AI$48,(G114-W114)/$AI$49,(G114-X114)/$AI$50,(G114-Y114)/$AI$51,(G114-Z114)/$AI$52,(G114-AA114)/$AI$53,(G114-AB114)/$AI$54,(G114-AC114)/$AI$55,(G114-AD114)/$AI$56,(G114-AE114)/$AI$57)</f>
        <v/>
      </c>
    </row>
    <row r="115">
      <c r="E115" s="12">
        <f>E114+$B$11</f>
        <v/>
      </c>
      <c r="F115" s="13">
        <f>E115/60</f>
        <v/>
      </c>
      <c r="G115" s="13">
        <f>IF(F115&gt;=$AI$66,$B$26,IF(F115&gt;=$AI$65,$B$25,IF(F115&gt;=$AI$64,$B$24,IF(F115&gt;=$AI$63,$B$23,IF(F115&gt;=$AI$62,$B$22,IF(F115&gt;=$AI$61,$B$21,$B$20))))))</f>
        <v/>
      </c>
      <c r="H115" s="14">
        <f>MAX(0,MIN($AI$59,IF($B$9="Plasma",(G115-(S115*$AI$18+T115*$AI$19+U115*$AI$20))/$AI$46,AF115)))</f>
        <v/>
      </c>
      <c r="I115" s="15">
        <f>H115/10*3600/$B$11</f>
        <v/>
      </c>
      <c r="J115" s="15">
        <f>J114+H115</f>
        <v/>
      </c>
      <c r="K115" s="14">
        <f>$AI$21*K114+$AI$22*L114+$AI$23*M114+$AI$30*H114</f>
        <v/>
      </c>
      <c r="L115" s="14">
        <f>$AI$24*K114+$AI$25*L114+$AI$26*M114+$AI$31*H114</f>
        <v/>
      </c>
      <c r="M115" s="14">
        <f>$AI$27*K114+$AI$28*L114+$AI$29*M114+$AI$32*H114</f>
        <v/>
      </c>
      <c r="N115" s="16">
        <f>R115*$B$48</f>
        <v/>
      </c>
      <c r="O115" s="14">
        <f>K115/$B$37</f>
        <v/>
      </c>
      <c r="P115" s="14">
        <f>L115/$B$38</f>
        <v/>
      </c>
      <c r="Q115" s="14">
        <f>M115/$B$39</f>
        <v/>
      </c>
      <c r="R115" s="14">
        <f>R114*$AI$42+S114*$AI$43+T114*$AI$44+U114*$AI$45+$AI$47*H114</f>
        <v/>
      </c>
      <c r="S115" s="17">
        <f>$AI$33*K115+$AI$34*L115+$AI$35*M115</f>
        <v/>
      </c>
      <c r="T115" s="17">
        <f>$AI$36*K115+$AI$37*L115+$AI$38*M115</f>
        <v/>
      </c>
      <c r="U115" s="17">
        <f>$AI$39*K115+$AI$40*L115+$AI$41*M115</f>
        <v/>
      </c>
      <c r="V115" s="17">
        <f>R115*EXP(-$B$15*(($B$16+$AI$4)*0.1))+S115*$B$15/($B$15-$AI$12)*(EXP(-$AI$12*(($B$16+$AI$4)*0.1))-EXP(-$B$15*(($B$16+$AI$4)*0.1)))+T115*$B$15/($B$15-$AI$13)*(EXP(-$AI$13*(($B$16+$AI$4)*0.1))-EXP(-$B$15*(($B$16+$AI$4)*0.1)))+U115*$B$15/($B$15-$AI$14)*(EXP(-$AI$14*(($B$16+$AI$4)*0.1))-EXP(-$B$15*(($B$16+$AI$4)*0.1)))</f>
        <v/>
      </c>
      <c r="W115" s="17">
        <f>R115*EXP(-$B$15*(($B$16+$AI$4)*0.2))+S115*$B$15/($B$15-$AI$12)*(EXP(-$AI$12*(($B$16+$AI$4)*0.2))-EXP(-$B$15*(($B$16+$AI$4)*0.2)))+T115*$B$15/($B$15-$AI$13)*(EXP(-$AI$13*(($B$16+$AI$4)*0.2))-EXP(-$B$15*(($B$16+$AI$4)*0.2)))+U115*$B$15/($B$15-$AI$14)*(EXP(-$AI$14*(($B$16+$AI$4)*0.2))-EXP(-$B$15*(($B$16+$AI$4)*0.2)))</f>
        <v/>
      </c>
      <c r="X115" s="17">
        <f>R115*EXP(-$B$15*(($B$16+$AI$4)*0.3))+S115*$B$15/($B$15-$AI$12)*(EXP(-$AI$12*(($B$16+$AI$4)*0.3))-EXP(-$B$15*(($B$16+$AI$4)*0.3)))+T115*$B$15/($B$15-$AI$13)*(EXP(-$AI$13*(($B$16+$AI$4)*0.3))-EXP(-$B$15*(($B$16+$AI$4)*0.3)))+U115*$B$15/($B$15-$AI$14)*(EXP(-$AI$14*(($B$16+$AI$4)*0.3))-EXP(-$B$15*(($B$16+$AI$4)*0.3)))</f>
        <v/>
      </c>
      <c r="Y115" s="17">
        <f>R115*EXP(-$B$15*(($B$16+$AI$4)*0.4))+S115*$B$15/($B$15-$AI$12)*(EXP(-$AI$12*(($B$16+$AI$4)*0.4))-EXP(-$B$15*(($B$16+$AI$4)*0.4)))+T115*$B$15/($B$15-$AI$13)*(EXP(-$AI$13*(($B$16+$AI$4)*0.4))-EXP(-$B$15*(($B$16+$AI$4)*0.4)))+U115*$B$15/($B$15-$AI$14)*(EXP(-$AI$14*(($B$16+$AI$4)*0.4))-EXP(-$B$15*(($B$16+$AI$4)*0.4)))</f>
        <v/>
      </c>
      <c r="Z115" s="17">
        <f>R115*EXP(-$B$15*(($B$16+$AI$4)*0.5))+S115*$B$15/($B$15-$AI$12)*(EXP(-$AI$12*(($B$16+$AI$4)*0.5))-EXP(-$B$15*(($B$16+$AI$4)*0.5)))+T115*$B$15/($B$15-$AI$13)*(EXP(-$AI$13*(($B$16+$AI$4)*0.5))-EXP(-$B$15*(($B$16+$AI$4)*0.5)))+U115*$B$15/($B$15-$AI$14)*(EXP(-$AI$14*(($B$16+$AI$4)*0.5))-EXP(-$B$15*(($B$16+$AI$4)*0.5)))</f>
        <v/>
      </c>
      <c r="AA115" s="17">
        <f>R115*EXP(-$B$15*(($B$16+$AI$4)*0.6))+S115*$B$15/($B$15-$AI$12)*(EXP(-$AI$12*(($B$16+$AI$4)*0.6))-EXP(-$B$15*(($B$16+$AI$4)*0.6)))+T115*$B$15/($B$15-$AI$13)*(EXP(-$AI$13*(($B$16+$AI$4)*0.6))-EXP(-$B$15*(($B$16+$AI$4)*0.6)))+U115*$B$15/($B$15-$AI$14)*(EXP(-$AI$14*(($B$16+$AI$4)*0.6))-EXP(-$B$15*(($B$16+$AI$4)*0.6)))</f>
        <v/>
      </c>
      <c r="AB115" s="17">
        <f>R115*EXP(-$B$15*(($B$16+$AI$4)*0.7))+S115*$B$15/($B$15-$AI$12)*(EXP(-$AI$12*(($B$16+$AI$4)*0.7))-EXP(-$B$15*(($B$16+$AI$4)*0.7)))+T115*$B$15/($B$15-$AI$13)*(EXP(-$AI$13*(($B$16+$AI$4)*0.7))-EXP(-$B$15*(($B$16+$AI$4)*0.7)))+U115*$B$15/($B$15-$AI$14)*(EXP(-$AI$14*(($B$16+$AI$4)*0.7))-EXP(-$B$15*(($B$16+$AI$4)*0.7)))</f>
        <v/>
      </c>
      <c r="AC115" s="17">
        <f>R115*EXP(-$B$15*(($B$16+$AI$4)*0.8))+S115*$B$15/($B$15-$AI$12)*(EXP(-$AI$12*(($B$16+$AI$4)*0.8))-EXP(-$B$15*(($B$16+$AI$4)*0.8)))+T115*$B$15/($B$15-$AI$13)*(EXP(-$AI$13*(($B$16+$AI$4)*0.8))-EXP(-$B$15*(($B$16+$AI$4)*0.8)))+U115*$B$15/($B$15-$AI$14)*(EXP(-$AI$14*(($B$16+$AI$4)*0.8))-EXP(-$B$15*(($B$16+$AI$4)*0.8)))</f>
        <v/>
      </c>
      <c r="AD115" s="17">
        <f>R115*EXP(-$B$15*(($B$16+$AI$4)*0.9))+S115*$B$15/($B$15-$AI$12)*(EXP(-$AI$12*(($B$16+$AI$4)*0.9))-EXP(-$B$15*(($B$16+$AI$4)*0.9)))+T115*$B$15/($B$15-$AI$13)*(EXP(-$AI$13*(($B$16+$AI$4)*0.9))-EXP(-$B$15*(($B$16+$AI$4)*0.9)))+U115*$B$15/($B$15-$AI$14)*(EXP(-$AI$14*(($B$16+$AI$4)*0.9))-EXP(-$B$15*(($B$16+$AI$4)*0.9)))</f>
        <v/>
      </c>
      <c r="AE115" s="17">
        <f>R115*EXP(-$B$15*(($B$16+$AI$4)*1.0))+S115*$B$15/($B$15-$AI$12)*(EXP(-$AI$12*(($B$16+$AI$4)*1.0))-EXP(-$B$15*(($B$16+$AI$4)*1.0)))+T115*$B$15/($B$15-$AI$13)*(EXP(-$AI$13*(($B$16+$AI$4)*1.0))-EXP(-$B$15*(($B$16+$AI$4)*1.0)))+U115*$B$15/($B$15-$AI$14)*(EXP(-$AI$14*(($B$16+$AI$4)*1.0))-EXP(-$B$15*(($B$16+$AI$4)*1.0)))</f>
        <v/>
      </c>
      <c r="AF115" s="17">
        <f>MIN((G115-V115)/$AI$48,(G115-W115)/$AI$49,(G115-X115)/$AI$50,(G115-Y115)/$AI$51,(G115-Z115)/$AI$52,(G115-AA115)/$AI$53,(G115-AB115)/$AI$54,(G115-AC115)/$AI$55,(G115-AD115)/$AI$56,(G115-AE115)/$AI$57)</f>
        <v/>
      </c>
    </row>
    <row r="116">
      <c r="E116" s="12">
        <f>E115+$B$11</f>
        <v/>
      </c>
      <c r="F116" s="13">
        <f>E116/60</f>
        <v/>
      </c>
      <c r="G116" s="13">
        <f>IF(F116&gt;=$AI$66,$B$26,IF(F116&gt;=$AI$65,$B$25,IF(F116&gt;=$AI$64,$B$24,IF(F116&gt;=$AI$63,$B$23,IF(F116&gt;=$AI$62,$B$22,IF(F116&gt;=$AI$61,$B$21,$B$20))))))</f>
        <v/>
      </c>
      <c r="H116" s="14">
        <f>MAX(0,MIN($AI$59,IF($B$9="Plasma",(G116-(S116*$AI$18+T116*$AI$19+U116*$AI$20))/$AI$46,AF116)))</f>
        <v/>
      </c>
      <c r="I116" s="15">
        <f>H116/10*3600/$B$11</f>
        <v/>
      </c>
      <c r="J116" s="15">
        <f>J115+H116</f>
        <v/>
      </c>
      <c r="K116" s="14">
        <f>$AI$21*K115+$AI$22*L115+$AI$23*M115+$AI$30*H115</f>
        <v/>
      </c>
      <c r="L116" s="14">
        <f>$AI$24*K115+$AI$25*L115+$AI$26*M115+$AI$31*H115</f>
        <v/>
      </c>
      <c r="M116" s="14">
        <f>$AI$27*K115+$AI$28*L115+$AI$29*M115+$AI$32*H115</f>
        <v/>
      </c>
      <c r="N116" s="16">
        <f>R116*$B$48</f>
        <v/>
      </c>
      <c r="O116" s="14">
        <f>K116/$B$37</f>
        <v/>
      </c>
      <c r="P116" s="14">
        <f>L116/$B$38</f>
        <v/>
      </c>
      <c r="Q116" s="14">
        <f>M116/$B$39</f>
        <v/>
      </c>
      <c r="R116" s="14">
        <f>R115*$AI$42+S115*$AI$43+T115*$AI$44+U115*$AI$45+$AI$47*H115</f>
        <v/>
      </c>
      <c r="S116" s="17">
        <f>$AI$33*K116+$AI$34*L116+$AI$35*M116</f>
        <v/>
      </c>
      <c r="T116" s="17">
        <f>$AI$36*K116+$AI$37*L116+$AI$38*M116</f>
        <v/>
      </c>
      <c r="U116" s="17">
        <f>$AI$39*K116+$AI$40*L116+$AI$41*M116</f>
        <v/>
      </c>
      <c r="V116" s="17">
        <f>R116*EXP(-$B$15*(($B$16+$AI$4)*0.1))+S116*$B$15/($B$15-$AI$12)*(EXP(-$AI$12*(($B$16+$AI$4)*0.1))-EXP(-$B$15*(($B$16+$AI$4)*0.1)))+T116*$B$15/($B$15-$AI$13)*(EXP(-$AI$13*(($B$16+$AI$4)*0.1))-EXP(-$B$15*(($B$16+$AI$4)*0.1)))+U116*$B$15/($B$15-$AI$14)*(EXP(-$AI$14*(($B$16+$AI$4)*0.1))-EXP(-$B$15*(($B$16+$AI$4)*0.1)))</f>
        <v/>
      </c>
      <c r="W116" s="17">
        <f>R116*EXP(-$B$15*(($B$16+$AI$4)*0.2))+S116*$B$15/($B$15-$AI$12)*(EXP(-$AI$12*(($B$16+$AI$4)*0.2))-EXP(-$B$15*(($B$16+$AI$4)*0.2)))+T116*$B$15/($B$15-$AI$13)*(EXP(-$AI$13*(($B$16+$AI$4)*0.2))-EXP(-$B$15*(($B$16+$AI$4)*0.2)))+U116*$B$15/($B$15-$AI$14)*(EXP(-$AI$14*(($B$16+$AI$4)*0.2))-EXP(-$B$15*(($B$16+$AI$4)*0.2)))</f>
        <v/>
      </c>
      <c r="X116" s="17">
        <f>R116*EXP(-$B$15*(($B$16+$AI$4)*0.3))+S116*$B$15/($B$15-$AI$12)*(EXP(-$AI$12*(($B$16+$AI$4)*0.3))-EXP(-$B$15*(($B$16+$AI$4)*0.3)))+T116*$B$15/($B$15-$AI$13)*(EXP(-$AI$13*(($B$16+$AI$4)*0.3))-EXP(-$B$15*(($B$16+$AI$4)*0.3)))+U116*$B$15/($B$15-$AI$14)*(EXP(-$AI$14*(($B$16+$AI$4)*0.3))-EXP(-$B$15*(($B$16+$AI$4)*0.3)))</f>
        <v/>
      </c>
      <c r="Y116" s="17">
        <f>R116*EXP(-$B$15*(($B$16+$AI$4)*0.4))+S116*$B$15/($B$15-$AI$12)*(EXP(-$AI$12*(($B$16+$AI$4)*0.4))-EXP(-$B$15*(($B$16+$AI$4)*0.4)))+T116*$B$15/($B$15-$AI$13)*(EXP(-$AI$13*(($B$16+$AI$4)*0.4))-EXP(-$B$15*(($B$16+$AI$4)*0.4)))+U116*$B$15/($B$15-$AI$14)*(EXP(-$AI$14*(($B$16+$AI$4)*0.4))-EXP(-$B$15*(($B$16+$AI$4)*0.4)))</f>
        <v/>
      </c>
      <c r="Z116" s="17">
        <f>R116*EXP(-$B$15*(($B$16+$AI$4)*0.5))+S116*$B$15/($B$15-$AI$12)*(EXP(-$AI$12*(($B$16+$AI$4)*0.5))-EXP(-$B$15*(($B$16+$AI$4)*0.5)))+T116*$B$15/($B$15-$AI$13)*(EXP(-$AI$13*(($B$16+$AI$4)*0.5))-EXP(-$B$15*(($B$16+$AI$4)*0.5)))+U116*$B$15/($B$15-$AI$14)*(EXP(-$AI$14*(($B$16+$AI$4)*0.5))-EXP(-$B$15*(($B$16+$AI$4)*0.5)))</f>
        <v/>
      </c>
      <c r="AA116" s="17">
        <f>R116*EXP(-$B$15*(($B$16+$AI$4)*0.6))+S116*$B$15/($B$15-$AI$12)*(EXP(-$AI$12*(($B$16+$AI$4)*0.6))-EXP(-$B$15*(($B$16+$AI$4)*0.6)))+T116*$B$15/($B$15-$AI$13)*(EXP(-$AI$13*(($B$16+$AI$4)*0.6))-EXP(-$B$15*(($B$16+$AI$4)*0.6)))+U116*$B$15/($B$15-$AI$14)*(EXP(-$AI$14*(($B$16+$AI$4)*0.6))-EXP(-$B$15*(($B$16+$AI$4)*0.6)))</f>
        <v/>
      </c>
      <c r="AB116" s="17">
        <f>R116*EXP(-$B$15*(($B$16+$AI$4)*0.7))+S116*$B$15/($B$15-$AI$12)*(EXP(-$AI$12*(($B$16+$AI$4)*0.7))-EXP(-$B$15*(($B$16+$AI$4)*0.7)))+T116*$B$15/($B$15-$AI$13)*(EXP(-$AI$13*(($B$16+$AI$4)*0.7))-EXP(-$B$15*(($B$16+$AI$4)*0.7)))+U116*$B$15/($B$15-$AI$14)*(EXP(-$AI$14*(($B$16+$AI$4)*0.7))-EXP(-$B$15*(($B$16+$AI$4)*0.7)))</f>
        <v/>
      </c>
      <c r="AC116" s="17">
        <f>R116*EXP(-$B$15*(($B$16+$AI$4)*0.8))+S116*$B$15/($B$15-$AI$12)*(EXP(-$AI$12*(($B$16+$AI$4)*0.8))-EXP(-$B$15*(($B$16+$AI$4)*0.8)))+T116*$B$15/($B$15-$AI$13)*(EXP(-$AI$13*(($B$16+$AI$4)*0.8))-EXP(-$B$15*(($B$16+$AI$4)*0.8)))+U116*$B$15/($B$15-$AI$14)*(EXP(-$AI$14*(($B$16+$AI$4)*0.8))-EXP(-$B$15*(($B$16+$AI$4)*0.8)))</f>
        <v/>
      </c>
      <c r="AD116" s="17">
        <f>R116*EXP(-$B$15*(($B$16+$AI$4)*0.9))+S116*$B$15/($B$15-$AI$12)*(EXP(-$AI$12*(($B$16+$AI$4)*0.9))-EXP(-$B$15*(($B$16+$AI$4)*0.9)))+T116*$B$15/($B$15-$AI$13)*(EXP(-$AI$13*(($B$16+$AI$4)*0.9))-EXP(-$B$15*(($B$16+$AI$4)*0.9)))+U116*$B$15/($B$15-$AI$14)*(EXP(-$AI$14*(($B$16+$AI$4)*0.9))-EXP(-$B$15*(($B$16+$AI$4)*0.9)))</f>
        <v/>
      </c>
      <c r="AE116" s="17">
        <f>R116*EXP(-$B$15*(($B$16+$AI$4)*1.0))+S116*$B$15/($B$15-$AI$12)*(EXP(-$AI$12*(($B$16+$AI$4)*1.0))-EXP(-$B$15*(($B$16+$AI$4)*1.0)))+T116*$B$15/($B$15-$AI$13)*(EXP(-$AI$13*(($B$16+$AI$4)*1.0))-EXP(-$B$15*(($B$16+$AI$4)*1.0)))+U116*$B$15/($B$15-$AI$14)*(EXP(-$AI$14*(($B$16+$AI$4)*1.0))-EXP(-$B$15*(($B$16+$AI$4)*1.0)))</f>
        <v/>
      </c>
      <c r="AF116" s="17">
        <f>MIN((G116-V116)/$AI$48,(G116-W116)/$AI$49,(G116-X116)/$AI$50,(G116-Y116)/$AI$51,(G116-Z116)/$AI$52,(G116-AA116)/$AI$53,(G116-AB116)/$AI$54,(G116-AC116)/$AI$55,(G116-AD116)/$AI$56,(G116-AE116)/$AI$57)</f>
        <v/>
      </c>
    </row>
    <row r="117">
      <c r="E117" s="12">
        <f>E116+$B$11</f>
        <v/>
      </c>
      <c r="F117" s="13">
        <f>E117/60</f>
        <v/>
      </c>
      <c r="G117" s="13">
        <f>IF(F117&gt;=$AI$66,$B$26,IF(F117&gt;=$AI$65,$B$25,IF(F117&gt;=$AI$64,$B$24,IF(F117&gt;=$AI$63,$B$23,IF(F117&gt;=$AI$62,$B$22,IF(F117&gt;=$AI$61,$B$21,$B$20))))))</f>
        <v/>
      </c>
      <c r="H117" s="14">
        <f>MAX(0,MIN($AI$59,IF($B$9="Plasma",(G117-(S117*$AI$18+T117*$AI$19+U117*$AI$20))/$AI$46,AF117)))</f>
        <v/>
      </c>
      <c r="I117" s="15">
        <f>H117/10*3600/$B$11</f>
        <v/>
      </c>
      <c r="J117" s="15">
        <f>J116+H117</f>
        <v/>
      </c>
      <c r="K117" s="14">
        <f>$AI$21*K116+$AI$22*L116+$AI$23*M116+$AI$30*H116</f>
        <v/>
      </c>
      <c r="L117" s="14">
        <f>$AI$24*K116+$AI$25*L116+$AI$26*M116+$AI$31*H116</f>
        <v/>
      </c>
      <c r="M117" s="14">
        <f>$AI$27*K116+$AI$28*L116+$AI$29*M116+$AI$32*H116</f>
        <v/>
      </c>
      <c r="N117" s="16">
        <f>R117*$B$48</f>
        <v/>
      </c>
      <c r="O117" s="14">
        <f>K117/$B$37</f>
        <v/>
      </c>
      <c r="P117" s="14">
        <f>L117/$B$38</f>
        <v/>
      </c>
      <c r="Q117" s="14">
        <f>M117/$B$39</f>
        <v/>
      </c>
      <c r="R117" s="14">
        <f>R116*$AI$42+S116*$AI$43+T116*$AI$44+U116*$AI$45+$AI$47*H116</f>
        <v/>
      </c>
      <c r="S117" s="17">
        <f>$AI$33*K117+$AI$34*L117+$AI$35*M117</f>
        <v/>
      </c>
      <c r="T117" s="17">
        <f>$AI$36*K117+$AI$37*L117+$AI$38*M117</f>
        <v/>
      </c>
      <c r="U117" s="17">
        <f>$AI$39*K117+$AI$40*L117+$AI$41*M117</f>
        <v/>
      </c>
      <c r="V117" s="17">
        <f>R117*EXP(-$B$15*(($B$16+$AI$4)*0.1))+S117*$B$15/($B$15-$AI$12)*(EXP(-$AI$12*(($B$16+$AI$4)*0.1))-EXP(-$B$15*(($B$16+$AI$4)*0.1)))+T117*$B$15/($B$15-$AI$13)*(EXP(-$AI$13*(($B$16+$AI$4)*0.1))-EXP(-$B$15*(($B$16+$AI$4)*0.1)))+U117*$B$15/($B$15-$AI$14)*(EXP(-$AI$14*(($B$16+$AI$4)*0.1))-EXP(-$B$15*(($B$16+$AI$4)*0.1)))</f>
        <v/>
      </c>
      <c r="W117" s="17">
        <f>R117*EXP(-$B$15*(($B$16+$AI$4)*0.2))+S117*$B$15/($B$15-$AI$12)*(EXP(-$AI$12*(($B$16+$AI$4)*0.2))-EXP(-$B$15*(($B$16+$AI$4)*0.2)))+T117*$B$15/($B$15-$AI$13)*(EXP(-$AI$13*(($B$16+$AI$4)*0.2))-EXP(-$B$15*(($B$16+$AI$4)*0.2)))+U117*$B$15/($B$15-$AI$14)*(EXP(-$AI$14*(($B$16+$AI$4)*0.2))-EXP(-$B$15*(($B$16+$AI$4)*0.2)))</f>
        <v/>
      </c>
      <c r="X117" s="17">
        <f>R117*EXP(-$B$15*(($B$16+$AI$4)*0.3))+S117*$B$15/($B$15-$AI$12)*(EXP(-$AI$12*(($B$16+$AI$4)*0.3))-EXP(-$B$15*(($B$16+$AI$4)*0.3)))+T117*$B$15/($B$15-$AI$13)*(EXP(-$AI$13*(($B$16+$AI$4)*0.3))-EXP(-$B$15*(($B$16+$AI$4)*0.3)))+U117*$B$15/($B$15-$AI$14)*(EXP(-$AI$14*(($B$16+$AI$4)*0.3))-EXP(-$B$15*(($B$16+$AI$4)*0.3)))</f>
        <v/>
      </c>
      <c r="Y117" s="17">
        <f>R117*EXP(-$B$15*(($B$16+$AI$4)*0.4))+S117*$B$15/($B$15-$AI$12)*(EXP(-$AI$12*(($B$16+$AI$4)*0.4))-EXP(-$B$15*(($B$16+$AI$4)*0.4)))+T117*$B$15/($B$15-$AI$13)*(EXP(-$AI$13*(($B$16+$AI$4)*0.4))-EXP(-$B$15*(($B$16+$AI$4)*0.4)))+U117*$B$15/($B$15-$AI$14)*(EXP(-$AI$14*(($B$16+$AI$4)*0.4))-EXP(-$B$15*(($B$16+$AI$4)*0.4)))</f>
        <v/>
      </c>
      <c r="Z117" s="17">
        <f>R117*EXP(-$B$15*(($B$16+$AI$4)*0.5))+S117*$B$15/($B$15-$AI$12)*(EXP(-$AI$12*(($B$16+$AI$4)*0.5))-EXP(-$B$15*(($B$16+$AI$4)*0.5)))+T117*$B$15/($B$15-$AI$13)*(EXP(-$AI$13*(($B$16+$AI$4)*0.5))-EXP(-$B$15*(($B$16+$AI$4)*0.5)))+U117*$B$15/($B$15-$AI$14)*(EXP(-$AI$14*(($B$16+$AI$4)*0.5))-EXP(-$B$15*(($B$16+$AI$4)*0.5)))</f>
        <v/>
      </c>
      <c r="AA117" s="17">
        <f>R117*EXP(-$B$15*(($B$16+$AI$4)*0.6))+S117*$B$15/($B$15-$AI$12)*(EXP(-$AI$12*(($B$16+$AI$4)*0.6))-EXP(-$B$15*(($B$16+$AI$4)*0.6)))+T117*$B$15/($B$15-$AI$13)*(EXP(-$AI$13*(($B$16+$AI$4)*0.6))-EXP(-$B$15*(($B$16+$AI$4)*0.6)))+U117*$B$15/($B$15-$AI$14)*(EXP(-$AI$14*(($B$16+$AI$4)*0.6))-EXP(-$B$15*(($B$16+$AI$4)*0.6)))</f>
        <v/>
      </c>
      <c r="AB117" s="17">
        <f>R117*EXP(-$B$15*(($B$16+$AI$4)*0.7))+S117*$B$15/($B$15-$AI$12)*(EXP(-$AI$12*(($B$16+$AI$4)*0.7))-EXP(-$B$15*(($B$16+$AI$4)*0.7)))+T117*$B$15/($B$15-$AI$13)*(EXP(-$AI$13*(($B$16+$AI$4)*0.7))-EXP(-$B$15*(($B$16+$AI$4)*0.7)))+U117*$B$15/($B$15-$AI$14)*(EXP(-$AI$14*(($B$16+$AI$4)*0.7))-EXP(-$B$15*(($B$16+$AI$4)*0.7)))</f>
        <v/>
      </c>
      <c r="AC117" s="17">
        <f>R117*EXP(-$B$15*(($B$16+$AI$4)*0.8))+S117*$B$15/($B$15-$AI$12)*(EXP(-$AI$12*(($B$16+$AI$4)*0.8))-EXP(-$B$15*(($B$16+$AI$4)*0.8)))+T117*$B$15/($B$15-$AI$13)*(EXP(-$AI$13*(($B$16+$AI$4)*0.8))-EXP(-$B$15*(($B$16+$AI$4)*0.8)))+U117*$B$15/($B$15-$AI$14)*(EXP(-$AI$14*(($B$16+$AI$4)*0.8))-EXP(-$B$15*(($B$16+$AI$4)*0.8)))</f>
        <v/>
      </c>
      <c r="AD117" s="17">
        <f>R117*EXP(-$B$15*(($B$16+$AI$4)*0.9))+S117*$B$15/($B$15-$AI$12)*(EXP(-$AI$12*(($B$16+$AI$4)*0.9))-EXP(-$B$15*(($B$16+$AI$4)*0.9)))+T117*$B$15/($B$15-$AI$13)*(EXP(-$AI$13*(($B$16+$AI$4)*0.9))-EXP(-$B$15*(($B$16+$AI$4)*0.9)))+U117*$B$15/($B$15-$AI$14)*(EXP(-$AI$14*(($B$16+$AI$4)*0.9))-EXP(-$B$15*(($B$16+$AI$4)*0.9)))</f>
        <v/>
      </c>
      <c r="AE117" s="17">
        <f>R117*EXP(-$B$15*(($B$16+$AI$4)*1.0))+S117*$B$15/($B$15-$AI$12)*(EXP(-$AI$12*(($B$16+$AI$4)*1.0))-EXP(-$B$15*(($B$16+$AI$4)*1.0)))+T117*$B$15/($B$15-$AI$13)*(EXP(-$AI$13*(($B$16+$AI$4)*1.0))-EXP(-$B$15*(($B$16+$AI$4)*1.0)))+U117*$B$15/($B$15-$AI$14)*(EXP(-$AI$14*(($B$16+$AI$4)*1.0))-EXP(-$B$15*(($B$16+$AI$4)*1.0)))</f>
        <v/>
      </c>
      <c r="AF117" s="17">
        <f>MIN((G117-V117)/$AI$48,(G117-W117)/$AI$49,(G117-X117)/$AI$50,(G117-Y117)/$AI$51,(G117-Z117)/$AI$52,(G117-AA117)/$AI$53,(G117-AB117)/$AI$54,(G117-AC117)/$AI$55,(G117-AD117)/$AI$56,(G117-AE117)/$AI$57)</f>
        <v/>
      </c>
    </row>
    <row r="118">
      <c r="E118" s="12">
        <f>E117+$B$11</f>
        <v/>
      </c>
      <c r="F118" s="13">
        <f>E118/60</f>
        <v/>
      </c>
      <c r="G118" s="13">
        <f>IF(F118&gt;=$AI$66,$B$26,IF(F118&gt;=$AI$65,$B$25,IF(F118&gt;=$AI$64,$B$24,IF(F118&gt;=$AI$63,$B$23,IF(F118&gt;=$AI$62,$B$22,IF(F118&gt;=$AI$61,$B$21,$B$20))))))</f>
        <v/>
      </c>
      <c r="H118" s="14">
        <f>MAX(0,MIN($AI$59,IF($B$9="Plasma",(G118-(S118*$AI$18+T118*$AI$19+U118*$AI$20))/$AI$46,AF118)))</f>
        <v/>
      </c>
      <c r="I118" s="15">
        <f>H118/10*3600/$B$11</f>
        <v/>
      </c>
      <c r="J118" s="15">
        <f>J117+H118</f>
        <v/>
      </c>
      <c r="K118" s="14">
        <f>$AI$21*K117+$AI$22*L117+$AI$23*M117+$AI$30*H117</f>
        <v/>
      </c>
      <c r="L118" s="14">
        <f>$AI$24*K117+$AI$25*L117+$AI$26*M117+$AI$31*H117</f>
        <v/>
      </c>
      <c r="M118" s="14">
        <f>$AI$27*K117+$AI$28*L117+$AI$29*M117+$AI$32*H117</f>
        <v/>
      </c>
      <c r="N118" s="16">
        <f>R118*$B$48</f>
        <v/>
      </c>
      <c r="O118" s="14">
        <f>K118/$B$37</f>
        <v/>
      </c>
      <c r="P118" s="14">
        <f>L118/$B$38</f>
        <v/>
      </c>
      <c r="Q118" s="14">
        <f>M118/$B$39</f>
        <v/>
      </c>
      <c r="R118" s="14">
        <f>R117*$AI$42+S117*$AI$43+T117*$AI$44+U117*$AI$45+$AI$47*H117</f>
        <v/>
      </c>
      <c r="S118" s="17">
        <f>$AI$33*K118+$AI$34*L118+$AI$35*M118</f>
        <v/>
      </c>
      <c r="T118" s="17">
        <f>$AI$36*K118+$AI$37*L118+$AI$38*M118</f>
        <v/>
      </c>
      <c r="U118" s="17">
        <f>$AI$39*K118+$AI$40*L118+$AI$41*M118</f>
        <v/>
      </c>
      <c r="V118" s="17">
        <f>R118*EXP(-$B$15*(($B$16+$AI$4)*0.1))+S118*$B$15/($B$15-$AI$12)*(EXP(-$AI$12*(($B$16+$AI$4)*0.1))-EXP(-$B$15*(($B$16+$AI$4)*0.1)))+T118*$B$15/($B$15-$AI$13)*(EXP(-$AI$13*(($B$16+$AI$4)*0.1))-EXP(-$B$15*(($B$16+$AI$4)*0.1)))+U118*$B$15/($B$15-$AI$14)*(EXP(-$AI$14*(($B$16+$AI$4)*0.1))-EXP(-$B$15*(($B$16+$AI$4)*0.1)))</f>
        <v/>
      </c>
      <c r="W118" s="17">
        <f>R118*EXP(-$B$15*(($B$16+$AI$4)*0.2))+S118*$B$15/($B$15-$AI$12)*(EXP(-$AI$12*(($B$16+$AI$4)*0.2))-EXP(-$B$15*(($B$16+$AI$4)*0.2)))+T118*$B$15/($B$15-$AI$13)*(EXP(-$AI$13*(($B$16+$AI$4)*0.2))-EXP(-$B$15*(($B$16+$AI$4)*0.2)))+U118*$B$15/($B$15-$AI$14)*(EXP(-$AI$14*(($B$16+$AI$4)*0.2))-EXP(-$B$15*(($B$16+$AI$4)*0.2)))</f>
        <v/>
      </c>
      <c r="X118" s="17">
        <f>R118*EXP(-$B$15*(($B$16+$AI$4)*0.3))+S118*$B$15/($B$15-$AI$12)*(EXP(-$AI$12*(($B$16+$AI$4)*0.3))-EXP(-$B$15*(($B$16+$AI$4)*0.3)))+T118*$B$15/($B$15-$AI$13)*(EXP(-$AI$13*(($B$16+$AI$4)*0.3))-EXP(-$B$15*(($B$16+$AI$4)*0.3)))+U118*$B$15/($B$15-$AI$14)*(EXP(-$AI$14*(($B$16+$AI$4)*0.3))-EXP(-$B$15*(($B$16+$AI$4)*0.3)))</f>
        <v/>
      </c>
      <c r="Y118" s="17">
        <f>R118*EXP(-$B$15*(($B$16+$AI$4)*0.4))+S118*$B$15/($B$15-$AI$12)*(EXP(-$AI$12*(($B$16+$AI$4)*0.4))-EXP(-$B$15*(($B$16+$AI$4)*0.4)))+T118*$B$15/($B$15-$AI$13)*(EXP(-$AI$13*(($B$16+$AI$4)*0.4))-EXP(-$B$15*(($B$16+$AI$4)*0.4)))+U118*$B$15/($B$15-$AI$14)*(EXP(-$AI$14*(($B$16+$AI$4)*0.4))-EXP(-$B$15*(($B$16+$AI$4)*0.4)))</f>
        <v/>
      </c>
      <c r="Z118" s="17">
        <f>R118*EXP(-$B$15*(($B$16+$AI$4)*0.5))+S118*$B$15/($B$15-$AI$12)*(EXP(-$AI$12*(($B$16+$AI$4)*0.5))-EXP(-$B$15*(($B$16+$AI$4)*0.5)))+T118*$B$15/($B$15-$AI$13)*(EXP(-$AI$13*(($B$16+$AI$4)*0.5))-EXP(-$B$15*(($B$16+$AI$4)*0.5)))+U118*$B$15/($B$15-$AI$14)*(EXP(-$AI$14*(($B$16+$AI$4)*0.5))-EXP(-$B$15*(($B$16+$AI$4)*0.5)))</f>
        <v/>
      </c>
      <c r="AA118" s="17">
        <f>R118*EXP(-$B$15*(($B$16+$AI$4)*0.6))+S118*$B$15/($B$15-$AI$12)*(EXP(-$AI$12*(($B$16+$AI$4)*0.6))-EXP(-$B$15*(($B$16+$AI$4)*0.6)))+T118*$B$15/($B$15-$AI$13)*(EXP(-$AI$13*(($B$16+$AI$4)*0.6))-EXP(-$B$15*(($B$16+$AI$4)*0.6)))+U118*$B$15/($B$15-$AI$14)*(EXP(-$AI$14*(($B$16+$AI$4)*0.6))-EXP(-$B$15*(($B$16+$AI$4)*0.6)))</f>
        <v/>
      </c>
      <c r="AB118" s="17">
        <f>R118*EXP(-$B$15*(($B$16+$AI$4)*0.7))+S118*$B$15/($B$15-$AI$12)*(EXP(-$AI$12*(($B$16+$AI$4)*0.7))-EXP(-$B$15*(($B$16+$AI$4)*0.7)))+T118*$B$15/($B$15-$AI$13)*(EXP(-$AI$13*(($B$16+$AI$4)*0.7))-EXP(-$B$15*(($B$16+$AI$4)*0.7)))+U118*$B$15/($B$15-$AI$14)*(EXP(-$AI$14*(($B$16+$AI$4)*0.7))-EXP(-$B$15*(($B$16+$AI$4)*0.7)))</f>
        <v/>
      </c>
      <c r="AC118" s="17">
        <f>R118*EXP(-$B$15*(($B$16+$AI$4)*0.8))+S118*$B$15/($B$15-$AI$12)*(EXP(-$AI$12*(($B$16+$AI$4)*0.8))-EXP(-$B$15*(($B$16+$AI$4)*0.8)))+T118*$B$15/($B$15-$AI$13)*(EXP(-$AI$13*(($B$16+$AI$4)*0.8))-EXP(-$B$15*(($B$16+$AI$4)*0.8)))+U118*$B$15/($B$15-$AI$14)*(EXP(-$AI$14*(($B$16+$AI$4)*0.8))-EXP(-$B$15*(($B$16+$AI$4)*0.8)))</f>
        <v/>
      </c>
      <c r="AD118" s="17">
        <f>R118*EXP(-$B$15*(($B$16+$AI$4)*0.9))+S118*$B$15/($B$15-$AI$12)*(EXP(-$AI$12*(($B$16+$AI$4)*0.9))-EXP(-$B$15*(($B$16+$AI$4)*0.9)))+T118*$B$15/($B$15-$AI$13)*(EXP(-$AI$13*(($B$16+$AI$4)*0.9))-EXP(-$B$15*(($B$16+$AI$4)*0.9)))+U118*$B$15/($B$15-$AI$14)*(EXP(-$AI$14*(($B$16+$AI$4)*0.9))-EXP(-$B$15*(($B$16+$AI$4)*0.9)))</f>
        <v/>
      </c>
      <c r="AE118" s="17">
        <f>R118*EXP(-$B$15*(($B$16+$AI$4)*1.0))+S118*$B$15/($B$15-$AI$12)*(EXP(-$AI$12*(($B$16+$AI$4)*1.0))-EXP(-$B$15*(($B$16+$AI$4)*1.0)))+T118*$B$15/($B$15-$AI$13)*(EXP(-$AI$13*(($B$16+$AI$4)*1.0))-EXP(-$B$15*(($B$16+$AI$4)*1.0)))+U118*$B$15/($B$15-$AI$14)*(EXP(-$AI$14*(($B$16+$AI$4)*1.0))-EXP(-$B$15*(($B$16+$AI$4)*1.0)))</f>
        <v/>
      </c>
      <c r="AF118" s="17">
        <f>MIN((G118-V118)/$AI$48,(G118-W118)/$AI$49,(G118-X118)/$AI$50,(G118-Y118)/$AI$51,(G118-Z118)/$AI$52,(G118-AA118)/$AI$53,(G118-AB118)/$AI$54,(G118-AC118)/$AI$55,(G118-AD118)/$AI$56,(G118-AE118)/$AI$57)</f>
        <v/>
      </c>
    </row>
    <row r="119">
      <c r="E119" s="12">
        <f>E118+$B$11</f>
        <v/>
      </c>
      <c r="F119" s="13">
        <f>E119/60</f>
        <v/>
      </c>
      <c r="G119" s="13">
        <f>IF(F119&gt;=$AI$66,$B$26,IF(F119&gt;=$AI$65,$B$25,IF(F119&gt;=$AI$64,$B$24,IF(F119&gt;=$AI$63,$B$23,IF(F119&gt;=$AI$62,$B$22,IF(F119&gt;=$AI$61,$B$21,$B$20))))))</f>
        <v/>
      </c>
      <c r="H119" s="14">
        <f>MAX(0,MIN($AI$59,IF($B$9="Plasma",(G119-(S119*$AI$18+T119*$AI$19+U119*$AI$20))/$AI$46,AF119)))</f>
        <v/>
      </c>
      <c r="I119" s="15">
        <f>H119/10*3600/$B$11</f>
        <v/>
      </c>
      <c r="J119" s="15">
        <f>J118+H119</f>
        <v/>
      </c>
      <c r="K119" s="14">
        <f>$AI$21*K118+$AI$22*L118+$AI$23*M118+$AI$30*H118</f>
        <v/>
      </c>
      <c r="L119" s="14">
        <f>$AI$24*K118+$AI$25*L118+$AI$26*M118+$AI$31*H118</f>
        <v/>
      </c>
      <c r="M119" s="14">
        <f>$AI$27*K118+$AI$28*L118+$AI$29*M118+$AI$32*H118</f>
        <v/>
      </c>
      <c r="N119" s="16">
        <f>R119*$B$48</f>
        <v/>
      </c>
      <c r="O119" s="14">
        <f>K119/$B$37</f>
        <v/>
      </c>
      <c r="P119" s="14">
        <f>L119/$B$38</f>
        <v/>
      </c>
      <c r="Q119" s="14">
        <f>M119/$B$39</f>
        <v/>
      </c>
      <c r="R119" s="14">
        <f>R118*$AI$42+S118*$AI$43+T118*$AI$44+U118*$AI$45+$AI$47*H118</f>
        <v/>
      </c>
      <c r="S119" s="17">
        <f>$AI$33*K119+$AI$34*L119+$AI$35*M119</f>
        <v/>
      </c>
      <c r="T119" s="17">
        <f>$AI$36*K119+$AI$37*L119+$AI$38*M119</f>
        <v/>
      </c>
      <c r="U119" s="17">
        <f>$AI$39*K119+$AI$40*L119+$AI$41*M119</f>
        <v/>
      </c>
      <c r="V119" s="17">
        <f>R119*EXP(-$B$15*(($B$16+$AI$4)*0.1))+S119*$B$15/($B$15-$AI$12)*(EXP(-$AI$12*(($B$16+$AI$4)*0.1))-EXP(-$B$15*(($B$16+$AI$4)*0.1)))+T119*$B$15/($B$15-$AI$13)*(EXP(-$AI$13*(($B$16+$AI$4)*0.1))-EXP(-$B$15*(($B$16+$AI$4)*0.1)))+U119*$B$15/($B$15-$AI$14)*(EXP(-$AI$14*(($B$16+$AI$4)*0.1))-EXP(-$B$15*(($B$16+$AI$4)*0.1)))</f>
        <v/>
      </c>
      <c r="W119" s="17">
        <f>R119*EXP(-$B$15*(($B$16+$AI$4)*0.2))+S119*$B$15/($B$15-$AI$12)*(EXP(-$AI$12*(($B$16+$AI$4)*0.2))-EXP(-$B$15*(($B$16+$AI$4)*0.2)))+T119*$B$15/($B$15-$AI$13)*(EXP(-$AI$13*(($B$16+$AI$4)*0.2))-EXP(-$B$15*(($B$16+$AI$4)*0.2)))+U119*$B$15/($B$15-$AI$14)*(EXP(-$AI$14*(($B$16+$AI$4)*0.2))-EXP(-$B$15*(($B$16+$AI$4)*0.2)))</f>
        <v/>
      </c>
      <c r="X119" s="17">
        <f>R119*EXP(-$B$15*(($B$16+$AI$4)*0.3))+S119*$B$15/($B$15-$AI$12)*(EXP(-$AI$12*(($B$16+$AI$4)*0.3))-EXP(-$B$15*(($B$16+$AI$4)*0.3)))+T119*$B$15/($B$15-$AI$13)*(EXP(-$AI$13*(($B$16+$AI$4)*0.3))-EXP(-$B$15*(($B$16+$AI$4)*0.3)))+U119*$B$15/($B$15-$AI$14)*(EXP(-$AI$14*(($B$16+$AI$4)*0.3))-EXP(-$B$15*(($B$16+$AI$4)*0.3)))</f>
        <v/>
      </c>
      <c r="Y119" s="17">
        <f>R119*EXP(-$B$15*(($B$16+$AI$4)*0.4))+S119*$B$15/($B$15-$AI$12)*(EXP(-$AI$12*(($B$16+$AI$4)*0.4))-EXP(-$B$15*(($B$16+$AI$4)*0.4)))+T119*$B$15/($B$15-$AI$13)*(EXP(-$AI$13*(($B$16+$AI$4)*0.4))-EXP(-$B$15*(($B$16+$AI$4)*0.4)))+U119*$B$15/($B$15-$AI$14)*(EXP(-$AI$14*(($B$16+$AI$4)*0.4))-EXP(-$B$15*(($B$16+$AI$4)*0.4)))</f>
        <v/>
      </c>
      <c r="Z119" s="17">
        <f>R119*EXP(-$B$15*(($B$16+$AI$4)*0.5))+S119*$B$15/($B$15-$AI$12)*(EXP(-$AI$12*(($B$16+$AI$4)*0.5))-EXP(-$B$15*(($B$16+$AI$4)*0.5)))+T119*$B$15/($B$15-$AI$13)*(EXP(-$AI$13*(($B$16+$AI$4)*0.5))-EXP(-$B$15*(($B$16+$AI$4)*0.5)))+U119*$B$15/($B$15-$AI$14)*(EXP(-$AI$14*(($B$16+$AI$4)*0.5))-EXP(-$B$15*(($B$16+$AI$4)*0.5)))</f>
        <v/>
      </c>
      <c r="AA119" s="17">
        <f>R119*EXP(-$B$15*(($B$16+$AI$4)*0.6))+S119*$B$15/($B$15-$AI$12)*(EXP(-$AI$12*(($B$16+$AI$4)*0.6))-EXP(-$B$15*(($B$16+$AI$4)*0.6)))+T119*$B$15/($B$15-$AI$13)*(EXP(-$AI$13*(($B$16+$AI$4)*0.6))-EXP(-$B$15*(($B$16+$AI$4)*0.6)))+U119*$B$15/($B$15-$AI$14)*(EXP(-$AI$14*(($B$16+$AI$4)*0.6))-EXP(-$B$15*(($B$16+$AI$4)*0.6)))</f>
        <v/>
      </c>
      <c r="AB119" s="17">
        <f>R119*EXP(-$B$15*(($B$16+$AI$4)*0.7))+S119*$B$15/($B$15-$AI$12)*(EXP(-$AI$12*(($B$16+$AI$4)*0.7))-EXP(-$B$15*(($B$16+$AI$4)*0.7)))+T119*$B$15/($B$15-$AI$13)*(EXP(-$AI$13*(($B$16+$AI$4)*0.7))-EXP(-$B$15*(($B$16+$AI$4)*0.7)))+U119*$B$15/($B$15-$AI$14)*(EXP(-$AI$14*(($B$16+$AI$4)*0.7))-EXP(-$B$15*(($B$16+$AI$4)*0.7)))</f>
        <v/>
      </c>
      <c r="AC119" s="17">
        <f>R119*EXP(-$B$15*(($B$16+$AI$4)*0.8))+S119*$B$15/($B$15-$AI$12)*(EXP(-$AI$12*(($B$16+$AI$4)*0.8))-EXP(-$B$15*(($B$16+$AI$4)*0.8)))+T119*$B$15/($B$15-$AI$13)*(EXP(-$AI$13*(($B$16+$AI$4)*0.8))-EXP(-$B$15*(($B$16+$AI$4)*0.8)))+U119*$B$15/($B$15-$AI$14)*(EXP(-$AI$14*(($B$16+$AI$4)*0.8))-EXP(-$B$15*(($B$16+$AI$4)*0.8)))</f>
        <v/>
      </c>
      <c r="AD119" s="17">
        <f>R119*EXP(-$B$15*(($B$16+$AI$4)*0.9))+S119*$B$15/($B$15-$AI$12)*(EXP(-$AI$12*(($B$16+$AI$4)*0.9))-EXP(-$B$15*(($B$16+$AI$4)*0.9)))+T119*$B$15/($B$15-$AI$13)*(EXP(-$AI$13*(($B$16+$AI$4)*0.9))-EXP(-$B$15*(($B$16+$AI$4)*0.9)))+U119*$B$15/($B$15-$AI$14)*(EXP(-$AI$14*(($B$16+$AI$4)*0.9))-EXP(-$B$15*(($B$16+$AI$4)*0.9)))</f>
        <v/>
      </c>
      <c r="AE119" s="17">
        <f>R119*EXP(-$B$15*(($B$16+$AI$4)*1.0))+S119*$B$15/($B$15-$AI$12)*(EXP(-$AI$12*(($B$16+$AI$4)*1.0))-EXP(-$B$15*(($B$16+$AI$4)*1.0)))+T119*$B$15/($B$15-$AI$13)*(EXP(-$AI$13*(($B$16+$AI$4)*1.0))-EXP(-$B$15*(($B$16+$AI$4)*1.0)))+U119*$B$15/($B$15-$AI$14)*(EXP(-$AI$14*(($B$16+$AI$4)*1.0))-EXP(-$B$15*(($B$16+$AI$4)*1.0)))</f>
        <v/>
      </c>
      <c r="AF119" s="17">
        <f>MIN((G119-V119)/$AI$48,(G119-W119)/$AI$49,(G119-X119)/$AI$50,(G119-Y119)/$AI$51,(G119-Z119)/$AI$52,(G119-AA119)/$AI$53,(G119-AB119)/$AI$54,(G119-AC119)/$AI$55,(G119-AD119)/$AI$56,(G119-AE119)/$AI$57)</f>
        <v/>
      </c>
    </row>
    <row r="120">
      <c r="E120" s="12">
        <f>E119+$B$11</f>
        <v/>
      </c>
      <c r="F120" s="13">
        <f>E120/60</f>
        <v/>
      </c>
      <c r="G120" s="13">
        <f>IF(F120&gt;=$AI$66,$B$26,IF(F120&gt;=$AI$65,$B$25,IF(F120&gt;=$AI$64,$B$24,IF(F120&gt;=$AI$63,$B$23,IF(F120&gt;=$AI$62,$B$22,IF(F120&gt;=$AI$61,$B$21,$B$20))))))</f>
        <v/>
      </c>
      <c r="H120" s="14">
        <f>MAX(0,MIN($AI$59,IF($B$9="Plasma",(G120-(S120*$AI$18+T120*$AI$19+U120*$AI$20))/$AI$46,AF120)))</f>
        <v/>
      </c>
      <c r="I120" s="15">
        <f>H120/10*3600/$B$11</f>
        <v/>
      </c>
      <c r="J120" s="15">
        <f>J119+H120</f>
        <v/>
      </c>
      <c r="K120" s="14">
        <f>$AI$21*K119+$AI$22*L119+$AI$23*M119+$AI$30*H119</f>
        <v/>
      </c>
      <c r="L120" s="14">
        <f>$AI$24*K119+$AI$25*L119+$AI$26*M119+$AI$31*H119</f>
        <v/>
      </c>
      <c r="M120" s="14">
        <f>$AI$27*K119+$AI$28*L119+$AI$29*M119+$AI$32*H119</f>
        <v/>
      </c>
      <c r="N120" s="16">
        <f>R120*$B$48</f>
        <v/>
      </c>
      <c r="O120" s="14">
        <f>K120/$B$37</f>
        <v/>
      </c>
      <c r="P120" s="14">
        <f>L120/$B$38</f>
        <v/>
      </c>
      <c r="Q120" s="14">
        <f>M120/$B$39</f>
        <v/>
      </c>
      <c r="R120" s="14">
        <f>R119*$AI$42+S119*$AI$43+T119*$AI$44+U119*$AI$45+$AI$47*H119</f>
        <v/>
      </c>
      <c r="S120" s="17">
        <f>$AI$33*K120+$AI$34*L120+$AI$35*M120</f>
        <v/>
      </c>
      <c r="T120" s="17">
        <f>$AI$36*K120+$AI$37*L120+$AI$38*M120</f>
        <v/>
      </c>
      <c r="U120" s="17">
        <f>$AI$39*K120+$AI$40*L120+$AI$41*M120</f>
        <v/>
      </c>
      <c r="V120" s="17">
        <f>R120*EXP(-$B$15*(($B$16+$AI$4)*0.1))+S120*$B$15/($B$15-$AI$12)*(EXP(-$AI$12*(($B$16+$AI$4)*0.1))-EXP(-$B$15*(($B$16+$AI$4)*0.1)))+T120*$B$15/($B$15-$AI$13)*(EXP(-$AI$13*(($B$16+$AI$4)*0.1))-EXP(-$B$15*(($B$16+$AI$4)*0.1)))+U120*$B$15/($B$15-$AI$14)*(EXP(-$AI$14*(($B$16+$AI$4)*0.1))-EXP(-$B$15*(($B$16+$AI$4)*0.1)))</f>
        <v/>
      </c>
      <c r="W120" s="17">
        <f>R120*EXP(-$B$15*(($B$16+$AI$4)*0.2))+S120*$B$15/($B$15-$AI$12)*(EXP(-$AI$12*(($B$16+$AI$4)*0.2))-EXP(-$B$15*(($B$16+$AI$4)*0.2)))+T120*$B$15/($B$15-$AI$13)*(EXP(-$AI$13*(($B$16+$AI$4)*0.2))-EXP(-$B$15*(($B$16+$AI$4)*0.2)))+U120*$B$15/($B$15-$AI$14)*(EXP(-$AI$14*(($B$16+$AI$4)*0.2))-EXP(-$B$15*(($B$16+$AI$4)*0.2)))</f>
        <v/>
      </c>
      <c r="X120" s="17">
        <f>R120*EXP(-$B$15*(($B$16+$AI$4)*0.3))+S120*$B$15/($B$15-$AI$12)*(EXP(-$AI$12*(($B$16+$AI$4)*0.3))-EXP(-$B$15*(($B$16+$AI$4)*0.3)))+T120*$B$15/($B$15-$AI$13)*(EXP(-$AI$13*(($B$16+$AI$4)*0.3))-EXP(-$B$15*(($B$16+$AI$4)*0.3)))+U120*$B$15/($B$15-$AI$14)*(EXP(-$AI$14*(($B$16+$AI$4)*0.3))-EXP(-$B$15*(($B$16+$AI$4)*0.3)))</f>
        <v/>
      </c>
      <c r="Y120" s="17">
        <f>R120*EXP(-$B$15*(($B$16+$AI$4)*0.4))+S120*$B$15/($B$15-$AI$12)*(EXP(-$AI$12*(($B$16+$AI$4)*0.4))-EXP(-$B$15*(($B$16+$AI$4)*0.4)))+T120*$B$15/($B$15-$AI$13)*(EXP(-$AI$13*(($B$16+$AI$4)*0.4))-EXP(-$B$15*(($B$16+$AI$4)*0.4)))+U120*$B$15/($B$15-$AI$14)*(EXP(-$AI$14*(($B$16+$AI$4)*0.4))-EXP(-$B$15*(($B$16+$AI$4)*0.4)))</f>
        <v/>
      </c>
      <c r="Z120" s="17">
        <f>R120*EXP(-$B$15*(($B$16+$AI$4)*0.5))+S120*$B$15/($B$15-$AI$12)*(EXP(-$AI$12*(($B$16+$AI$4)*0.5))-EXP(-$B$15*(($B$16+$AI$4)*0.5)))+T120*$B$15/($B$15-$AI$13)*(EXP(-$AI$13*(($B$16+$AI$4)*0.5))-EXP(-$B$15*(($B$16+$AI$4)*0.5)))+U120*$B$15/($B$15-$AI$14)*(EXP(-$AI$14*(($B$16+$AI$4)*0.5))-EXP(-$B$15*(($B$16+$AI$4)*0.5)))</f>
        <v/>
      </c>
      <c r="AA120" s="17">
        <f>R120*EXP(-$B$15*(($B$16+$AI$4)*0.6))+S120*$B$15/($B$15-$AI$12)*(EXP(-$AI$12*(($B$16+$AI$4)*0.6))-EXP(-$B$15*(($B$16+$AI$4)*0.6)))+T120*$B$15/($B$15-$AI$13)*(EXP(-$AI$13*(($B$16+$AI$4)*0.6))-EXP(-$B$15*(($B$16+$AI$4)*0.6)))+U120*$B$15/($B$15-$AI$14)*(EXP(-$AI$14*(($B$16+$AI$4)*0.6))-EXP(-$B$15*(($B$16+$AI$4)*0.6)))</f>
        <v/>
      </c>
      <c r="AB120" s="17">
        <f>R120*EXP(-$B$15*(($B$16+$AI$4)*0.7))+S120*$B$15/($B$15-$AI$12)*(EXP(-$AI$12*(($B$16+$AI$4)*0.7))-EXP(-$B$15*(($B$16+$AI$4)*0.7)))+T120*$B$15/($B$15-$AI$13)*(EXP(-$AI$13*(($B$16+$AI$4)*0.7))-EXP(-$B$15*(($B$16+$AI$4)*0.7)))+U120*$B$15/($B$15-$AI$14)*(EXP(-$AI$14*(($B$16+$AI$4)*0.7))-EXP(-$B$15*(($B$16+$AI$4)*0.7)))</f>
        <v/>
      </c>
      <c r="AC120" s="17">
        <f>R120*EXP(-$B$15*(($B$16+$AI$4)*0.8))+S120*$B$15/($B$15-$AI$12)*(EXP(-$AI$12*(($B$16+$AI$4)*0.8))-EXP(-$B$15*(($B$16+$AI$4)*0.8)))+T120*$B$15/($B$15-$AI$13)*(EXP(-$AI$13*(($B$16+$AI$4)*0.8))-EXP(-$B$15*(($B$16+$AI$4)*0.8)))+U120*$B$15/($B$15-$AI$14)*(EXP(-$AI$14*(($B$16+$AI$4)*0.8))-EXP(-$B$15*(($B$16+$AI$4)*0.8)))</f>
        <v/>
      </c>
      <c r="AD120" s="17">
        <f>R120*EXP(-$B$15*(($B$16+$AI$4)*0.9))+S120*$B$15/($B$15-$AI$12)*(EXP(-$AI$12*(($B$16+$AI$4)*0.9))-EXP(-$B$15*(($B$16+$AI$4)*0.9)))+T120*$B$15/($B$15-$AI$13)*(EXP(-$AI$13*(($B$16+$AI$4)*0.9))-EXP(-$B$15*(($B$16+$AI$4)*0.9)))+U120*$B$15/($B$15-$AI$14)*(EXP(-$AI$14*(($B$16+$AI$4)*0.9))-EXP(-$B$15*(($B$16+$AI$4)*0.9)))</f>
        <v/>
      </c>
      <c r="AE120" s="17">
        <f>R120*EXP(-$B$15*(($B$16+$AI$4)*1.0))+S120*$B$15/($B$15-$AI$12)*(EXP(-$AI$12*(($B$16+$AI$4)*1.0))-EXP(-$B$15*(($B$16+$AI$4)*1.0)))+T120*$B$15/($B$15-$AI$13)*(EXP(-$AI$13*(($B$16+$AI$4)*1.0))-EXP(-$B$15*(($B$16+$AI$4)*1.0)))+U120*$B$15/($B$15-$AI$14)*(EXP(-$AI$14*(($B$16+$AI$4)*1.0))-EXP(-$B$15*(($B$16+$AI$4)*1.0)))</f>
        <v/>
      </c>
      <c r="AF120" s="17">
        <f>MIN((G120-V120)/$AI$48,(G120-W120)/$AI$49,(G120-X120)/$AI$50,(G120-Y120)/$AI$51,(G120-Z120)/$AI$52,(G120-AA120)/$AI$53,(G120-AB120)/$AI$54,(G120-AC120)/$AI$55,(G120-AD120)/$AI$56,(G120-AE120)/$AI$57)</f>
        <v/>
      </c>
    </row>
    <row r="121">
      <c r="E121" s="12">
        <f>E120+$B$11</f>
        <v/>
      </c>
      <c r="F121" s="13">
        <f>E121/60</f>
        <v/>
      </c>
      <c r="G121" s="13">
        <f>IF(F121&gt;=$AI$66,$B$26,IF(F121&gt;=$AI$65,$B$25,IF(F121&gt;=$AI$64,$B$24,IF(F121&gt;=$AI$63,$B$23,IF(F121&gt;=$AI$62,$B$22,IF(F121&gt;=$AI$61,$B$21,$B$20))))))</f>
        <v/>
      </c>
      <c r="H121" s="14">
        <f>MAX(0,MIN($AI$59,IF($B$9="Plasma",(G121-(S121*$AI$18+T121*$AI$19+U121*$AI$20))/$AI$46,AF121)))</f>
        <v/>
      </c>
      <c r="I121" s="15">
        <f>H121/10*3600/$B$11</f>
        <v/>
      </c>
      <c r="J121" s="15">
        <f>J120+H121</f>
        <v/>
      </c>
      <c r="K121" s="14">
        <f>$AI$21*K120+$AI$22*L120+$AI$23*M120+$AI$30*H120</f>
        <v/>
      </c>
      <c r="L121" s="14">
        <f>$AI$24*K120+$AI$25*L120+$AI$26*M120+$AI$31*H120</f>
        <v/>
      </c>
      <c r="M121" s="14">
        <f>$AI$27*K120+$AI$28*L120+$AI$29*M120+$AI$32*H120</f>
        <v/>
      </c>
      <c r="N121" s="16">
        <f>R121*$B$48</f>
        <v/>
      </c>
      <c r="O121" s="14">
        <f>K121/$B$37</f>
        <v/>
      </c>
      <c r="P121" s="14">
        <f>L121/$B$38</f>
        <v/>
      </c>
      <c r="Q121" s="14">
        <f>M121/$B$39</f>
        <v/>
      </c>
      <c r="R121" s="14">
        <f>R120*$AI$42+S120*$AI$43+T120*$AI$44+U120*$AI$45+$AI$47*H120</f>
        <v/>
      </c>
      <c r="S121" s="17">
        <f>$AI$33*K121+$AI$34*L121+$AI$35*M121</f>
        <v/>
      </c>
      <c r="T121" s="17">
        <f>$AI$36*K121+$AI$37*L121+$AI$38*M121</f>
        <v/>
      </c>
      <c r="U121" s="17">
        <f>$AI$39*K121+$AI$40*L121+$AI$41*M121</f>
        <v/>
      </c>
      <c r="V121" s="17">
        <f>R121*EXP(-$B$15*(($B$16+$AI$4)*0.1))+S121*$B$15/($B$15-$AI$12)*(EXP(-$AI$12*(($B$16+$AI$4)*0.1))-EXP(-$B$15*(($B$16+$AI$4)*0.1)))+T121*$B$15/($B$15-$AI$13)*(EXP(-$AI$13*(($B$16+$AI$4)*0.1))-EXP(-$B$15*(($B$16+$AI$4)*0.1)))+U121*$B$15/($B$15-$AI$14)*(EXP(-$AI$14*(($B$16+$AI$4)*0.1))-EXP(-$B$15*(($B$16+$AI$4)*0.1)))</f>
        <v/>
      </c>
      <c r="W121" s="17">
        <f>R121*EXP(-$B$15*(($B$16+$AI$4)*0.2))+S121*$B$15/($B$15-$AI$12)*(EXP(-$AI$12*(($B$16+$AI$4)*0.2))-EXP(-$B$15*(($B$16+$AI$4)*0.2)))+T121*$B$15/($B$15-$AI$13)*(EXP(-$AI$13*(($B$16+$AI$4)*0.2))-EXP(-$B$15*(($B$16+$AI$4)*0.2)))+U121*$B$15/($B$15-$AI$14)*(EXP(-$AI$14*(($B$16+$AI$4)*0.2))-EXP(-$B$15*(($B$16+$AI$4)*0.2)))</f>
        <v/>
      </c>
      <c r="X121" s="17">
        <f>R121*EXP(-$B$15*(($B$16+$AI$4)*0.3))+S121*$B$15/($B$15-$AI$12)*(EXP(-$AI$12*(($B$16+$AI$4)*0.3))-EXP(-$B$15*(($B$16+$AI$4)*0.3)))+T121*$B$15/($B$15-$AI$13)*(EXP(-$AI$13*(($B$16+$AI$4)*0.3))-EXP(-$B$15*(($B$16+$AI$4)*0.3)))+U121*$B$15/($B$15-$AI$14)*(EXP(-$AI$14*(($B$16+$AI$4)*0.3))-EXP(-$B$15*(($B$16+$AI$4)*0.3)))</f>
        <v/>
      </c>
      <c r="Y121" s="17">
        <f>R121*EXP(-$B$15*(($B$16+$AI$4)*0.4))+S121*$B$15/($B$15-$AI$12)*(EXP(-$AI$12*(($B$16+$AI$4)*0.4))-EXP(-$B$15*(($B$16+$AI$4)*0.4)))+T121*$B$15/($B$15-$AI$13)*(EXP(-$AI$13*(($B$16+$AI$4)*0.4))-EXP(-$B$15*(($B$16+$AI$4)*0.4)))+U121*$B$15/($B$15-$AI$14)*(EXP(-$AI$14*(($B$16+$AI$4)*0.4))-EXP(-$B$15*(($B$16+$AI$4)*0.4)))</f>
        <v/>
      </c>
      <c r="Z121" s="17">
        <f>R121*EXP(-$B$15*(($B$16+$AI$4)*0.5))+S121*$B$15/($B$15-$AI$12)*(EXP(-$AI$12*(($B$16+$AI$4)*0.5))-EXP(-$B$15*(($B$16+$AI$4)*0.5)))+T121*$B$15/($B$15-$AI$13)*(EXP(-$AI$13*(($B$16+$AI$4)*0.5))-EXP(-$B$15*(($B$16+$AI$4)*0.5)))+U121*$B$15/($B$15-$AI$14)*(EXP(-$AI$14*(($B$16+$AI$4)*0.5))-EXP(-$B$15*(($B$16+$AI$4)*0.5)))</f>
        <v/>
      </c>
      <c r="AA121" s="17">
        <f>R121*EXP(-$B$15*(($B$16+$AI$4)*0.6))+S121*$B$15/($B$15-$AI$12)*(EXP(-$AI$12*(($B$16+$AI$4)*0.6))-EXP(-$B$15*(($B$16+$AI$4)*0.6)))+T121*$B$15/($B$15-$AI$13)*(EXP(-$AI$13*(($B$16+$AI$4)*0.6))-EXP(-$B$15*(($B$16+$AI$4)*0.6)))+U121*$B$15/($B$15-$AI$14)*(EXP(-$AI$14*(($B$16+$AI$4)*0.6))-EXP(-$B$15*(($B$16+$AI$4)*0.6)))</f>
        <v/>
      </c>
      <c r="AB121" s="17">
        <f>R121*EXP(-$B$15*(($B$16+$AI$4)*0.7))+S121*$B$15/($B$15-$AI$12)*(EXP(-$AI$12*(($B$16+$AI$4)*0.7))-EXP(-$B$15*(($B$16+$AI$4)*0.7)))+T121*$B$15/($B$15-$AI$13)*(EXP(-$AI$13*(($B$16+$AI$4)*0.7))-EXP(-$B$15*(($B$16+$AI$4)*0.7)))+U121*$B$15/($B$15-$AI$14)*(EXP(-$AI$14*(($B$16+$AI$4)*0.7))-EXP(-$B$15*(($B$16+$AI$4)*0.7)))</f>
        <v/>
      </c>
      <c r="AC121" s="17">
        <f>R121*EXP(-$B$15*(($B$16+$AI$4)*0.8))+S121*$B$15/($B$15-$AI$12)*(EXP(-$AI$12*(($B$16+$AI$4)*0.8))-EXP(-$B$15*(($B$16+$AI$4)*0.8)))+T121*$B$15/($B$15-$AI$13)*(EXP(-$AI$13*(($B$16+$AI$4)*0.8))-EXP(-$B$15*(($B$16+$AI$4)*0.8)))+U121*$B$15/($B$15-$AI$14)*(EXP(-$AI$14*(($B$16+$AI$4)*0.8))-EXP(-$B$15*(($B$16+$AI$4)*0.8)))</f>
        <v/>
      </c>
      <c r="AD121" s="17">
        <f>R121*EXP(-$B$15*(($B$16+$AI$4)*0.9))+S121*$B$15/($B$15-$AI$12)*(EXP(-$AI$12*(($B$16+$AI$4)*0.9))-EXP(-$B$15*(($B$16+$AI$4)*0.9)))+T121*$B$15/($B$15-$AI$13)*(EXP(-$AI$13*(($B$16+$AI$4)*0.9))-EXP(-$B$15*(($B$16+$AI$4)*0.9)))+U121*$B$15/($B$15-$AI$14)*(EXP(-$AI$14*(($B$16+$AI$4)*0.9))-EXP(-$B$15*(($B$16+$AI$4)*0.9)))</f>
        <v/>
      </c>
      <c r="AE121" s="17">
        <f>R121*EXP(-$B$15*(($B$16+$AI$4)*1.0))+S121*$B$15/($B$15-$AI$12)*(EXP(-$AI$12*(($B$16+$AI$4)*1.0))-EXP(-$B$15*(($B$16+$AI$4)*1.0)))+T121*$B$15/($B$15-$AI$13)*(EXP(-$AI$13*(($B$16+$AI$4)*1.0))-EXP(-$B$15*(($B$16+$AI$4)*1.0)))+U121*$B$15/($B$15-$AI$14)*(EXP(-$AI$14*(($B$16+$AI$4)*1.0))-EXP(-$B$15*(($B$16+$AI$4)*1.0)))</f>
        <v/>
      </c>
      <c r="AF121" s="17">
        <f>MIN((G121-V121)/$AI$48,(G121-W121)/$AI$49,(G121-X121)/$AI$50,(G121-Y121)/$AI$51,(G121-Z121)/$AI$52,(G121-AA121)/$AI$53,(G121-AB121)/$AI$54,(G121-AC121)/$AI$55,(G121-AD121)/$AI$56,(G121-AE121)/$AI$57)</f>
        <v/>
      </c>
    </row>
    <row r="122">
      <c r="E122" s="12">
        <f>E121+$B$11</f>
        <v/>
      </c>
      <c r="F122" s="13">
        <f>E122/60</f>
        <v/>
      </c>
      <c r="G122" s="13">
        <f>IF(F122&gt;=$AI$66,$B$26,IF(F122&gt;=$AI$65,$B$25,IF(F122&gt;=$AI$64,$B$24,IF(F122&gt;=$AI$63,$B$23,IF(F122&gt;=$AI$62,$B$22,IF(F122&gt;=$AI$61,$B$21,$B$20))))))</f>
        <v/>
      </c>
      <c r="H122" s="14">
        <f>MAX(0,MIN($AI$59,IF($B$9="Plasma",(G122-(S122*$AI$18+T122*$AI$19+U122*$AI$20))/$AI$46,AF122)))</f>
        <v/>
      </c>
      <c r="I122" s="15">
        <f>H122/10*3600/$B$11</f>
        <v/>
      </c>
      <c r="J122" s="15">
        <f>J121+H122</f>
        <v/>
      </c>
      <c r="K122" s="14">
        <f>$AI$21*K121+$AI$22*L121+$AI$23*M121+$AI$30*H121</f>
        <v/>
      </c>
      <c r="L122" s="14">
        <f>$AI$24*K121+$AI$25*L121+$AI$26*M121+$AI$31*H121</f>
        <v/>
      </c>
      <c r="M122" s="14">
        <f>$AI$27*K121+$AI$28*L121+$AI$29*M121+$AI$32*H121</f>
        <v/>
      </c>
      <c r="N122" s="16">
        <f>R122*$B$48</f>
        <v/>
      </c>
      <c r="O122" s="14">
        <f>K122/$B$37</f>
        <v/>
      </c>
      <c r="P122" s="14">
        <f>L122/$B$38</f>
        <v/>
      </c>
      <c r="Q122" s="14">
        <f>M122/$B$39</f>
        <v/>
      </c>
      <c r="R122" s="14">
        <f>R121*$AI$42+S121*$AI$43+T121*$AI$44+U121*$AI$45+$AI$47*H121</f>
        <v/>
      </c>
      <c r="S122" s="17">
        <f>$AI$33*K122+$AI$34*L122+$AI$35*M122</f>
        <v/>
      </c>
      <c r="T122" s="17">
        <f>$AI$36*K122+$AI$37*L122+$AI$38*M122</f>
        <v/>
      </c>
      <c r="U122" s="17">
        <f>$AI$39*K122+$AI$40*L122+$AI$41*M122</f>
        <v/>
      </c>
      <c r="V122" s="17">
        <f>R122*EXP(-$B$15*(($B$16+$AI$4)*0.1))+S122*$B$15/($B$15-$AI$12)*(EXP(-$AI$12*(($B$16+$AI$4)*0.1))-EXP(-$B$15*(($B$16+$AI$4)*0.1)))+T122*$B$15/($B$15-$AI$13)*(EXP(-$AI$13*(($B$16+$AI$4)*0.1))-EXP(-$B$15*(($B$16+$AI$4)*0.1)))+U122*$B$15/($B$15-$AI$14)*(EXP(-$AI$14*(($B$16+$AI$4)*0.1))-EXP(-$B$15*(($B$16+$AI$4)*0.1)))</f>
        <v/>
      </c>
      <c r="W122" s="17">
        <f>R122*EXP(-$B$15*(($B$16+$AI$4)*0.2))+S122*$B$15/($B$15-$AI$12)*(EXP(-$AI$12*(($B$16+$AI$4)*0.2))-EXP(-$B$15*(($B$16+$AI$4)*0.2)))+T122*$B$15/($B$15-$AI$13)*(EXP(-$AI$13*(($B$16+$AI$4)*0.2))-EXP(-$B$15*(($B$16+$AI$4)*0.2)))+U122*$B$15/($B$15-$AI$14)*(EXP(-$AI$14*(($B$16+$AI$4)*0.2))-EXP(-$B$15*(($B$16+$AI$4)*0.2)))</f>
        <v/>
      </c>
      <c r="X122" s="17">
        <f>R122*EXP(-$B$15*(($B$16+$AI$4)*0.3))+S122*$B$15/($B$15-$AI$12)*(EXP(-$AI$12*(($B$16+$AI$4)*0.3))-EXP(-$B$15*(($B$16+$AI$4)*0.3)))+T122*$B$15/($B$15-$AI$13)*(EXP(-$AI$13*(($B$16+$AI$4)*0.3))-EXP(-$B$15*(($B$16+$AI$4)*0.3)))+U122*$B$15/($B$15-$AI$14)*(EXP(-$AI$14*(($B$16+$AI$4)*0.3))-EXP(-$B$15*(($B$16+$AI$4)*0.3)))</f>
        <v/>
      </c>
      <c r="Y122" s="17">
        <f>R122*EXP(-$B$15*(($B$16+$AI$4)*0.4))+S122*$B$15/($B$15-$AI$12)*(EXP(-$AI$12*(($B$16+$AI$4)*0.4))-EXP(-$B$15*(($B$16+$AI$4)*0.4)))+T122*$B$15/($B$15-$AI$13)*(EXP(-$AI$13*(($B$16+$AI$4)*0.4))-EXP(-$B$15*(($B$16+$AI$4)*0.4)))+U122*$B$15/($B$15-$AI$14)*(EXP(-$AI$14*(($B$16+$AI$4)*0.4))-EXP(-$B$15*(($B$16+$AI$4)*0.4)))</f>
        <v/>
      </c>
      <c r="Z122" s="17">
        <f>R122*EXP(-$B$15*(($B$16+$AI$4)*0.5))+S122*$B$15/($B$15-$AI$12)*(EXP(-$AI$12*(($B$16+$AI$4)*0.5))-EXP(-$B$15*(($B$16+$AI$4)*0.5)))+T122*$B$15/($B$15-$AI$13)*(EXP(-$AI$13*(($B$16+$AI$4)*0.5))-EXP(-$B$15*(($B$16+$AI$4)*0.5)))+U122*$B$15/($B$15-$AI$14)*(EXP(-$AI$14*(($B$16+$AI$4)*0.5))-EXP(-$B$15*(($B$16+$AI$4)*0.5)))</f>
        <v/>
      </c>
      <c r="AA122" s="17">
        <f>R122*EXP(-$B$15*(($B$16+$AI$4)*0.6))+S122*$B$15/($B$15-$AI$12)*(EXP(-$AI$12*(($B$16+$AI$4)*0.6))-EXP(-$B$15*(($B$16+$AI$4)*0.6)))+T122*$B$15/($B$15-$AI$13)*(EXP(-$AI$13*(($B$16+$AI$4)*0.6))-EXP(-$B$15*(($B$16+$AI$4)*0.6)))+U122*$B$15/($B$15-$AI$14)*(EXP(-$AI$14*(($B$16+$AI$4)*0.6))-EXP(-$B$15*(($B$16+$AI$4)*0.6)))</f>
        <v/>
      </c>
      <c r="AB122" s="17">
        <f>R122*EXP(-$B$15*(($B$16+$AI$4)*0.7))+S122*$B$15/($B$15-$AI$12)*(EXP(-$AI$12*(($B$16+$AI$4)*0.7))-EXP(-$B$15*(($B$16+$AI$4)*0.7)))+T122*$B$15/($B$15-$AI$13)*(EXP(-$AI$13*(($B$16+$AI$4)*0.7))-EXP(-$B$15*(($B$16+$AI$4)*0.7)))+U122*$B$15/($B$15-$AI$14)*(EXP(-$AI$14*(($B$16+$AI$4)*0.7))-EXP(-$B$15*(($B$16+$AI$4)*0.7)))</f>
        <v/>
      </c>
      <c r="AC122" s="17">
        <f>R122*EXP(-$B$15*(($B$16+$AI$4)*0.8))+S122*$B$15/($B$15-$AI$12)*(EXP(-$AI$12*(($B$16+$AI$4)*0.8))-EXP(-$B$15*(($B$16+$AI$4)*0.8)))+T122*$B$15/($B$15-$AI$13)*(EXP(-$AI$13*(($B$16+$AI$4)*0.8))-EXP(-$B$15*(($B$16+$AI$4)*0.8)))+U122*$B$15/($B$15-$AI$14)*(EXP(-$AI$14*(($B$16+$AI$4)*0.8))-EXP(-$B$15*(($B$16+$AI$4)*0.8)))</f>
        <v/>
      </c>
      <c r="AD122" s="17">
        <f>R122*EXP(-$B$15*(($B$16+$AI$4)*0.9))+S122*$B$15/($B$15-$AI$12)*(EXP(-$AI$12*(($B$16+$AI$4)*0.9))-EXP(-$B$15*(($B$16+$AI$4)*0.9)))+T122*$B$15/($B$15-$AI$13)*(EXP(-$AI$13*(($B$16+$AI$4)*0.9))-EXP(-$B$15*(($B$16+$AI$4)*0.9)))+U122*$B$15/($B$15-$AI$14)*(EXP(-$AI$14*(($B$16+$AI$4)*0.9))-EXP(-$B$15*(($B$16+$AI$4)*0.9)))</f>
        <v/>
      </c>
      <c r="AE122" s="17">
        <f>R122*EXP(-$B$15*(($B$16+$AI$4)*1.0))+S122*$B$15/($B$15-$AI$12)*(EXP(-$AI$12*(($B$16+$AI$4)*1.0))-EXP(-$B$15*(($B$16+$AI$4)*1.0)))+T122*$B$15/($B$15-$AI$13)*(EXP(-$AI$13*(($B$16+$AI$4)*1.0))-EXP(-$B$15*(($B$16+$AI$4)*1.0)))+U122*$B$15/($B$15-$AI$14)*(EXP(-$AI$14*(($B$16+$AI$4)*1.0))-EXP(-$B$15*(($B$16+$AI$4)*1.0)))</f>
        <v/>
      </c>
      <c r="AF122" s="17">
        <f>MIN((G122-V122)/$AI$48,(G122-W122)/$AI$49,(G122-X122)/$AI$50,(G122-Y122)/$AI$51,(G122-Z122)/$AI$52,(G122-AA122)/$AI$53,(G122-AB122)/$AI$54,(G122-AC122)/$AI$55,(G122-AD122)/$AI$56,(G122-AE122)/$AI$57)</f>
        <v/>
      </c>
    </row>
    <row r="123">
      <c r="E123" s="12">
        <f>E122+$B$11</f>
        <v/>
      </c>
      <c r="F123" s="13">
        <f>E123/60</f>
        <v/>
      </c>
      <c r="G123" s="13">
        <f>IF(F123&gt;=$AI$66,$B$26,IF(F123&gt;=$AI$65,$B$25,IF(F123&gt;=$AI$64,$B$24,IF(F123&gt;=$AI$63,$B$23,IF(F123&gt;=$AI$62,$B$22,IF(F123&gt;=$AI$61,$B$21,$B$20))))))</f>
        <v/>
      </c>
      <c r="H123" s="14">
        <f>MAX(0,MIN($AI$59,IF($B$9="Plasma",(G123-(S123*$AI$18+T123*$AI$19+U123*$AI$20))/$AI$46,AF123)))</f>
        <v/>
      </c>
      <c r="I123" s="15">
        <f>H123/10*3600/$B$11</f>
        <v/>
      </c>
      <c r="J123" s="15">
        <f>J122+H123</f>
        <v/>
      </c>
      <c r="K123" s="14">
        <f>$AI$21*K122+$AI$22*L122+$AI$23*M122+$AI$30*H122</f>
        <v/>
      </c>
      <c r="L123" s="14">
        <f>$AI$24*K122+$AI$25*L122+$AI$26*M122+$AI$31*H122</f>
        <v/>
      </c>
      <c r="M123" s="14">
        <f>$AI$27*K122+$AI$28*L122+$AI$29*M122+$AI$32*H122</f>
        <v/>
      </c>
      <c r="N123" s="16">
        <f>R123*$B$48</f>
        <v/>
      </c>
      <c r="O123" s="14">
        <f>K123/$B$37</f>
        <v/>
      </c>
      <c r="P123" s="14">
        <f>L123/$B$38</f>
        <v/>
      </c>
      <c r="Q123" s="14">
        <f>M123/$B$39</f>
        <v/>
      </c>
      <c r="R123" s="14">
        <f>R122*$AI$42+S122*$AI$43+T122*$AI$44+U122*$AI$45+$AI$47*H122</f>
        <v/>
      </c>
      <c r="S123" s="17">
        <f>$AI$33*K123+$AI$34*L123+$AI$35*M123</f>
        <v/>
      </c>
      <c r="T123" s="17">
        <f>$AI$36*K123+$AI$37*L123+$AI$38*M123</f>
        <v/>
      </c>
      <c r="U123" s="17">
        <f>$AI$39*K123+$AI$40*L123+$AI$41*M123</f>
        <v/>
      </c>
      <c r="V123" s="17">
        <f>R123*EXP(-$B$15*(($B$16+$AI$4)*0.1))+S123*$B$15/($B$15-$AI$12)*(EXP(-$AI$12*(($B$16+$AI$4)*0.1))-EXP(-$B$15*(($B$16+$AI$4)*0.1)))+T123*$B$15/($B$15-$AI$13)*(EXP(-$AI$13*(($B$16+$AI$4)*0.1))-EXP(-$B$15*(($B$16+$AI$4)*0.1)))+U123*$B$15/($B$15-$AI$14)*(EXP(-$AI$14*(($B$16+$AI$4)*0.1))-EXP(-$B$15*(($B$16+$AI$4)*0.1)))</f>
        <v/>
      </c>
      <c r="W123" s="17">
        <f>R123*EXP(-$B$15*(($B$16+$AI$4)*0.2))+S123*$B$15/($B$15-$AI$12)*(EXP(-$AI$12*(($B$16+$AI$4)*0.2))-EXP(-$B$15*(($B$16+$AI$4)*0.2)))+T123*$B$15/($B$15-$AI$13)*(EXP(-$AI$13*(($B$16+$AI$4)*0.2))-EXP(-$B$15*(($B$16+$AI$4)*0.2)))+U123*$B$15/($B$15-$AI$14)*(EXP(-$AI$14*(($B$16+$AI$4)*0.2))-EXP(-$B$15*(($B$16+$AI$4)*0.2)))</f>
        <v/>
      </c>
      <c r="X123" s="17">
        <f>R123*EXP(-$B$15*(($B$16+$AI$4)*0.3))+S123*$B$15/($B$15-$AI$12)*(EXP(-$AI$12*(($B$16+$AI$4)*0.3))-EXP(-$B$15*(($B$16+$AI$4)*0.3)))+T123*$B$15/($B$15-$AI$13)*(EXP(-$AI$13*(($B$16+$AI$4)*0.3))-EXP(-$B$15*(($B$16+$AI$4)*0.3)))+U123*$B$15/($B$15-$AI$14)*(EXP(-$AI$14*(($B$16+$AI$4)*0.3))-EXP(-$B$15*(($B$16+$AI$4)*0.3)))</f>
        <v/>
      </c>
      <c r="Y123" s="17">
        <f>R123*EXP(-$B$15*(($B$16+$AI$4)*0.4))+S123*$B$15/($B$15-$AI$12)*(EXP(-$AI$12*(($B$16+$AI$4)*0.4))-EXP(-$B$15*(($B$16+$AI$4)*0.4)))+T123*$B$15/($B$15-$AI$13)*(EXP(-$AI$13*(($B$16+$AI$4)*0.4))-EXP(-$B$15*(($B$16+$AI$4)*0.4)))+U123*$B$15/($B$15-$AI$14)*(EXP(-$AI$14*(($B$16+$AI$4)*0.4))-EXP(-$B$15*(($B$16+$AI$4)*0.4)))</f>
        <v/>
      </c>
      <c r="Z123" s="17">
        <f>R123*EXP(-$B$15*(($B$16+$AI$4)*0.5))+S123*$B$15/($B$15-$AI$12)*(EXP(-$AI$12*(($B$16+$AI$4)*0.5))-EXP(-$B$15*(($B$16+$AI$4)*0.5)))+T123*$B$15/($B$15-$AI$13)*(EXP(-$AI$13*(($B$16+$AI$4)*0.5))-EXP(-$B$15*(($B$16+$AI$4)*0.5)))+U123*$B$15/($B$15-$AI$14)*(EXP(-$AI$14*(($B$16+$AI$4)*0.5))-EXP(-$B$15*(($B$16+$AI$4)*0.5)))</f>
        <v/>
      </c>
      <c r="AA123" s="17">
        <f>R123*EXP(-$B$15*(($B$16+$AI$4)*0.6))+S123*$B$15/($B$15-$AI$12)*(EXP(-$AI$12*(($B$16+$AI$4)*0.6))-EXP(-$B$15*(($B$16+$AI$4)*0.6)))+T123*$B$15/($B$15-$AI$13)*(EXP(-$AI$13*(($B$16+$AI$4)*0.6))-EXP(-$B$15*(($B$16+$AI$4)*0.6)))+U123*$B$15/($B$15-$AI$14)*(EXP(-$AI$14*(($B$16+$AI$4)*0.6))-EXP(-$B$15*(($B$16+$AI$4)*0.6)))</f>
        <v/>
      </c>
      <c r="AB123" s="17">
        <f>R123*EXP(-$B$15*(($B$16+$AI$4)*0.7))+S123*$B$15/($B$15-$AI$12)*(EXP(-$AI$12*(($B$16+$AI$4)*0.7))-EXP(-$B$15*(($B$16+$AI$4)*0.7)))+T123*$B$15/($B$15-$AI$13)*(EXP(-$AI$13*(($B$16+$AI$4)*0.7))-EXP(-$B$15*(($B$16+$AI$4)*0.7)))+U123*$B$15/($B$15-$AI$14)*(EXP(-$AI$14*(($B$16+$AI$4)*0.7))-EXP(-$B$15*(($B$16+$AI$4)*0.7)))</f>
        <v/>
      </c>
      <c r="AC123" s="17">
        <f>R123*EXP(-$B$15*(($B$16+$AI$4)*0.8))+S123*$B$15/($B$15-$AI$12)*(EXP(-$AI$12*(($B$16+$AI$4)*0.8))-EXP(-$B$15*(($B$16+$AI$4)*0.8)))+T123*$B$15/($B$15-$AI$13)*(EXP(-$AI$13*(($B$16+$AI$4)*0.8))-EXP(-$B$15*(($B$16+$AI$4)*0.8)))+U123*$B$15/($B$15-$AI$14)*(EXP(-$AI$14*(($B$16+$AI$4)*0.8))-EXP(-$B$15*(($B$16+$AI$4)*0.8)))</f>
        <v/>
      </c>
      <c r="AD123" s="17">
        <f>R123*EXP(-$B$15*(($B$16+$AI$4)*0.9))+S123*$B$15/($B$15-$AI$12)*(EXP(-$AI$12*(($B$16+$AI$4)*0.9))-EXP(-$B$15*(($B$16+$AI$4)*0.9)))+T123*$B$15/($B$15-$AI$13)*(EXP(-$AI$13*(($B$16+$AI$4)*0.9))-EXP(-$B$15*(($B$16+$AI$4)*0.9)))+U123*$B$15/($B$15-$AI$14)*(EXP(-$AI$14*(($B$16+$AI$4)*0.9))-EXP(-$B$15*(($B$16+$AI$4)*0.9)))</f>
        <v/>
      </c>
      <c r="AE123" s="17">
        <f>R123*EXP(-$B$15*(($B$16+$AI$4)*1.0))+S123*$B$15/($B$15-$AI$12)*(EXP(-$AI$12*(($B$16+$AI$4)*1.0))-EXP(-$B$15*(($B$16+$AI$4)*1.0)))+T123*$B$15/($B$15-$AI$13)*(EXP(-$AI$13*(($B$16+$AI$4)*1.0))-EXP(-$B$15*(($B$16+$AI$4)*1.0)))+U123*$B$15/($B$15-$AI$14)*(EXP(-$AI$14*(($B$16+$AI$4)*1.0))-EXP(-$B$15*(($B$16+$AI$4)*1.0)))</f>
        <v/>
      </c>
      <c r="AF123" s="17">
        <f>MIN((G123-V123)/$AI$48,(G123-W123)/$AI$49,(G123-X123)/$AI$50,(G123-Y123)/$AI$51,(G123-Z123)/$AI$52,(G123-AA123)/$AI$53,(G123-AB123)/$AI$54,(G123-AC123)/$AI$55,(G123-AD123)/$AI$56,(G123-AE123)/$AI$57)</f>
        <v/>
      </c>
    </row>
    <row r="124">
      <c r="E124" s="12">
        <f>E123+$B$11</f>
        <v/>
      </c>
      <c r="F124" s="13">
        <f>E124/60</f>
        <v/>
      </c>
      <c r="G124" s="13">
        <f>IF(F124&gt;=$AI$66,$B$26,IF(F124&gt;=$AI$65,$B$25,IF(F124&gt;=$AI$64,$B$24,IF(F124&gt;=$AI$63,$B$23,IF(F124&gt;=$AI$62,$B$22,IF(F124&gt;=$AI$61,$B$21,$B$20))))))</f>
        <v/>
      </c>
      <c r="H124" s="14">
        <f>MAX(0,MIN($AI$59,IF($B$9="Plasma",(G124-(S124*$AI$18+T124*$AI$19+U124*$AI$20))/$AI$46,AF124)))</f>
        <v/>
      </c>
      <c r="I124" s="15">
        <f>H124/10*3600/$B$11</f>
        <v/>
      </c>
      <c r="J124" s="15">
        <f>J123+H124</f>
        <v/>
      </c>
      <c r="K124" s="14">
        <f>$AI$21*K123+$AI$22*L123+$AI$23*M123+$AI$30*H123</f>
        <v/>
      </c>
      <c r="L124" s="14">
        <f>$AI$24*K123+$AI$25*L123+$AI$26*M123+$AI$31*H123</f>
        <v/>
      </c>
      <c r="M124" s="14">
        <f>$AI$27*K123+$AI$28*L123+$AI$29*M123+$AI$32*H123</f>
        <v/>
      </c>
      <c r="N124" s="16">
        <f>R124*$B$48</f>
        <v/>
      </c>
      <c r="O124" s="14">
        <f>K124/$B$37</f>
        <v/>
      </c>
      <c r="P124" s="14">
        <f>L124/$B$38</f>
        <v/>
      </c>
      <c r="Q124" s="14">
        <f>M124/$B$39</f>
        <v/>
      </c>
      <c r="R124" s="14">
        <f>R123*$AI$42+S123*$AI$43+T123*$AI$44+U123*$AI$45+$AI$47*H123</f>
        <v/>
      </c>
      <c r="S124" s="17">
        <f>$AI$33*K124+$AI$34*L124+$AI$35*M124</f>
        <v/>
      </c>
      <c r="T124" s="17">
        <f>$AI$36*K124+$AI$37*L124+$AI$38*M124</f>
        <v/>
      </c>
      <c r="U124" s="17">
        <f>$AI$39*K124+$AI$40*L124+$AI$41*M124</f>
        <v/>
      </c>
      <c r="V124" s="17">
        <f>R124*EXP(-$B$15*(($B$16+$AI$4)*0.1))+S124*$B$15/($B$15-$AI$12)*(EXP(-$AI$12*(($B$16+$AI$4)*0.1))-EXP(-$B$15*(($B$16+$AI$4)*0.1)))+T124*$B$15/($B$15-$AI$13)*(EXP(-$AI$13*(($B$16+$AI$4)*0.1))-EXP(-$B$15*(($B$16+$AI$4)*0.1)))+U124*$B$15/($B$15-$AI$14)*(EXP(-$AI$14*(($B$16+$AI$4)*0.1))-EXP(-$B$15*(($B$16+$AI$4)*0.1)))</f>
        <v/>
      </c>
      <c r="W124" s="17">
        <f>R124*EXP(-$B$15*(($B$16+$AI$4)*0.2))+S124*$B$15/($B$15-$AI$12)*(EXP(-$AI$12*(($B$16+$AI$4)*0.2))-EXP(-$B$15*(($B$16+$AI$4)*0.2)))+T124*$B$15/($B$15-$AI$13)*(EXP(-$AI$13*(($B$16+$AI$4)*0.2))-EXP(-$B$15*(($B$16+$AI$4)*0.2)))+U124*$B$15/($B$15-$AI$14)*(EXP(-$AI$14*(($B$16+$AI$4)*0.2))-EXP(-$B$15*(($B$16+$AI$4)*0.2)))</f>
        <v/>
      </c>
      <c r="X124" s="17">
        <f>R124*EXP(-$B$15*(($B$16+$AI$4)*0.3))+S124*$B$15/($B$15-$AI$12)*(EXP(-$AI$12*(($B$16+$AI$4)*0.3))-EXP(-$B$15*(($B$16+$AI$4)*0.3)))+T124*$B$15/($B$15-$AI$13)*(EXP(-$AI$13*(($B$16+$AI$4)*0.3))-EXP(-$B$15*(($B$16+$AI$4)*0.3)))+U124*$B$15/($B$15-$AI$14)*(EXP(-$AI$14*(($B$16+$AI$4)*0.3))-EXP(-$B$15*(($B$16+$AI$4)*0.3)))</f>
        <v/>
      </c>
      <c r="Y124" s="17">
        <f>R124*EXP(-$B$15*(($B$16+$AI$4)*0.4))+S124*$B$15/($B$15-$AI$12)*(EXP(-$AI$12*(($B$16+$AI$4)*0.4))-EXP(-$B$15*(($B$16+$AI$4)*0.4)))+T124*$B$15/($B$15-$AI$13)*(EXP(-$AI$13*(($B$16+$AI$4)*0.4))-EXP(-$B$15*(($B$16+$AI$4)*0.4)))+U124*$B$15/($B$15-$AI$14)*(EXP(-$AI$14*(($B$16+$AI$4)*0.4))-EXP(-$B$15*(($B$16+$AI$4)*0.4)))</f>
        <v/>
      </c>
      <c r="Z124" s="17">
        <f>R124*EXP(-$B$15*(($B$16+$AI$4)*0.5))+S124*$B$15/($B$15-$AI$12)*(EXP(-$AI$12*(($B$16+$AI$4)*0.5))-EXP(-$B$15*(($B$16+$AI$4)*0.5)))+T124*$B$15/($B$15-$AI$13)*(EXP(-$AI$13*(($B$16+$AI$4)*0.5))-EXP(-$B$15*(($B$16+$AI$4)*0.5)))+U124*$B$15/($B$15-$AI$14)*(EXP(-$AI$14*(($B$16+$AI$4)*0.5))-EXP(-$B$15*(($B$16+$AI$4)*0.5)))</f>
        <v/>
      </c>
      <c r="AA124" s="17">
        <f>R124*EXP(-$B$15*(($B$16+$AI$4)*0.6))+S124*$B$15/($B$15-$AI$12)*(EXP(-$AI$12*(($B$16+$AI$4)*0.6))-EXP(-$B$15*(($B$16+$AI$4)*0.6)))+T124*$B$15/($B$15-$AI$13)*(EXP(-$AI$13*(($B$16+$AI$4)*0.6))-EXP(-$B$15*(($B$16+$AI$4)*0.6)))+U124*$B$15/($B$15-$AI$14)*(EXP(-$AI$14*(($B$16+$AI$4)*0.6))-EXP(-$B$15*(($B$16+$AI$4)*0.6)))</f>
        <v/>
      </c>
      <c r="AB124" s="17">
        <f>R124*EXP(-$B$15*(($B$16+$AI$4)*0.7))+S124*$B$15/($B$15-$AI$12)*(EXP(-$AI$12*(($B$16+$AI$4)*0.7))-EXP(-$B$15*(($B$16+$AI$4)*0.7)))+T124*$B$15/($B$15-$AI$13)*(EXP(-$AI$13*(($B$16+$AI$4)*0.7))-EXP(-$B$15*(($B$16+$AI$4)*0.7)))+U124*$B$15/($B$15-$AI$14)*(EXP(-$AI$14*(($B$16+$AI$4)*0.7))-EXP(-$B$15*(($B$16+$AI$4)*0.7)))</f>
        <v/>
      </c>
      <c r="AC124" s="17">
        <f>R124*EXP(-$B$15*(($B$16+$AI$4)*0.8))+S124*$B$15/($B$15-$AI$12)*(EXP(-$AI$12*(($B$16+$AI$4)*0.8))-EXP(-$B$15*(($B$16+$AI$4)*0.8)))+T124*$B$15/($B$15-$AI$13)*(EXP(-$AI$13*(($B$16+$AI$4)*0.8))-EXP(-$B$15*(($B$16+$AI$4)*0.8)))+U124*$B$15/($B$15-$AI$14)*(EXP(-$AI$14*(($B$16+$AI$4)*0.8))-EXP(-$B$15*(($B$16+$AI$4)*0.8)))</f>
        <v/>
      </c>
      <c r="AD124" s="17">
        <f>R124*EXP(-$B$15*(($B$16+$AI$4)*0.9))+S124*$B$15/($B$15-$AI$12)*(EXP(-$AI$12*(($B$16+$AI$4)*0.9))-EXP(-$B$15*(($B$16+$AI$4)*0.9)))+T124*$B$15/($B$15-$AI$13)*(EXP(-$AI$13*(($B$16+$AI$4)*0.9))-EXP(-$B$15*(($B$16+$AI$4)*0.9)))+U124*$B$15/($B$15-$AI$14)*(EXP(-$AI$14*(($B$16+$AI$4)*0.9))-EXP(-$B$15*(($B$16+$AI$4)*0.9)))</f>
        <v/>
      </c>
      <c r="AE124" s="17">
        <f>R124*EXP(-$B$15*(($B$16+$AI$4)*1.0))+S124*$B$15/($B$15-$AI$12)*(EXP(-$AI$12*(($B$16+$AI$4)*1.0))-EXP(-$B$15*(($B$16+$AI$4)*1.0)))+T124*$B$15/($B$15-$AI$13)*(EXP(-$AI$13*(($B$16+$AI$4)*1.0))-EXP(-$B$15*(($B$16+$AI$4)*1.0)))+U124*$B$15/($B$15-$AI$14)*(EXP(-$AI$14*(($B$16+$AI$4)*1.0))-EXP(-$B$15*(($B$16+$AI$4)*1.0)))</f>
        <v/>
      </c>
      <c r="AF124" s="17">
        <f>MIN((G124-V124)/$AI$48,(G124-W124)/$AI$49,(G124-X124)/$AI$50,(G124-Y124)/$AI$51,(G124-Z124)/$AI$52,(G124-AA124)/$AI$53,(G124-AB124)/$AI$54,(G124-AC124)/$AI$55,(G124-AD124)/$AI$56,(G124-AE124)/$AI$57)</f>
        <v/>
      </c>
    </row>
    <row r="125">
      <c r="E125" s="12">
        <f>E124+$B$11</f>
        <v/>
      </c>
      <c r="F125" s="13">
        <f>E125/60</f>
        <v/>
      </c>
      <c r="G125" s="13">
        <f>IF(F125&gt;=$AI$66,$B$26,IF(F125&gt;=$AI$65,$B$25,IF(F125&gt;=$AI$64,$B$24,IF(F125&gt;=$AI$63,$B$23,IF(F125&gt;=$AI$62,$B$22,IF(F125&gt;=$AI$61,$B$21,$B$20))))))</f>
        <v/>
      </c>
      <c r="H125" s="14">
        <f>MAX(0,MIN($AI$59,IF($B$9="Plasma",(G125-(S125*$AI$18+T125*$AI$19+U125*$AI$20))/$AI$46,AF125)))</f>
        <v/>
      </c>
      <c r="I125" s="15">
        <f>H125/10*3600/$B$11</f>
        <v/>
      </c>
      <c r="J125" s="15">
        <f>J124+H125</f>
        <v/>
      </c>
      <c r="K125" s="14">
        <f>$AI$21*K124+$AI$22*L124+$AI$23*M124+$AI$30*H124</f>
        <v/>
      </c>
      <c r="L125" s="14">
        <f>$AI$24*K124+$AI$25*L124+$AI$26*M124+$AI$31*H124</f>
        <v/>
      </c>
      <c r="M125" s="14">
        <f>$AI$27*K124+$AI$28*L124+$AI$29*M124+$AI$32*H124</f>
        <v/>
      </c>
      <c r="N125" s="16">
        <f>R125*$B$48</f>
        <v/>
      </c>
      <c r="O125" s="14">
        <f>K125/$B$37</f>
        <v/>
      </c>
      <c r="P125" s="14">
        <f>L125/$B$38</f>
        <v/>
      </c>
      <c r="Q125" s="14">
        <f>M125/$B$39</f>
        <v/>
      </c>
      <c r="R125" s="14">
        <f>R124*$AI$42+S124*$AI$43+T124*$AI$44+U124*$AI$45+$AI$47*H124</f>
        <v/>
      </c>
      <c r="S125" s="17">
        <f>$AI$33*K125+$AI$34*L125+$AI$35*M125</f>
        <v/>
      </c>
      <c r="T125" s="17">
        <f>$AI$36*K125+$AI$37*L125+$AI$38*M125</f>
        <v/>
      </c>
      <c r="U125" s="17">
        <f>$AI$39*K125+$AI$40*L125+$AI$41*M125</f>
        <v/>
      </c>
      <c r="V125" s="17">
        <f>R125*EXP(-$B$15*(($B$16+$AI$4)*0.1))+S125*$B$15/($B$15-$AI$12)*(EXP(-$AI$12*(($B$16+$AI$4)*0.1))-EXP(-$B$15*(($B$16+$AI$4)*0.1)))+T125*$B$15/($B$15-$AI$13)*(EXP(-$AI$13*(($B$16+$AI$4)*0.1))-EXP(-$B$15*(($B$16+$AI$4)*0.1)))+U125*$B$15/($B$15-$AI$14)*(EXP(-$AI$14*(($B$16+$AI$4)*0.1))-EXP(-$B$15*(($B$16+$AI$4)*0.1)))</f>
        <v/>
      </c>
      <c r="W125" s="17">
        <f>R125*EXP(-$B$15*(($B$16+$AI$4)*0.2))+S125*$B$15/($B$15-$AI$12)*(EXP(-$AI$12*(($B$16+$AI$4)*0.2))-EXP(-$B$15*(($B$16+$AI$4)*0.2)))+T125*$B$15/($B$15-$AI$13)*(EXP(-$AI$13*(($B$16+$AI$4)*0.2))-EXP(-$B$15*(($B$16+$AI$4)*0.2)))+U125*$B$15/($B$15-$AI$14)*(EXP(-$AI$14*(($B$16+$AI$4)*0.2))-EXP(-$B$15*(($B$16+$AI$4)*0.2)))</f>
        <v/>
      </c>
      <c r="X125" s="17">
        <f>R125*EXP(-$B$15*(($B$16+$AI$4)*0.3))+S125*$B$15/($B$15-$AI$12)*(EXP(-$AI$12*(($B$16+$AI$4)*0.3))-EXP(-$B$15*(($B$16+$AI$4)*0.3)))+T125*$B$15/($B$15-$AI$13)*(EXP(-$AI$13*(($B$16+$AI$4)*0.3))-EXP(-$B$15*(($B$16+$AI$4)*0.3)))+U125*$B$15/($B$15-$AI$14)*(EXP(-$AI$14*(($B$16+$AI$4)*0.3))-EXP(-$B$15*(($B$16+$AI$4)*0.3)))</f>
        <v/>
      </c>
      <c r="Y125" s="17">
        <f>R125*EXP(-$B$15*(($B$16+$AI$4)*0.4))+S125*$B$15/($B$15-$AI$12)*(EXP(-$AI$12*(($B$16+$AI$4)*0.4))-EXP(-$B$15*(($B$16+$AI$4)*0.4)))+T125*$B$15/($B$15-$AI$13)*(EXP(-$AI$13*(($B$16+$AI$4)*0.4))-EXP(-$B$15*(($B$16+$AI$4)*0.4)))+U125*$B$15/($B$15-$AI$14)*(EXP(-$AI$14*(($B$16+$AI$4)*0.4))-EXP(-$B$15*(($B$16+$AI$4)*0.4)))</f>
        <v/>
      </c>
      <c r="Z125" s="17">
        <f>R125*EXP(-$B$15*(($B$16+$AI$4)*0.5))+S125*$B$15/($B$15-$AI$12)*(EXP(-$AI$12*(($B$16+$AI$4)*0.5))-EXP(-$B$15*(($B$16+$AI$4)*0.5)))+T125*$B$15/($B$15-$AI$13)*(EXP(-$AI$13*(($B$16+$AI$4)*0.5))-EXP(-$B$15*(($B$16+$AI$4)*0.5)))+U125*$B$15/($B$15-$AI$14)*(EXP(-$AI$14*(($B$16+$AI$4)*0.5))-EXP(-$B$15*(($B$16+$AI$4)*0.5)))</f>
        <v/>
      </c>
      <c r="AA125" s="17">
        <f>R125*EXP(-$B$15*(($B$16+$AI$4)*0.6))+S125*$B$15/($B$15-$AI$12)*(EXP(-$AI$12*(($B$16+$AI$4)*0.6))-EXP(-$B$15*(($B$16+$AI$4)*0.6)))+T125*$B$15/($B$15-$AI$13)*(EXP(-$AI$13*(($B$16+$AI$4)*0.6))-EXP(-$B$15*(($B$16+$AI$4)*0.6)))+U125*$B$15/($B$15-$AI$14)*(EXP(-$AI$14*(($B$16+$AI$4)*0.6))-EXP(-$B$15*(($B$16+$AI$4)*0.6)))</f>
        <v/>
      </c>
      <c r="AB125" s="17">
        <f>R125*EXP(-$B$15*(($B$16+$AI$4)*0.7))+S125*$B$15/($B$15-$AI$12)*(EXP(-$AI$12*(($B$16+$AI$4)*0.7))-EXP(-$B$15*(($B$16+$AI$4)*0.7)))+T125*$B$15/($B$15-$AI$13)*(EXP(-$AI$13*(($B$16+$AI$4)*0.7))-EXP(-$B$15*(($B$16+$AI$4)*0.7)))+U125*$B$15/($B$15-$AI$14)*(EXP(-$AI$14*(($B$16+$AI$4)*0.7))-EXP(-$B$15*(($B$16+$AI$4)*0.7)))</f>
        <v/>
      </c>
      <c r="AC125" s="17">
        <f>R125*EXP(-$B$15*(($B$16+$AI$4)*0.8))+S125*$B$15/($B$15-$AI$12)*(EXP(-$AI$12*(($B$16+$AI$4)*0.8))-EXP(-$B$15*(($B$16+$AI$4)*0.8)))+T125*$B$15/($B$15-$AI$13)*(EXP(-$AI$13*(($B$16+$AI$4)*0.8))-EXP(-$B$15*(($B$16+$AI$4)*0.8)))+U125*$B$15/($B$15-$AI$14)*(EXP(-$AI$14*(($B$16+$AI$4)*0.8))-EXP(-$B$15*(($B$16+$AI$4)*0.8)))</f>
        <v/>
      </c>
      <c r="AD125" s="17">
        <f>R125*EXP(-$B$15*(($B$16+$AI$4)*0.9))+S125*$B$15/($B$15-$AI$12)*(EXP(-$AI$12*(($B$16+$AI$4)*0.9))-EXP(-$B$15*(($B$16+$AI$4)*0.9)))+T125*$B$15/($B$15-$AI$13)*(EXP(-$AI$13*(($B$16+$AI$4)*0.9))-EXP(-$B$15*(($B$16+$AI$4)*0.9)))+U125*$B$15/($B$15-$AI$14)*(EXP(-$AI$14*(($B$16+$AI$4)*0.9))-EXP(-$B$15*(($B$16+$AI$4)*0.9)))</f>
        <v/>
      </c>
      <c r="AE125" s="17">
        <f>R125*EXP(-$B$15*(($B$16+$AI$4)*1.0))+S125*$B$15/($B$15-$AI$12)*(EXP(-$AI$12*(($B$16+$AI$4)*1.0))-EXP(-$B$15*(($B$16+$AI$4)*1.0)))+T125*$B$15/($B$15-$AI$13)*(EXP(-$AI$13*(($B$16+$AI$4)*1.0))-EXP(-$B$15*(($B$16+$AI$4)*1.0)))+U125*$B$15/($B$15-$AI$14)*(EXP(-$AI$14*(($B$16+$AI$4)*1.0))-EXP(-$B$15*(($B$16+$AI$4)*1.0)))</f>
        <v/>
      </c>
      <c r="AF125" s="17">
        <f>MIN((G125-V125)/$AI$48,(G125-W125)/$AI$49,(G125-X125)/$AI$50,(G125-Y125)/$AI$51,(G125-Z125)/$AI$52,(G125-AA125)/$AI$53,(G125-AB125)/$AI$54,(G125-AC125)/$AI$55,(G125-AD125)/$AI$56,(G125-AE125)/$AI$57)</f>
        <v/>
      </c>
    </row>
    <row r="126">
      <c r="E126" s="12">
        <f>E125+$B$11</f>
        <v/>
      </c>
      <c r="F126" s="13">
        <f>E126/60</f>
        <v/>
      </c>
      <c r="G126" s="13">
        <f>IF(F126&gt;=$AI$66,$B$26,IF(F126&gt;=$AI$65,$B$25,IF(F126&gt;=$AI$64,$B$24,IF(F126&gt;=$AI$63,$B$23,IF(F126&gt;=$AI$62,$B$22,IF(F126&gt;=$AI$61,$B$21,$B$20))))))</f>
        <v/>
      </c>
      <c r="H126" s="14">
        <f>MAX(0,MIN($AI$59,IF($B$9="Plasma",(G126-(S126*$AI$18+T126*$AI$19+U126*$AI$20))/$AI$46,AF126)))</f>
        <v/>
      </c>
      <c r="I126" s="15">
        <f>H126/10*3600/$B$11</f>
        <v/>
      </c>
      <c r="J126" s="15">
        <f>J125+H126</f>
        <v/>
      </c>
      <c r="K126" s="14">
        <f>$AI$21*K125+$AI$22*L125+$AI$23*M125+$AI$30*H125</f>
        <v/>
      </c>
      <c r="L126" s="14">
        <f>$AI$24*K125+$AI$25*L125+$AI$26*M125+$AI$31*H125</f>
        <v/>
      </c>
      <c r="M126" s="14">
        <f>$AI$27*K125+$AI$28*L125+$AI$29*M125+$AI$32*H125</f>
        <v/>
      </c>
      <c r="N126" s="16">
        <f>R126*$B$48</f>
        <v/>
      </c>
      <c r="O126" s="14">
        <f>K126/$B$37</f>
        <v/>
      </c>
      <c r="P126" s="14">
        <f>L126/$B$38</f>
        <v/>
      </c>
      <c r="Q126" s="14">
        <f>M126/$B$39</f>
        <v/>
      </c>
      <c r="R126" s="14">
        <f>R125*$AI$42+S125*$AI$43+T125*$AI$44+U125*$AI$45+$AI$47*H125</f>
        <v/>
      </c>
      <c r="S126" s="17">
        <f>$AI$33*K126+$AI$34*L126+$AI$35*M126</f>
        <v/>
      </c>
      <c r="T126" s="17">
        <f>$AI$36*K126+$AI$37*L126+$AI$38*M126</f>
        <v/>
      </c>
      <c r="U126" s="17">
        <f>$AI$39*K126+$AI$40*L126+$AI$41*M126</f>
        <v/>
      </c>
      <c r="V126" s="17">
        <f>R126*EXP(-$B$15*(($B$16+$AI$4)*0.1))+S126*$B$15/($B$15-$AI$12)*(EXP(-$AI$12*(($B$16+$AI$4)*0.1))-EXP(-$B$15*(($B$16+$AI$4)*0.1)))+T126*$B$15/($B$15-$AI$13)*(EXP(-$AI$13*(($B$16+$AI$4)*0.1))-EXP(-$B$15*(($B$16+$AI$4)*0.1)))+U126*$B$15/($B$15-$AI$14)*(EXP(-$AI$14*(($B$16+$AI$4)*0.1))-EXP(-$B$15*(($B$16+$AI$4)*0.1)))</f>
        <v/>
      </c>
      <c r="W126" s="17">
        <f>R126*EXP(-$B$15*(($B$16+$AI$4)*0.2))+S126*$B$15/($B$15-$AI$12)*(EXP(-$AI$12*(($B$16+$AI$4)*0.2))-EXP(-$B$15*(($B$16+$AI$4)*0.2)))+T126*$B$15/($B$15-$AI$13)*(EXP(-$AI$13*(($B$16+$AI$4)*0.2))-EXP(-$B$15*(($B$16+$AI$4)*0.2)))+U126*$B$15/($B$15-$AI$14)*(EXP(-$AI$14*(($B$16+$AI$4)*0.2))-EXP(-$B$15*(($B$16+$AI$4)*0.2)))</f>
        <v/>
      </c>
      <c r="X126" s="17">
        <f>R126*EXP(-$B$15*(($B$16+$AI$4)*0.3))+S126*$B$15/($B$15-$AI$12)*(EXP(-$AI$12*(($B$16+$AI$4)*0.3))-EXP(-$B$15*(($B$16+$AI$4)*0.3)))+T126*$B$15/($B$15-$AI$13)*(EXP(-$AI$13*(($B$16+$AI$4)*0.3))-EXP(-$B$15*(($B$16+$AI$4)*0.3)))+U126*$B$15/($B$15-$AI$14)*(EXP(-$AI$14*(($B$16+$AI$4)*0.3))-EXP(-$B$15*(($B$16+$AI$4)*0.3)))</f>
        <v/>
      </c>
      <c r="Y126" s="17">
        <f>R126*EXP(-$B$15*(($B$16+$AI$4)*0.4))+S126*$B$15/($B$15-$AI$12)*(EXP(-$AI$12*(($B$16+$AI$4)*0.4))-EXP(-$B$15*(($B$16+$AI$4)*0.4)))+T126*$B$15/($B$15-$AI$13)*(EXP(-$AI$13*(($B$16+$AI$4)*0.4))-EXP(-$B$15*(($B$16+$AI$4)*0.4)))+U126*$B$15/($B$15-$AI$14)*(EXP(-$AI$14*(($B$16+$AI$4)*0.4))-EXP(-$B$15*(($B$16+$AI$4)*0.4)))</f>
        <v/>
      </c>
      <c r="Z126" s="17">
        <f>R126*EXP(-$B$15*(($B$16+$AI$4)*0.5))+S126*$B$15/($B$15-$AI$12)*(EXP(-$AI$12*(($B$16+$AI$4)*0.5))-EXP(-$B$15*(($B$16+$AI$4)*0.5)))+T126*$B$15/($B$15-$AI$13)*(EXP(-$AI$13*(($B$16+$AI$4)*0.5))-EXP(-$B$15*(($B$16+$AI$4)*0.5)))+U126*$B$15/($B$15-$AI$14)*(EXP(-$AI$14*(($B$16+$AI$4)*0.5))-EXP(-$B$15*(($B$16+$AI$4)*0.5)))</f>
        <v/>
      </c>
      <c r="AA126" s="17">
        <f>R126*EXP(-$B$15*(($B$16+$AI$4)*0.6))+S126*$B$15/($B$15-$AI$12)*(EXP(-$AI$12*(($B$16+$AI$4)*0.6))-EXP(-$B$15*(($B$16+$AI$4)*0.6)))+T126*$B$15/($B$15-$AI$13)*(EXP(-$AI$13*(($B$16+$AI$4)*0.6))-EXP(-$B$15*(($B$16+$AI$4)*0.6)))+U126*$B$15/($B$15-$AI$14)*(EXP(-$AI$14*(($B$16+$AI$4)*0.6))-EXP(-$B$15*(($B$16+$AI$4)*0.6)))</f>
        <v/>
      </c>
      <c r="AB126" s="17">
        <f>R126*EXP(-$B$15*(($B$16+$AI$4)*0.7))+S126*$B$15/($B$15-$AI$12)*(EXP(-$AI$12*(($B$16+$AI$4)*0.7))-EXP(-$B$15*(($B$16+$AI$4)*0.7)))+T126*$B$15/($B$15-$AI$13)*(EXP(-$AI$13*(($B$16+$AI$4)*0.7))-EXP(-$B$15*(($B$16+$AI$4)*0.7)))+U126*$B$15/($B$15-$AI$14)*(EXP(-$AI$14*(($B$16+$AI$4)*0.7))-EXP(-$B$15*(($B$16+$AI$4)*0.7)))</f>
        <v/>
      </c>
      <c r="AC126" s="17">
        <f>R126*EXP(-$B$15*(($B$16+$AI$4)*0.8))+S126*$B$15/($B$15-$AI$12)*(EXP(-$AI$12*(($B$16+$AI$4)*0.8))-EXP(-$B$15*(($B$16+$AI$4)*0.8)))+T126*$B$15/($B$15-$AI$13)*(EXP(-$AI$13*(($B$16+$AI$4)*0.8))-EXP(-$B$15*(($B$16+$AI$4)*0.8)))+U126*$B$15/($B$15-$AI$14)*(EXP(-$AI$14*(($B$16+$AI$4)*0.8))-EXP(-$B$15*(($B$16+$AI$4)*0.8)))</f>
        <v/>
      </c>
      <c r="AD126" s="17">
        <f>R126*EXP(-$B$15*(($B$16+$AI$4)*0.9))+S126*$B$15/($B$15-$AI$12)*(EXP(-$AI$12*(($B$16+$AI$4)*0.9))-EXP(-$B$15*(($B$16+$AI$4)*0.9)))+T126*$B$15/($B$15-$AI$13)*(EXP(-$AI$13*(($B$16+$AI$4)*0.9))-EXP(-$B$15*(($B$16+$AI$4)*0.9)))+U126*$B$15/($B$15-$AI$14)*(EXP(-$AI$14*(($B$16+$AI$4)*0.9))-EXP(-$B$15*(($B$16+$AI$4)*0.9)))</f>
        <v/>
      </c>
      <c r="AE126" s="17">
        <f>R126*EXP(-$B$15*(($B$16+$AI$4)*1.0))+S126*$B$15/($B$15-$AI$12)*(EXP(-$AI$12*(($B$16+$AI$4)*1.0))-EXP(-$B$15*(($B$16+$AI$4)*1.0)))+T126*$B$15/($B$15-$AI$13)*(EXP(-$AI$13*(($B$16+$AI$4)*1.0))-EXP(-$B$15*(($B$16+$AI$4)*1.0)))+U126*$B$15/($B$15-$AI$14)*(EXP(-$AI$14*(($B$16+$AI$4)*1.0))-EXP(-$B$15*(($B$16+$AI$4)*1.0)))</f>
        <v/>
      </c>
      <c r="AF126" s="17">
        <f>MIN((G126-V126)/$AI$48,(G126-W126)/$AI$49,(G126-X126)/$AI$50,(G126-Y126)/$AI$51,(G126-Z126)/$AI$52,(G126-AA126)/$AI$53,(G126-AB126)/$AI$54,(G126-AC126)/$AI$55,(G126-AD126)/$AI$56,(G126-AE126)/$AI$57)</f>
        <v/>
      </c>
    </row>
    <row r="127">
      <c r="E127" s="12">
        <f>E126+$B$11</f>
        <v/>
      </c>
      <c r="F127" s="13">
        <f>E127/60</f>
        <v/>
      </c>
      <c r="G127" s="13">
        <f>IF(F127&gt;=$AI$66,$B$26,IF(F127&gt;=$AI$65,$B$25,IF(F127&gt;=$AI$64,$B$24,IF(F127&gt;=$AI$63,$B$23,IF(F127&gt;=$AI$62,$B$22,IF(F127&gt;=$AI$61,$B$21,$B$20))))))</f>
        <v/>
      </c>
      <c r="H127" s="14">
        <f>MAX(0,MIN($AI$59,IF($B$9="Plasma",(G127-(S127*$AI$18+T127*$AI$19+U127*$AI$20))/$AI$46,AF127)))</f>
        <v/>
      </c>
      <c r="I127" s="15">
        <f>H127/10*3600/$B$11</f>
        <v/>
      </c>
      <c r="J127" s="15">
        <f>J126+H127</f>
        <v/>
      </c>
      <c r="K127" s="14">
        <f>$AI$21*K126+$AI$22*L126+$AI$23*M126+$AI$30*H126</f>
        <v/>
      </c>
      <c r="L127" s="14">
        <f>$AI$24*K126+$AI$25*L126+$AI$26*M126+$AI$31*H126</f>
        <v/>
      </c>
      <c r="M127" s="14">
        <f>$AI$27*K126+$AI$28*L126+$AI$29*M126+$AI$32*H126</f>
        <v/>
      </c>
      <c r="N127" s="16">
        <f>R127*$B$48</f>
        <v/>
      </c>
      <c r="O127" s="14">
        <f>K127/$B$37</f>
        <v/>
      </c>
      <c r="P127" s="14">
        <f>L127/$B$38</f>
        <v/>
      </c>
      <c r="Q127" s="14">
        <f>M127/$B$39</f>
        <v/>
      </c>
      <c r="R127" s="14">
        <f>R126*$AI$42+S126*$AI$43+T126*$AI$44+U126*$AI$45+$AI$47*H126</f>
        <v/>
      </c>
      <c r="S127" s="17">
        <f>$AI$33*K127+$AI$34*L127+$AI$35*M127</f>
        <v/>
      </c>
      <c r="T127" s="17">
        <f>$AI$36*K127+$AI$37*L127+$AI$38*M127</f>
        <v/>
      </c>
      <c r="U127" s="17">
        <f>$AI$39*K127+$AI$40*L127+$AI$41*M127</f>
        <v/>
      </c>
      <c r="V127" s="17">
        <f>R127*EXP(-$B$15*(($B$16+$AI$4)*0.1))+S127*$B$15/($B$15-$AI$12)*(EXP(-$AI$12*(($B$16+$AI$4)*0.1))-EXP(-$B$15*(($B$16+$AI$4)*0.1)))+T127*$B$15/($B$15-$AI$13)*(EXP(-$AI$13*(($B$16+$AI$4)*0.1))-EXP(-$B$15*(($B$16+$AI$4)*0.1)))+U127*$B$15/($B$15-$AI$14)*(EXP(-$AI$14*(($B$16+$AI$4)*0.1))-EXP(-$B$15*(($B$16+$AI$4)*0.1)))</f>
        <v/>
      </c>
      <c r="W127" s="17">
        <f>R127*EXP(-$B$15*(($B$16+$AI$4)*0.2))+S127*$B$15/($B$15-$AI$12)*(EXP(-$AI$12*(($B$16+$AI$4)*0.2))-EXP(-$B$15*(($B$16+$AI$4)*0.2)))+T127*$B$15/($B$15-$AI$13)*(EXP(-$AI$13*(($B$16+$AI$4)*0.2))-EXP(-$B$15*(($B$16+$AI$4)*0.2)))+U127*$B$15/($B$15-$AI$14)*(EXP(-$AI$14*(($B$16+$AI$4)*0.2))-EXP(-$B$15*(($B$16+$AI$4)*0.2)))</f>
        <v/>
      </c>
      <c r="X127" s="17">
        <f>R127*EXP(-$B$15*(($B$16+$AI$4)*0.3))+S127*$B$15/($B$15-$AI$12)*(EXP(-$AI$12*(($B$16+$AI$4)*0.3))-EXP(-$B$15*(($B$16+$AI$4)*0.3)))+T127*$B$15/($B$15-$AI$13)*(EXP(-$AI$13*(($B$16+$AI$4)*0.3))-EXP(-$B$15*(($B$16+$AI$4)*0.3)))+U127*$B$15/($B$15-$AI$14)*(EXP(-$AI$14*(($B$16+$AI$4)*0.3))-EXP(-$B$15*(($B$16+$AI$4)*0.3)))</f>
        <v/>
      </c>
      <c r="Y127" s="17">
        <f>R127*EXP(-$B$15*(($B$16+$AI$4)*0.4))+S127*$B$15/($B$15-$AI$12)*(EXP(-$AI$12*(($B$16+$AI$4)*0.4))-EXP(-$B$15*(($B$16+$AI$4)*0.4)))+T127*$B$15/($B$15-$AI$13)*(EXP(-$AI$13*(($B$16+$AI$4)*0.4))-EXP(-$B$15*(($B$16+$AI$4)*0.4)))+U127*$B$15/($B$15-$AI$14)*(EXP(-$AI$14*(($B$16+$AI$4)*0.4))-EXP(-$B$15*(($B$16+$AI$4)*0.4)))</f>
        <v/>
      </c>
      <c r="Z127" s="17">
        <f>R127*EXP(-$B$15*(($B$16+$AI$4)*0.5))+S127*$B$15/($B$15-$AI$12)*(EXP(-$AI$12*(($B$16+$AI$4)*0.5))-EXP(-$B$15*(($B$16+$AI$4)*0.5)))+T127*$B$15/($B$15-$AI$13)*(EXP(-$AI$13*(($B$16+$AI$4)*0.5))-EXP(-$B$15*(($B$16+$AI$4)*0.5)))+U127*$B$15/($B$15-$AI$14)*(EXP(-$AI$14*(($B$16+$AI$4)*0.5))-EXP(-$B$15*(($B$16+$AI$4)*0.5)))</f>
        <v/>
      </c>
      <c r="AA127" s="17">
        <f>R127*EXP(-$B$15*(($B$16+$AI$4)*0.6))+S127*$B$15/($B$15-$AI$12)*(EXP(-$AI$12*(($B$16+$AI$4)*0.6))-EXP(-$B$15*(($B$16+$AI$4)*0.6)))+T127*$B$15/($B$15-$AI$13)*(EXP(-$AI$13*(($B$16+$AI$4)*0.6))-EXP(-$B$15*(($B$16+$AI$4)*0.6)))+U127*$B$15/($B$15-$AI$14)*(EXP(-$AI$14*(($B$16+$AI$4)*0.6))-EXP(-$B$15*(($B$16+$AI$4)*0.6)))</f>
        <v/>
      </c>
      <c r="AB127" s="17">
        <f>R127*EXP(-$B$15*(($B$16+$AI$4)*0.7))+S127*$B$15/($B$15-$AI$12)*(EXP(-$AI$12*(($B$16+$AI$4)*0.7))-EXP(-$B$15*(($B$16+$AI$4)*0.7)))+T127*$B$15/($B$15-$AI$13)*(EXP(-$AI$13*(($B$16+$AI$4)*0.7))-EXP(-$B$15*(($B$16+$AI$4)*0.7)))+U127*$B$15/($B$15-$AI$14)*(EXP(-$AI$14*(($B$16+$AI$4)*0.7))-EXP(-$B$15*(($B$16+$AI$4)*0.7)))</f>
        <v/>
      </c>
      <c r="AC127" s="17">
        <f>R127*EXP(-$B$15*(($B$16+$AI$4)*0.8))+S127*$B$15/($B$15-$AI$12)*(EXP(-$AI$12*(($B$16+$AI$4)*0.8))-EXP(-$B$15*(($B$16+$AI$4)*0.8)))+T127*$B$15/($B$15-$AI$13)*(EXP(-$AI$13*(($B$16+$AI$4)*0.8))-EXP(-$B$15*(($B$16+$AI$4)*0.8)))+U127*$B$15/($B$15-$AI$14)*(EXP(-$AI$14*(($B$16+$AI$4)*0.8))-EXP(-$B$15*(($B$16+$AI$4)*0.8)))</f>
        <v/>
      </c>
      <c r="AD127" s="17">
        <f>R127*EXP(-$B$15*(($B$16+$AI$4)*0.9))+S127*$B$15/($B$15-$AI$12)*(EXP(-$AI$12*(($B$16+$AI$4)*0.9))-EXP(-$B$15*(($B$16+$AI$4)*0.9)))+T127*$B$15/($B$15-$AI$13)*(EXP(-$AI$13*(($B$16+$AI$4)*0.9))-EXP(-$B$15*(($B$16+$AI$4)*0.9)))+U127*$B$15/($B$15-$AI$14)*(EXP(-$AI$14*(($B$16+$AI$4)*0.9))-EXP(-$B$15*(($B$16+$AI$4)*0.9)))</f>
        <v/>
      </c>
      <c r="AE127" s="17">
        <f>R127*EXP(-$B$15*(($B$16+$AI$4)*1.0))+S127*$B$15/($B$15-$AI$12)*(EXP(-$AI$12*(($B$16+$AI$4)*1.0))-EXP(-$B$15*(($B$16+$AI$4)*1.0)))+T127*$B$15/($B$15-$AI$13)*(EXP(-$AI$13*(($B$16+$AI$4)*1.0))-EXP(-$B$15*(($B$16+$AI$4)*1.0)))+U127*$B$15/($B$15-$AI$14)*(EXP(-$AI$14*(($B$16+$AI$4)*1.0))-EXP(-$B$15*(($B$16+$AI$4)*1.0)))</f>
        <v/>
      </c>
      <c r="AF127" s="17">
        <f>MIN((G127-V127)/$AI$48,(G127-W127)/$AI$49,(G127-X127)/$AI$50,(G127-Y127)/$AI$51,(G127-Z127)/$AI$52,(G127-AA127)/$AI$53,(G127-AB127)/$AI$54,(G127-AC127)/$AI$55,(G127-AD127)/$AI$56,(G127-AE127)/$AI$57)</f>
        <v/>
      </c>
    </row>
    <row r="128">
      <c r="E128" s="12">
        <f>E127+$B$11</f>
        <v/>
      </c>
      <c r="F128" s="13">
        <f>E128/60</f>
        <v/>
      </c>
      <c r="G128" s="13">
        <f>IF(F128&gt;=$AI$66,$B$26,IF(F128&gt;=$AI$65,$B$25,IF(F128&gt;=$AI$64,$B$24,IF(F128&gt;=$AI$63,$B$23,IF(F128&gt;=$AI$62,$B$22,IF(F128&gt;=$AI$61,$B$21,$B$20))))))</f>
        <v/>
      </c>
      <c r="H128" s="14">
        <f>MAX(0,MIN($AI$59,IF($B$9="Plasma",(G128-(S128*$AI$18+T128*$AI$19+U128*$AI$20))/$AI$46,AF128)))</f>
        <v/>
      </c>
      <c r="I128" s="15">
        <f>H128/10*3600/$B$11</f>
        <v/>
      </c>
      <c r="J128" s="15">
        <f>J127+H128</f>
        <v/>
      </c>
      <c r="K128" s="14">
        <f>$AI$21*K127+$AI$22*L127+$AI$23*M127+$AI$30*H127</f>
        <v/>
      </c>
      <c r="L128" s="14">
        <f>$AI$24*K127+$AI$25*L127+$AI$26*M127+$AI$31*H127</f>
        <v/>
      </c>
      <c r="M128" s="14">
        <f>$AI$27*K127+$AI$28*L127+$AI$29*M127+$AI$32*H127</f>
        <v/>
      </c>
      <c r="N128" s="16">
        <f>R128*$B$48</f>
        <v/>
      </c>
      <c r="O128" s="14">
        <f>K128/$B$37</f>
        <v/>
      </c>
      <c r="P128" s="14">
        <f>L128/$B$38</f>
        <v/>
      </c>
      <c r="Q128" s="14">
        <f>M128/$B$39</f>
        <v/>
      </c>
      <c r="R128" s="14">
        <f>R127*$AI$42+S127*$AI$43+T127*$AI$44+U127*$AI$45+$AI$47*H127</f>
        <v/>
      </c>
      <c r="S128" s="17">
        <f>$AI$33*K128+$AI$34*L128+$AI$35*M128</f>
        <v/>
      </c>
      <c r="T128" s="17">
        <f>$AI$36*K128+$AI$37*L128+$AI$38*M128</f>
        <v/>
      </c>
      <c r="U128" s="17">
        <f>$AI$39*K128+$AI$40*L128+$AI$41*M128</f>
        <v/>
      </c>
      <c r="V128" s="17">
        <f>R128*EXP(-$B$15*(($B$16+$AI$4)*0.1))+S128*$B$15/($B$15-$AI$12)*(EXP(-$AI$12*(($B$16+$AI$4)*0.1))-EXP(-$B$15*(($B$16+$AI$4)*0.1)))+T128*$B$15/($B$15-$AI$13)*(EXP(-$AI$13*(($B$16+$AI$4)*0.1))-EXP(-$B$15*(($B$16+$AI$4)*0.1)))+U128*$B$15/($B$15-$AI$14)*(EXP(-$AI$14*(($B$16+$AI$4)*0.1))-EXP(-$B$15*(($B$16+$AI$4)*0.1)))</f>
        <v/>
      </c>
      <c r="W128" s="17">
        <f>R128*EXP(-$B$15*(($B$16+$AI$4)*0.2))+S128*$B$15/($B$15-$AI$12)*(EXP(-$AI$12*(($B$16+$AI$4)*0.2))-EXP(-$B$15*(($B$16+$AI$4)*0.2)))+T128*$B$15/($B$15-$AI$13)*(EXP(-$AI$13*(($B$16+$AI$4)*0.2))-EXP(-$B$15*(($B$16+$AI$4)*0.2)))+U128*$B$15/($B$15-$AI$14)*(EXP(-$AI$14*(($B$16+$AI$4)*0.2))-EXP(-$B$15*(($B$16+$AI$4)*0.2)))</f>
        <v/>
      </c>
      <c r="X128" s="17">
        <f>R128*EXP(-$B$15*(($B$16+$AI$4)*0.3))+S128*$B$15/($B$15-$AI$12)*(EXP(-$AI$12*(($B$16+$AI$4)*0.3))-EXP(-$B$15*(($B$16+$AI$4)*0.3)))+T128*$B$15/($B$15-$AI$13)*(EXP(-$AI$13*(($B$16+$AI$4)*0.3))-EXP(-$B$15*(($B$16+$AI$4)*0.3)))+U128*$B$15/($B$15-$AI$14)*(EXP(-$AI$14*(($B$16+$AI$4)*0.3))-EXP(-$B$15*(($B$16+$AI$4)*0.3)))</f>
        <v/>
      </c>
      <c r="Y128" s="17">
        <f>R128*EXP(-$B$15*(($B$16+$AI$4)*0.4))+S128*$B$15/($B$15-$AI$12)*(EXP(-$AI$12*(($B$16+$AI$4)*0.4))-EXP(-$B$15*(($B$16+$AI$4)*0.4)))+T128*$B$15/($B$15-$AI$13)*(EXP(-$AI$13*(($B$16+$AI$4)*0.4))-EXP(-$B$15*(($B$16+$AI$4)*0.4)))+U128*$B$15/($B$15-$AI$14)*(EXP(-$AI$14*(($B$16+$AI$4)*0.4))-EXP(-$B$15*(($B$16+$AI$4)*0.4)))</f>
        <v/>
      </c>
      <c r="Z128" s="17">
        <f>R128*EXP(-$B$15*(($B$16+$AI$4)*0.5))+S128*$B$15/($B$15-$AI$12)*(EXP(-$AI$12*(($B$16+$AI$4)*0.5))-EXP(-$B$15*(($B$16+$AI$4)*0.5)))+T128*$B$15/($B$15-$AI$13)*(EXP(-$AI$13*(($B$16+$AI$4)*0.5))-EXP(-$B$15*(($B$16+$AI$4)*0.5)))+U128*$B$15/($B$15-$AI$14)*(EXP(-$AI$14*(($B$16+$AI$4)*0.5))-EXP(-$B$15*(($B$16+$AI$4)*0.5)))</f>
        <v/>
      </c>
      <c r="AA128" s="17">
        <f>R128*EXP(-$B$15*(($B$16+$AI$4)*0.6))+S128*$B$15/($B$15-$AI$12)*(EXP(-$AI$12*(($B$16+$AI$4)*0.6))-EXP(-$B$15*(($B$16+$AI$4)*0.6)))+T128*$B$15/($B$15-$AI$13)*(EXP(-$AI$13*(($B$16+$AI$4)*0.6))-EXP(-$B$15*(($B$16+$AI$4)*0.6)))+U128*$B$15/($B$15-$AI$14)*(EXP(-$AI$14*(($B$16+$AI$4)*0.6))-EXP(-$B$15*(($B$16+$AI$4)*0.6)))</f>
        <v/>
      </c>
      <c r="AB128" s="17">
        <f>R128*EXP(-$B$15*(($B$16+$AI$4)*0.7))+S128*$B$15/($B$15-$AI$12)*(EXP(-$AI$12*(($B$16+$AI$4)*0.7))-EXP(-$B$15*(($B$16+$AI$4)*0.7)))+T128*$B$15/($B$15-$AI$13)*(EXP(-$AI$13*(($B$16+$AI$4)*0.7))-EXP(-$B$15*(($B$16+$AI$4)*0.7)))+U128*$B$15/($B$15-$AI$14)*(EXP(-$AI$14*(($B$16+$AI$4)*0.7))-EXP(-$B$15*(($B$16+$AI$4)*0.7)))</f>
        <v/>
      </c>
      <c r="AC128" s="17">
        <f>R128*EXP(-$B$15*(($B$16+$AI$4)*0.8))+S128*$B$15/($B$15-$AI$12)*(EXP(-$AI$12*(($B$16+$AI$4)*0.8))-EXP(-$B$15*(($B$16+$AI$4)*0.8)))+T128*$B$15/($B$15-$AI$13)*(EXP(-$AI$13*(($B$16+$AI$4)*0.8))-EXP(-$B$15*(($B$16+$AI$4)*0.8)))+U128*$B$15/($B$15-$AI$14)*(EXP(-$AI$14*(($B$16+$AI$4)*0.8))-EXP(-$B$15*(($B$16+$AI$4)*0.8)))</f>
        <v/>
      </c>
      <c r="AD128" s="17">
        <f>R128*EXP(-$B$15*(($B$16+$AI$4)*0.9))+S128*$B$15/($B$15-$AI$12)*(EXP(-$AI$12*(($B$16+$AI$4)*0.9))-EXP(-$B$15*(($B$16+$AI$4)*0.9)))+T128*$B$15/($B$15-$AI$13)*(EXP(-$AI$13*(($B$16+$AI$4)*0.9))-EXP(-$B$15*(($B$16+$AI$4)*0.9)))+U128*$B$15/($B$15-$AI$14)*(EXP(-$AI$14*(($B$16+$AI$4)*0.9))-EXP(-$B$15*(($B$16+$AI$4)*0.9)))</f>
        <v/>
      </c>
      <c r="AE128" s="17">
        <f>R128*EXP(-$B$15*(($B$16+$AI$4)*1.0))+S128*$B$15/($B$15-$AI$12)*(EXP(-$AI$12*(($B$16+$AI$4)*1.0))-EXP(-$B$15*(($B$16+$AI$4)*1.0)))+T128*$B$15/($B$15-$AI$13)*(EXP(-$AI$13*(($B$16+$AI$4)*1.0))-EXP(-$B$15*(($B$16+$AI$4)*1.0)))+U128*$B$15/($B$15-$AI$14)*(EXP(-$AI$14*(($B$16+$AI$4)*1.0))-EXP(-$B$15*(($B$16+$AI$4)*1.0)))</f>
        <v/>
      </c>
      <c r="AF128" s="17">
        <f>MIN((G128-V128)/$AI$48,(G128-W128)/$AI$49,(G128-X128)/$AI$50,(G128-Y128)/$AI$51,(G128-Z128)/$AI$52,(G128-AA128)/$AI$53,(G128-AB128)/$AI$54,(G128-AC128)/$AI$55,(G128-AD128)/$AI$56,(G128-AE128)/$AI$57)</f>
        <v/>
      </c>
    </row>
    <row r="129">
      <c r="E129" s="12">
        <f>E128+$B$11</f>
        <v/>
      </c>
      <c r="F129" s="13">
        <f>E129/60</f>
        <v/>
      </c>
      <c r="G129" s="13">
        <f>IF(F129&gt;=$AI$66,$B$26,IF(F129&gt;=$AI$65,$B$25,IF(F129&gt;=$AI$64,$B$24,IF(F129&gt;=$AI$63,$B$23,IF(F129&gt;=$AI$62,$B$22,IF(F129&gt;=$AI$61,$B$21,$B$20))))))</f>
        <v/>
      </c>
      <c r="H129" s="14">
        <f>MAX(0,MIN($AI$59,IF($B$9="Plasma",(G129-(S129*$AI$18+T129*$AI$19+U129*$AI$20))/$AI$46,AF129)))</f>
        <v/>
      </c>
      <c r="I129" s="15">
        <f>H129/10*3600/$B$11</f>
        <v/>
      </c>
      <c r="J129" s="15">
        <f>J128+H129</f>
        <v/>
      </c>
      <c r="K129" s="14">
        <f>$AI$21*K128+$AI$22*L128+$AI$23*M128+$AI$30*H128</f>
        <v/>
      </c>
      <c r="L129" s="14">
        <f>$AI$24*K128+$AI$25*L128+$AI$26*M128+$AI$31*H128</f>
        <v/>
      </c>
      <c r="M129" s="14">
        <f>$AI$27*K128+$AI$28*L128+$AI$29*M128+$AI$32*H128</f>
        <v/>
      </c>
      <c r="N129" s="16">
        <f>R129*$B$48</f>
        <v/>
      </c>
      <c r="O129" s="14">
        <f>K129/$B$37</f>
        <v/>
      </c>
      <c r="P129" s="14">
        <f>L129/$B$38</f>
        <v/>
      </c>
      <c r="Q129" s="14">
        <f>M129/$B$39</f>
        <v/>
      </c>
      <c r="R129" s="14">
        <f>R128*$AI$42+S128*$AI$43+T128*$AI$44+U128*$AI$45+$AI$47*H128</f>
        <v/>
      </c>
      <c r="S129" s="17">
        <f>$AI$33*K129+$AI$34*L129+$AI$35*M129</f>
        <v/>
      </c>
      <c r="T129" s="17">
        <f>$AI$36*K129+$AI$37*L129+$AI$38*M129</f>
        <v/>
      </c>
      <c r="U129" s="17">
        <f>$AI$39*K129+$AI$40*L129+$AI$41*M129</f>
        <v/>
      </c>
      <c r="V129" s="17">
        <f>R129*EXP(-$B$15*(($B$16+$AI$4)*0.1))+S129*$B$15/($B$15-$AI$12)*(EXP(-$AI$12*(($B$16+$AI$4)*0.1))-EXP(-$B$15*(($B$16+$AI$4)*0.1)))+T129*$B$15/($B$15-$AI$13)*(EXP(-$AI$13*(($B$16+$AI$4)*0.1))-EXP(-$B$15*(($B$16+$AI$4)*0.1)))+U129*$B$15/($B$15-$AI$14)*(EXP(-$AI$14*(($B$16+$AI$4)*0.1))-EXP(-$B$15*(($B$16+$AI$4)*0.1)))</f>
        <v/>
      </c>
      <c r="W129" s="17">
        <f>R129*EXP(-$B$15*(($B$16+$AI$4)*0.2))+S129*$B$15/($B$15-$AI$12)*(EXP(-$AI$12*(($B$16+$AI$4)*0.2))-EXP(-$B$15*(($B$16+$AI$4)*0.2)))+T129*$B$15/($B$15-$AI$13)*(EXP(-$AI$13*(($B$16+$AI$4)*0.2))-EXP(-$B$15*(($B$16+$AI$4)*0.2)))+U129*$B$15/($B$15-$AI$14)*(EXP(-$AI$14*(($B$16+$AI$4)*0.2))-EXP(-$B$15*(($B$16+$AI$4)*0.2)))</f>
        <v/>
      </c>
      <c r="X129" s="17">
        <f>R129*EXP(-$B$15*(($B$16+$AI$4)*0.3))+S129*$B$15/($B$15-$AI$12)*(EXP(-$AI$12*(($B$16+$AI$4)*0.3))-EXP(-$B$15*(($B$16+$AI$4)*0.3)))+T129*$B$15/($B$15-$AI$13)*(EXP(-$AI$13*(($B$16+$AI$4)*0.3))-EXP(-$B$15*(($B$16+$AI$4)*0.3)))+U129*$B$15/($B$15-$AI$14)*(EXP(-$AI$14*(($B$16+$AI$4)*0.3))-EXP(-$B$15*(($B$16+$AI$4)*0.3)))</f>
        <v/>
      </c>
      <c r="Y129" s="17">
        <f>R129*EXP(-$B$15*(($B$16+$AI$4)*0.4))+S129*$B$15/($B$15-$AI$12)*(EXP(-$AI$12*(($B$16+$AI$4)*0.4))-EXP(-$B$15*(($B$16+$AI$4)*0.4)))+T129*$B$15/($B$15-$AI$13)*(EXP(-$AI$13*(($B$16+$AI$4)*0.4))-EXP(-$B$15*(($B$16+$AI$4)*0.4)))+U129*$B$15/($B$15-$AI$14)*(EXP(-$AI$14*(($B$16+$AI$4)*0.4))-EXP(-$B$15*(($B$16+$AI$4)*0.4)))</f>
        <v/>
      </c>
      <c r="Z129" s="17">
        <f>R129*EXP(-$B$15*(($B$16+$AI$4)*0.5))+S129*$B$15/($B$15-$AI$12)*(EXP(-$AI$12*(($B$16+$AI$4)*0.5))-EXP(-$B$15*(($B$16+$AI$4)*0.5)))+T129*$B$15/($B$15-$AI$13)*(EXP(-$AI$13*(($B$16+$AI$4)*0.5))-EXP(-$B$15*(($B$16+$AI$4)*0.5)))+U129*$B$15/($B$15-$AI$14)*(EXP(-$AI$14*(($B$16+$AI$4)*0.5))-EXP(-$B$15*(($B$16+$AI$4)*0.5)))</f>
        <v/>
      </c>
      <c r="AA129" s="17">
        <f>R129*EXP(-$B$15*(($B$16+$AI$4)*0.6))+S129*$B$15/($B$15-$AI$12)*(EXP(-$AI$12*(($B$16+$AI$4)*0.6))-EXP(-$B$15*(($B$16+$AI$4)*0.6)))+T129*$B$15/($B$15-$AI$13)*(EXP(-$AI$13*(($B$16+$AI$4)*0.6))-EXP(-$B$15*(($B$16+$AI$4)*0.6)))+U129*$B$15/($B$15-$AI$14)*(EXP(-$AI$14*(($B$16+$AI$4)*0.6))-EXP(-$B$15*(($B$16+$AI$4)*0.6)))</f>
        <v/>
      </c>
      <c r="AB129" s="17">
        <f>R129*EXP(-$B$15*(($B$16+$AI$4)*0.7))+S129*$B$15/($B$15-$AI$12)*(EXP(-$AI$12*(($B$16+$AI$4)*0.7))-EXP(-$B$15*(($B$16+$AI$4)*0.7)))+T129*$B$15/($B$15-$AI$13)*(EXP(-$AI$13*(($B$16+$AI$4)*0.7))-EXP(-$B$15*(($B$16+$AI$4)*0.7)))+U129*$B$15/($B$15-$AI$14)*(EXP(-$AI$14*(($B$16+$AI$4)*0.7))-EXP(-$B$15*(($B$16+$AI$4)*0.7)))</f>
        <v/>
      </c>
      <c r="AC129" s="17">
        <f>R129*EXP(-$B$15*(($B$16+$AI$4)*0.8))+S129*$B$15/($B$15-$AI$12)*(EXP(-$AI$12*(($B$16+$AI$4)*0.8))-EXP(-$B$15*(($B$16+$AI$4)*0.8)))+T129*$B$15/($B$15-$AI$13)*(EXP(-$AI$13*(($B$16+$AI$4)*0.8))-EXP(-$B$15*(($B$16+$AI$4)*0.8)))+U129*$B$15/($B$15-$AI$14)*(EXP(-$AI$14*(($B$16+$AI$4)*0.8))-EXP(-$B$15*(($B$16+$AI$4)*0.8)))</f>
        <v/>
      </c>
      <c r="AD129" s="17">
        <f>R129*EXP(-$B$15*(($B$16+$AI$4)*0.9))+S129*$B$15/($B$15-$AI$12)*(EXP(-$AI$12*(($B$16+$AI$4)*0.9))-EXP(-$B$15*(($B$16+$AI$4)*0.9)))+T129*$B$15/($B$15-$AI$13)*(EXP(-$AI$13*(($B$16+$AI$4)*0.9))-EXP(-$B$15*(($B$16+$AI$4)*0.9)))+U129*$B$15/($B$15-$AI$14)*(EXP(-$AI$14*(($B$16+$AI$4)*0.9))-EXP(-$B$15*(($B$16+$AI$4)*0.9)))</f>
        <v/>
      </c>
      <c r="AE129" s="17">
        <f>R129*EXP(-$B$15*(($B$16+$AI$4)*1.0))+S129*$B$15/($B$15-$AI$12)*(EXP(-$AI$12*(($B$16+$AI$4)*1.0))-EXP(-$B$15*(($B$16+$AI$4)*1.0)))+T129*$B$15/($B$15-$AI$13)*(EXP(-$AI$13*(($B$16+$AI$4)*1.0))-EXP(-$B$15*(($B$16+$AI$4)*1.0)))+U129*$B$15/($B$15-$AI$14)*(EXP(-$AI$14*(($B$16+$AI$4)*1.0))-EXP(-$B$15*(($B$16+$AI$4)*1.0)))</f>
        <v/>
      </c>
      <c r="AF129" s="17">
        <f>MIN((G129-V129)/$AI$48,(G129-W129)/$AI$49,(G129-X129)/$AI$50,(G129-Y129)/$AI$51,(G129-Z129)/$AI$52,(G129-AA129)/$AI$53,(G129-AB129)/$AI$54,(G129-AC129)/$AI$55,(G129-AD129)/$AI$56,(G129-AE129)/$AI$57)</f>
        <v/>
      </c>
    </row>
    <row r="130">
      <c r="E130" s="12">
        <f>E129+$B$11</f>
        <v/>
      </c>
      <c r="F130" s="13">
        <f>E130/60</f>
        <v/>
      </c>
      <c r="G130" s="13">
        <f>IF(F130&gt;=$AI$66,$B$26,IF(F130&gt;=$AI$65,$B$25,IF(F130&gt;=$AI$64,$B$24,IF(F130&gt;=$AI$63,$B$23,IF(F130&gt;=$AI$62,$B$22,IF(F130&gt;=$AI$61,$B$21,$B$20))))))</f>
        <v/>
      </c>
      <c r="H130" s="14">
        <f>MAX(0,MIN($AI$59,IF($B$9="Plasma",(G130-(S130*$AI$18+T130*$AI$19+U130*$AI$20))/$AI$46,AF130)))</f>
        <v/>
      </c>
      <c r="I130" s="15">
        <f>H130/10*3600/$B$11</f>
        <v/>
      </c>
      <c r="J130" s="15">
        <f>J129+H130</f>
        <v/>
      </c>
      <c r="K130" s="14">
        <f>$AI$21*K129+$AI$22*L129+$AI$23*M129+$AI$30*H129</f>
        <v/>
      </c>
      <c r="L130" s="14">
        <f>$AI$24*K129+$AI$25*L129+$AI$26*M129+$AI$31*H129</f>
        <v/>
      </c>
      <c r="M130" s="14">
        <f>$AI$27*K129+$AI$28*L129+$AI$29*M129+$AI$32*H129</f>
        <v/>
      </c>
      <c r="N130" s="16">
        <f>R130*$B$48</f>
        <v/>
      </c>
      <c r="O130" s="14">
        <f>K130/$B$37</f>
        <v/>
      </c>
      <c r="P130" s="14">
        <f>L130/$B$38</f>
        <v/>
      </c>
      <c r="Q130" s="14">
        <f>M130/$B$39</f>
        <v/>
      </c>
      <c r="R130" s="14">
        <f>R129*$AI$42+S129*$AI$43+T129*$AI$44+U129*$AI$45+$AI$47*H129</f>
        <v/>
      </c>
      <c r="S130" s="17">
        <f>$AI$33*K130+$AI$34*L130+$AI$35*M130</f>
        <v/>
      </c>
      <c r="T130" s="17">
        <f>$AI$36*K130+$AI$37*L130+$AI$38*M130</f>
        <v/>
      </c>
      <c r="U130" s="17">
        <f>$AI$39*K130+$AI$40*L130+$AI$41*M130</f>
        <v/>
      </c>
      <c r="V130" s="17">
        <f>R130*EXP(-$B$15*(($B$16+$AI$4)*0.1))+S130*$B$15/($B$15-$AI$12)*(EXP(-$AI$12*(($B$16+$AI$4)*0.1))-EXP(-$B$15*(($B$16+$AI$4)*0.1)))+T130*$B$15/($B$15-$AI$13)*(EXP(-$AI$13*(($B$16+$AI$4)*0.1))-EXP(-$B$15*(($B$16+$AI$4)*0.1)))+U130*$B$15/($B$15-$AI$14)*(EXP(-$AI$14*(($B$16+$AI$4)*0.1))-EXP(-$B$15*(($B$16+$AI$4)*0.1)))</f>
        <v/>
      </c>
      <c r="W130" s="17">
        <f>R130*EXP(-$B$15*(($B$16+$AI$4)*0.2))+S130*$B$15/($B$15-$AI$12)*(EXP(-$AI$12*(($B$16+$AI$4)*0.2))-EXP(-$B$15*(($B$16+$AI$4)*0.2)))+T130*$B$15/($B$15-$AI$13)*(EXP(-$AI$13*(($B$16+$AI$4)*0.2))-EXP(-$B$15*(($B$16+$AI$4)*0.2)))+U130*$B$15/($B$15-$AI$14)*(EXP(-$AI$14*(($B$16+$AI$4)*0.2))-EXP(-$B$15*(($B$16+$AI$4)*0.2)))</f>
        <v/>
      </c>
      <c r="X130" s="17">
        <f>R130*EXP(-$B$15*(($B$16+$AI$4)*0.3))+S130*$B$15/($B$15-$AI$12)*(EXP(-$AI$12*(($B$16+$AI$4)*0.3))-EXP(-$B$15*(($B$16+$AI$4)*0.3)))+T130*$B$15/($B$15-$AI$13)*(EXP(-$AI$13*(($B$16+$AI$4)*0.3))-EXP(-$B$15*(($B$16+$AI$4)*0.3)))+U130*$B$15/($B$15-$AI$14)*(EXP(-$AI$14*(($B$16+$AI$4)*0.3))-EXP(-$B$15*(($B$16+$AI$4)*0.3)))</f>
        <v/>
      </c>
      <c r="Y130" s="17">
        <f>R130*EXP(-$B$15*(($B$16+$AI$4)*0.4))+S130*$B$15/($B$15-$AI$12)*(EXP(-$AI$12*(($B$16+$AI$4)*0.4))-EXP(-$B$15*(($B$16+$AI$4)*0.4)))+T130*$B$15/($B$15-$AI$13)*(EXP(-$AI$13*(($B$16+$AI$4)*0.4))-EXP(-$B$15*(($B$16+$AI$4)*0.4)))+U130*$B$15/($B$15-$AI$14)*(EXP(-$AI$14*(($B$16+$AI$4)*0.4))-EXP(-$B$15*(($B$16+$AI$4)*0.4)))</f>
        <v/>
      </c>
      <c r="Z130" s="17">
        <f>R130*EXP(-$B$15*(($B$16+$AI$4)*0.5))+S130*$B$15/($B$15-$AI$12)*(EXP(-$AI$12*(($B$16+$AI$4)*0.5))-EXP(-$B$15*(($B$16+$AI$4)*0.5)))+T130*$B$15/($B$15-$AI$13)*(EXP(-$AI$13*(($B$16+$AI$4)*0.5))-EXP(-$B$15*(($B$16+$AI$4)*0.5)))+U130*$B$15/($B$15-$AI$14)*(EXP(-$AI$14*(($B$16+$AI$4)*0.5))-EXP(-$B$15*(($B$16+$AI$4)*0.5)))</f>
        <v/>
      </c>
      <c r="AA130" s="17">
        <f>R130*EXP(-$B$15*(($B$16+$AI$4)*0.6))+S130*$B$15/($B$15-$AI$12)*(EXP(-$AI$12*(($B$16+$AI$4)*0.6))-EXP(-$B$15*(($B$16+$AI$4)*0.6)))+T130*$B$15/($B$15-$AI$13)*(EXP(-$AI$13*(($B$16+$AI$4)*0.6))-EXP(-$B$15*(($B$16+$AI$4)*0.6)))+U130*$B$15/($B$15-$AI$14)*(EXP(-$AI$14*(($B$16+$AI$4)*0.6))-EXP(-$B$15*(($B$16+$AI$4)*0.6)))</f>
        <v/>
      </c>
      <c r="AB130" s="17">
        <f>R130*EXP(-$B$15*(($B$16+$AI$4)*0.7))+S130*$B$15/($B$15-$AI$12)*(EXP(-$AI$12*(($B$16+$AI$4)*0.7))-EXP(-$B$15*(($B$16+$AI$4)*0.7)))+T130*$B$15/($B$15-$AI$13)*(EXP(-$AI$13*(($B$16+$AI$4)*0.7))-EXP(-$B$15*(($B$16+$AI$4)*0.7)))+U130*$B$15/($B$15-$AI$14)*(EXP(-$AI$14*(($B$16+$AI$4)*0.7))-EXP(-$B$15*(($B$16+$AI$4)*0.7)))</f>
        <v/>
      </c>
      <c r="AC130" s="17">
        <f>R130*EXP(-$B$15*(($B$16+$AI$4)*0.8))+S130*$B$15/($B$15-$AI$12)*(EXP(-$AI$12*(($B$16+$AI$4)*0.8))-EXP(-$B$15*(($B$16+$AI$4)*0.8)))+T130*$B$15/($B$15-$AI$13)*(EXP(-$AI$13*(($B$16+$AI$4)*0.8))-EXP(-$B$15*(($B$16+$AI$4)*0.8)))+U130*$B$15/($B$15-$AI$14)*(EXP(-$AI$14*(($B$16+$AI$4)*0.8))-EXP(-$B$15*(($B$16+$AI$4)*0.8)))</f>
        <v/>
      </c>
      <c r="AD130" s="17">
        <f>R130*EXP(-$B$15*(($B$16+$AI$4)*0.9))+S130*$B$15/($B$15-$AI$12)*(EXP(-$AI$12*(($B$16+$AI$4)*0.9))-EXP(-$B$15*(($B$16+$AI$4)*0.9)))+T130*$B$15/($B$15-$AI$13)*(EXP(-$AI$13*(($B$16+$AI$4)*0.9))-EXP(-$B$15*(($B$16+$AI$4)*0.9)))+U130*$B$15/($B$15-$AI$14)*(EXP(-$AI$14*(($B$16+$AI$4)*0.9))-EXP(-$B$15*(($B$16+$AI$4)*0.9)))</f>
        <v/>
      </c>
      <c r="AE130" s="17">
        <f>R130*EXP(-$B$15*(($B$16+$AI$4)*1.0))+S130*$B$15/($B$15-$AI$12)*(EXP(-$AI$12*(($B$16+$AI$4)*1.0))-EXP(-$B$15*(($B$16+$AI$4)*1.0)))+T130*$B$15/($B$15-$AI$13)*(EXP(-$AI$13*(($B$16+$AI$4)*1.0))-EXP(-$B$15*(($B$16+$AI$4)*1.0)))+U130*$B$15/($B$15-$AI$14)*(EXP(-$AI$14*(($B$16+$AI$4)*1.0))-EXP(-$B$15*(($B$16+$AI$4)*1.0)))</f>
        <v/>
      </c>
      <c r="AF130" s="17">
        <f>MIN((G130-V130)/$AI$48,(G130-W130)/$AI$49,(G130-X130)/$AI$50,(G130-Y130)/$AI$51,(G130-Z130)/$AI$52,(G130-AA130)/$AI$53,(G130-AB130)/$AI$54,(G130-AC130)/$AI$55,(G130-AD130)/$AI$56,(G130-AE130)/$AI$57)</f>
        <v/>
      </c>
    </row>
    <row r="131">
      <c r="E131" s="12">
        <f>E130+$B$11</f>
        <v/>
      </c>
      <c r="F131" s="13">
        <f>E131/60</f>
        <v/>
      </c>
      <c r="G131" s="13">
        <f>IF(F131&gt;=$AI$66,$B$26,IF(F131&gt;=$AI$65,$B$25,IF(F131&gt;=$AI$64,$B$24,IF(F131&gt;=$AI$63,$B$23,IF(F131&gt;=$AI$62,$B$22,IF(F131&gt;=$AI$61,$B$21,$B$20))))))</f>
        <v/>
      </c>
      <c r="H131" s="14">
        <f>MAX(0,MIN($AI$59,IF($B$9="Plasma",(G131-(S131*$AI$18+T131*$AI$19+U131*$AI$20))/$AI$46,AF131)))</f>
        <v/>
      </c>
      <c r="I131" s="15">
        <f>H131/10*3600/$B$11</f>
        <v/>
      </c>
      <c r="J131" s="15">
        <f>J130+H131</f>
        <v/>
      </c>
      <c r="K131" s="14">
        <f>$AI$21*K130+$AI$22*L130+$AI$23*M130+$AI$30*H130</f>
        <v/>
      </c>
      <c r="L131" s="14">
        <f>$AI$24*K130+$AI$25*L130+$AI$26*M130+$AI$31*H130</f>
        <v/>
      </c>
      <c r="M131" s="14">
        <f>$AI$27*K130+$AI$28*L130+$AI$29*M130+$AI$32*H130</f>
        <v/>
      </c>
      <c r="N131" s="16">
        <f>R131*$B$48</f>
        <v/>
      </c>
      <c r="O131" s="14">
        <f>K131/$B$37</f>
        <v/>
      </c>
      <c r="P131" s="14">
        <f>L131/$B$38</f>
        <v/>
      </c>
      <c r="Q131" s="14">
        <f>M131/$B$39</f>
        <v/>
      </c>
      <c r="R131" s="14">
        <f>R130*$AI$42+S130*$AI$43+T130*$AI$44+U130*$AI$45+$AI$47*H130</f>
        <v/>
      </c>
      <c r="S131" s="17">
        <f>$AI$33*K131+$AI$34*L131+$AI$35*M131</f>
        <v/>
      </c>
      <c r="T131" s="17">
        <f>$AI$36*K131+$AI$37*L131+$AI$38*M131</f>
        <v/>
      </c>
      <c r="U131" s="17">
        <f>$AI$39*K131+$AI$40*L131+$AI$41*M131</f>
        <v/>
      </c>
      <c r="V131" s="17">
        <f>R131*EXP(-$B$15*(($B$16+$AI$4)*0.1))+S131*$B$15/($B$15-$AI$12)*(EXP(-$AI$12*(($B$16+$AI$4)*0.1))-EXP(-$B$15*(($B$16+$AI$4)*0.1)))+T131*$B$15/($B$15-$AI$13)*(EXP(-$AI$13*(($B$16+$AI$4)*0.1))-EXP(-$B$15*(($B$16+$AI$4)*0.1)))+U131*$B$15/($B$15-$AI$14)*(EXP(-$AI$14*(($B$16+$AI$4)*0.1))-EXP(-$B$15*(($B$16+$AI$4)*0.1)))</f>
        <v/>
      </c>
      <c r="W131" s="17">
        <f>R131*EXP(-$B$15*(($B$16+$AI$4)*0.2))+S131*$B$15/($B$15-$AI$12)*(EXP(-$AI$12*(($B$16+$AI$4)*0.2))-EXP(-$B$15*(($B$16+$AI$4)*0.2)))+T131*$B$15/($B$15-$AI$13)*(EXP(-$AI$13*(($B$16+$AI$4)*0.2))-EXP(-$B$15*(($B$16+$AI$4)*0.2)))+U131*$B$15/($B$15-$AI$14)*(EXP(-$AI$14*(($B$16+$AI$4)*0.2))-EXP(-$B$15*(($B$16+$AI$4)*0.2)))</f>
        <v/>
      </c>
      <c r="X131" s="17">
        <f>R131*EXP(-$B$15*(($B$16+$AI$4)*0.3))+S131*$B$15/($B$15-$AI$12)*(EXP(-$AI$12*(($B$16+$AI$4)*0.3))-EXP(-$B$15*(($B$16+$AI$4)*0.3)))+T131*$B$15/($B$15-$AI$13)*(EXP(-$AI$13*(($B$16+$AI$4)*0.3))-EXP(-$B$15*(($B$16+$AI$4)*0.3)))+U131*$B$15/($B$15-$AI$14)*(EXP(-$AI$14*(($B$16+$AI$4)*0.3))-EXP(-$B$15*(($B$16+$AI$4)*0.3)))</f>
        <v/>
      </c>
      <c r="Y131" s="17">
        <f>R131*EXP(-$B$15*(($B$16+$AI$4)*0.4))+S131*$B$15/($B$15-$AI$12)*(EXP(-$AI$12*(($B$16+$AI$4)*0.4))-EXP(-$B$15*(($B$16+$AI$4)*0.4)))+T131*$B$15/($B$15-$AI$13)*(EXP(-$AI$13*(($B$16+$AI$4)*0.4))-EXP(-$B$15*(($B$16+$AI$4)*0.4)))+U131*$B$15/($B$15-$AI$14)*(EXP(-$AI$14*(($B$16+$AI$4)*0.4))-EXP(-$B$15*(($B$16+$AI$4)*0.4)))</f>
        <v/>
      </c>
      <c r="Z131" s="17">
        <f>R131*EXP(-$B$15*(($B$16+$AI$4)*0.5))+S131*$B$15/($B$15-$AI$12)*(EXP(-$AI$12*(($B$16+$AI$4)*0.5))-EXP(-$B$15*(($B$16+$AI$4)*0.5)))+T131*$B$15/($B$15-$AI$13)*(EXP(-$AI$13*(($B$16+$AI$4)*0.5))-EXP(-$B$15*(($B$16+$AI$4)*0.5)))+U131*$B$15/($B$15-$AI$14)*(EXP(-$AI$14*(($B$16+$AI$4)*0.5))-EXP(-$B$15*(($B$16+$AI$4)*0.5)))</f>
        <v/>
      </c>
      <c r="AA131" s="17">
        <f>R131*EXP(-$B$15*(($B$16+$AI$4)*0.6))+S131*$B$15/($B$15-$AI$12)*(EXP(-$AI$12*(($B$16+$AI$4)*0.6))-EXP(-$B$15*(($B$16+$AI$4)*0.6)))+T131*$B$15/($B$15-$AI$13)*(EXP(-$AI$13*(($B$16+$AI$4)*0.6))-EXP(-$B$15*(($B$16+$AI$4)*0.6)))+U131*$B$15/($B$15-$AI$14)*(EXP(-$AI$14*(($B$16+$AI$4)*0.6))-EXP(-$B$15*(($B$16+$AI$4)*0.6)))</f>
        <v/>
      </c>
      <c r="AB131" s="17">
        <f>R131*EXP(-$B$15*(($B$16+$AI$4)*0.7))+S131*$B$15/($B$15-$AI$12)*(EXP(-$AI$12*(($B$16+$AI$4)*0.7))-EXP(-$B$15*(($B$16+$AI$4)*0.7)))+T131*$B$15/($B$15-$AI$13)*(EXP(-$AI$13*(($B$16+$AI$4)*0.7))-EXP(-$B$15*(($B$16+$AI$4)*0.7)))+U131*$B$15/($B$15-$AI$14)*(EXP(-$AI$14*(($B$16+$AI$4)*0.7))-EXP(-$B$15*(($B$16+$AI$4)*0.7)))</f>
        <v/>
      </c>
      <c r="AC131" s="17">
        <f>R131*EXP(-$B$15*(($B$16+$AI$4)*0.8))+S131*$B$15/($B$15-$AI$12)*(EXP(-$AI$12*(($B$16+$AI$4)*0.8))-EXP(-$B$15*(($B$16+$AI$4)*0.8)))+T131*$B$15/($B$15-$AI$13)*(EXP(-$AI$13*(($B$16+$AI$4)*0.8))-EXP(-$B$15*(($B$16+$AI$4)*0.8)))+U131*$B$15/($B$15-$AI$14)*(EXP(-$AI$14*(($B$16+$AI$4)*0.8))-EXP(-$B$15*(($B$16+$AI$4)*0.8)))</f>
        <v/>
      </c>
      <c r="AD131" s="17">
        <f>R131*EXP(-$B$15*(($B$16+$AI$4)*0.9))+S131*$B$15/($B$15-$AI$12)*(EXP(-$AI$12*(($B$16+$AI$4)*0.9))-EXP(-$B$15*(($B$16+$AI$4)*0.9)))+T131*$B$15/($B$15-$AI$13)*(EXP(-$AI$13*(($B$16+$AI$4)*0.9))-EXP(-$B$15*(($B$16+$AI$4)*0.9)))+U131*$B$15/($B$15-$AI$14)*(EXP(-$AI$14*(($B$16+$AI$4)*0.9))-EXP(-$B$15*(($B$16+$AI$4)*0.9)))</f>
        <v/>
      </c>
      <c r="AE131" s="17">
        <f>R131*EXP(-$B$15*(($B$16+$AI$4)*1.0))+S131*$B$15/($B$15-$AI$12)*(EXP(-$AI$12*(($B$16+$AI$4)*1.0))-EXP(-$B$15*(($B$16+$AI$4)*1.0)))+T131*$B$15/($B$15-$AI$13)*(EXP(-$AI$13*(($B$16+$AI$4)*1.0))-EXP(-$B$15*(($B$16+$AI$4)*1.0)))+U131*$B$15/($B$15-$AI$14)*(EXP(-$AI$14*(($B$16+$AI$4)*1.0))-EXP(-$B$15*(($B$16+$AI$4)*1.0)))</f>
        <v/>
      </c>
      <c r="AF131" s="17">
        <f>MIN((G131-V131)/$AI$48,(G131-W131)/$AI$49,(G131-X131)/$AI$50,(G131-Y131)/$AI$51,(G131-Z131)/$AI$52,(G131-AA131)/$AI$53,(G131-AB131)/$AI$54,(G131-AC131)/$AI$55,(G131-AD131)/$AI$56,(G131-AE131)/$AI$57)</f>
        <v/>
      </c>
    </row>
    <row r="132">
      <c r="E132" s="12">
        <f>E131+$B$11</f>
        <v/>
      </c>
      <c r="F132" s="13">
        <f>E132/60</f>
        <v/>
      </c>
      <c r="G132" s="13">
        <f>IF(F132&gt;=$AI$66,$B$26,IF(F132&gt;=$AI$65,$B$25,IF(F132&gt;=$AI$64,$B$24,IF(F132&gt;=$AI$63,$B$23,IF(F132&gt;=$AI$62,$B$22,IF(F132&gt;=$AI$61,$B$21,$B$20))))))</f>
        <v/>
      </c>
      <c r="H132" s="14">
        <f>MAX(0,MIN($AI$59,IF($B$9="Plasma",(G132-(S132*$AI$18+T132*$AI$19+U132*$AI$20))/$AI$46,AF132)))</f>
        <v/>
      </c>
      <c r="I132" s="15">
        <f>H132/10*3600/$B$11</f>
        <v/>
      </c>
      <c r="J132" s="15">
        <f>J131+H132</f>
        <v/>
      </c>
      <c r="K132" s="14">
        <f>$AI$21*K131+$AI$22*L131+$AI$23*M131+$AI$30*H131</f>
        <v/>
      </c>
      <c r="L132" s="14">
        <f>$AI$24*K131+$AI$25*L131+$AI$26*M131+$AI$31*H131</f>
        <v/>
      </c>
      <c r="M132" s="14">
        <f>$AI$27*K131+$AI$28*L131+$AI$29*M131+$AI$32*H131</f>
        <v/>
      </c>
      <c r="N132" s="16">
        <f>R132*$B$48</f>
        <v/>
      </c>
      <c r="O132" s="14">
        <f>K132/$B$37</f>
        <v/>
      </c>
      <c r="P132" s="14">
        <f>L132/$B$38</f>
        <v/>
      </c>
      <c r="Q132" s="14">
        <f>M132/$B$39</f>
        <v/>
      </c>
      <c r="R132" s="14">
        <f>R131*$AI$42+S131*$AI$43+T131*$AI$44+U131*$AI$45+$AI$47*H131</f>
        <v/>
      </c>
      <c r="S132" s="17">
        <f>$AI$33*K132+$AI$34*L132+$AI$35*M132</f>
        <v/>
      </c>
      <c r="T132" s="17">
        <f>$AI$36*K132+$AI$37*L132+$AI$38*M132</f>
        <v/>
      </c>
      <c r="U132" s="17">
        <f>$AI$39*K132+$AI$40*L132+$AI$41*M132</f>
        <v/>
      </c>
      <c r="V132" s="17">
        <f>R132*EXP(-$B$15*(($B$16+$AI$4)*0.1))+S132*$B$15/($B$15-$AI$12)*(EXP(-$AI$12*(($B$16+$AI$4)*0.1))-EXP(-$B$15*(($B$16+$AI$4)*0.1)))+T132*$B$15/($B$15-$AI$13)*(EXP(-$AI$13*(($B$16+$AI$4)*0.1))-EXP(-$B$15*(($B$16+$AI$4)*0.1)))+U132*$B$15/($B$15-$AI$14)*(EXP(-$AI$14*(($B$16+$AI$4)*0.1))-EXP(-$B$15*(($B$16+$AI$4)*0.1)))</f>
        <v/>
      </c>
      <c r="W132" s="17">
        <f>R132*EXP(-$B$15*(($B$16+$AI$4)*0.2))+S132*$B$15/($B$15-$AI$12)*(EXP(-$AI$12*(($B$16+$AI$4)*0.2))-EXP(-$B$15*(($B$16+$AI$4)*0.2)))+T132*$B$15/($B$15-$AI$13)*(EXP(-$AI$13*(($B$16+$AI$4)*0.2))-EXP(-$B$15*(($B$16+$AI$4)*0.2)))+U132*$B$15/($B$15-$AI$14)*(EXP(-$AI$14*(($B$16+$AI$4)*0.2))-EXP(-$B$15*(($B$16+$AI$4)*0.2)))</f>
        <v/>
      </c>
      <c r="X132" s="17">
        <f>R132*EXP(-$B$15*(($B$16+$AI$4)*0.3))+S132*$B$15/($B$15-$AI$12)*(EXP(-$AI$12*(($B$16+$AI$4)*0.3))-EXP(-$B$15*(($B$16+$AI$4)*0.3)))+T132*$B$15/($B$15-$AI$13)*(EXP(-$AI$13*(($B$16+$AI$4)*0.3))-EXP(-$B$15*(($B$16+$AI$4)*0.3)))+U132*$B$15/($B$15-$AI$14)*(EXP(-$AI$14*(($B$16+$AI$4)*0.3))-EXP(-$B$15*(($B$16+$AI$4)*0.3)))</f>
        <v/>
      </c>
      <c r="Y132" s="17">
        <f>R132*EXP(-$B$15*(($B$16+$AI$4)*0.4))+S132*$B$15/($B$15-$AI$12)*(EXP(-$AI$12*(($B$16+$AI$4)*0.4))-EXP(-$B$15*(($B$16+$AI$4)*0.4)))+T132*$B$15/($B$15-$AI$13)*(EXP(-$AI$13*(($B$16+$AI$4)*0.4))-EXP(-$B$15*(($B$16+$AI$4)*0.4)))+U132*$B$15/($B$15-$AI$14)*(EXP(-$AI$14*(($B$16+$AI$4)*0.4))-EXP(-$B$15*(($B$16+$AI$4)*0.4)))</f>
        <v/>
      </c>
      <c r="Z132" s="17">
        <f>R132*EXP(-$B$15*(($B$16+$AI$4)*0.5))+S132*$B$15/($B$15-$AI$12)*(EXP(-$AI$12*(($B$16+$AI$4)*0.5))-EXP(-$B$15*(($B$16+$AI$4)*0.5)))+T132*$B$15/($B$15-$AI$13)*(EXP(-$AI$13*(($B$16+$AI$4)*0.5))-EXP(-$B$15*(($B$16+$AI$4)*0.5)))+U132*$B$15/($B$15-$AI$14)*(EXP(-$AI$14*(($B$16+$AI$4)*0.5))-EXP(-$B$15*(($B$16+$AI$4)*0.5)))</f>
        <v/>
      </c>
      <c r="AA132" s="17">
        <f>R132*EXP(-$B$15*(($B$16+$AI$4)*0.6))+S132*$B$15/($B$15-$AI$12)*(EXP(-$AI$12*(($B$16+$AI$4)*0.6))-EXP(-$B$15*(($B$16+$AI$4)*0.6)))+T132*$B$15/($B$15-$AI$13)*(EXP(-$AI$13*(($B$16+$AI$4)*0.6))-EXP(-$B$15*(($B$16+$AI$4)*0.6)))+U132*$B$15/($B$15-$AI$14)*(EXP(-$AI$14*(($B$16+$AI$4)*0.6))-EXP(-$B$15*(($B$16+$AI$4)*0.6)))</f>
        <v/>
      </c>
      <c r="AB132" s="17">
        <f>R132*EXP(-$B$15*(($B$16+$AI$4)*0.7))+S132*$B$15/($B$15-$AI$12)*(EXP(-$AI$12*(($B$16+$AI$4)*0.7))-EXP(-$B$15*(($B$16+$AI$4)*0.7)))+T132*$B$15/($B$15-$AI$13)*(EXP(-$AI$13*(($B$16+$AI$4)*0.7))-EXP(-$B$15*(($B$16+$AI$4)*0.7)))+U132*$B$15/($B$15-$AI$14)*(EXP(-$AI$14*(($B$16+$AI$4)*0.7))-EXP(-$B$15*(($B$16+$AI$4)*0.7)))</f>
        <v/>
      </c>
      <c r="AC132" s="17">
        <f>R132*EXP(-$B$15*(($B$16+$AI$4)*0.8))+S132*$B$15/($B$15-$AI$12)*(EXP(-$AI$12*(($B$16+$AI$4)*0.8))-EXP(-$B$15*(($B$16+$AI$4)*0.8)))+T132*$B$15/($B$15-$AI$13)*(EXP(-$AI$13*(($B$16+$AI$4)*0.8))-EXP(-$B$15*(($B$16+$AI$4)*0.8)))+U132*$B$15/($B$15-$AI$14)*(EXP(-$AI$14*(($B$16+$AI$4)*0.8))-EXP(-$B$15*(($B$16+$AI$4)*0.8)))</f>
        <v/>
      </c>
      <c r="AD132" s="17">
        <f>R132*EXP(-$B$15*(($B$16+$AI$4)*0.9))+S132*$B$15/($B$15-$AI$12)*(EXP(-$AI$12*(($B$16+$AI$4)*0.9))-EXP(-$B$15*(($B$16+$AI$4)*0.9)))+T132*$B$15/($B$15-$AI$13)*(EXP(-$AI$13*(($B$16+$AI$4)*0.9))-EXP(-$B$15*(($B$16+$AI$4)*0.9)))+U132*$B$15/($B$15-$AI$14)*(EXP(-$AI$14*(($B$16+$AI$4)*0.9))-EXP(-$B$15*(($B$16+$AI$4)*0.9)))</f>
        <v/>
      </c>
      <c r="AE132" s="17">
        <f>R132*EXP(-$B$15*(($B$16+$AI$4)*1.0))+S132*$B$15/($B$15-$AI$12)*(EXP(-$AI$12*(($B$16+$AI$4)*1.0))-EXP(-$B$15*(($B$16+$AI$4)*1.0)))+T132*$B$15/($B$15-$AI$13)*(EXP(-$AI$13*(($B$16+$AI$4)*1.0))-EXP(-$B$15*(($B$16+$AI$4)*1.0)))+U132*$B$15/($B$15-$AI$14)*(EXP(-$AI$14*(($B$16+$AI$4)*1.0))-EXP(-$B$15*(($B$16+$AI$4)*1.0)))</f>
        <v/>
      </c>
      <c r="AF132" s="17">
        <f>MIN((G132-V132)/$AI$48,(G132-W132)/$AI$49,(G132-X132)/$AI$50,(G132-Y132)/$AI$51,(G132-Z132)/$AI$52,(G132-AA132)/$AI$53,(G132-AB132)/$AI$54,(G132-AC132)/$AI$55,(G132-AD132)/$AI$56,(G132-AE132)/$AI$57)</f>
        <v/>
      </c>
    </row>
    <row r="133">
      <c r="E133" s="12">
        <f>E132+$B$11</f>
        <v/>
      </c>
      <c r="F133" s="13">
        <f>E133/60</f>
        <v/>
      </c>
      <c r="G133" s="13">
        <f>IF(F133&gt;=$AI$66,$B$26,IF(F133&gt;=$AI$65,$B$25,IF(F133&gt;=$AI$64,$B$24,IF(F133&gt;=$AI$63,$B$23,IF(F133&gt;=$AI$62,$B$22,IF(F133&gt;=$AI$61,$B$21,$B$20))))))</f>
        <v/>
      </c>
      <c r="H133" s="14">
        <f>MAX(0,MIN($AI$59,IF($B$9="Plasma",(G133-(S133*$AI$18+T133*$AI$19+U133*$AI$20))/$AI$46,AF133)))</f>
        <v/>
      </c>
      <c r="I133" s="15">
        <f>H133/10*3600/$B$11</f>
        <v/>
      </c>
      <c r="J133" s="15">
        <f>J132+H133</f>
        <v/>
      </c>
      <c r="K133" s="14">
        <f>$AI$21*K132+$AI$22*L132+$AI$23*M132+$AI$30*H132</f>
        <v/>
      </c>
      <c r="L133" s="14">
        <f>$AI$24*K132+$AI$25*L132+$AI$26*M132+$AI$31*H132</f>
        <v/>
      </c>
      <c r="M133" s="14">
        <f>$AI$27*K132+$AI$28*L132+$AI$29*M132+$AI$32*H132</f>
        <v/>
      </c>
      <c r="N133" s="16">
        <f>R133*$B$48</f>
        <v/>
      </c>
      <c r="O133" s="14">
        <f>K133/$B$37</f>
        <v/>
      </c>
      <c r="P133" s="14">
        <f>L133/$B$38</f>
        <v/>
      </c>
      <c r="Q133" s="14">
        <f>M133/$B$39</f>
        <v/>
      </c>
      <c r="R133" s="14">
        <f>R132*$AI$42+S132*$AI$43+T132*$AI$44+U132*$AI$45+$AI$47*H132</f>
        <v/>
      </c>
      <c r="S133" s="17">
        <f>$AI$33*K133+$AI$34*L133+$AI$35*M133</f>
        <v/>
      </c>
      <c r="T133" s="17">
        <f>$AI$36*K133+$AI$37*L133+$AI$38*M133</f>
        <v/>
      </c>
      <c r="U133" s="17">
        <f>$AI$39*K133+$AI$40*L133+$AI$41*M133</f>
        <v/>
      </c>
      <c r="V133" s="17">
        <f>R133*EXP(-$B$15*(($B$16+$AI$4)*0.1))+S133*$B$15/($B$15-$AI$12)*(EXP(-$AI$12*(($B$16+$AI$4)*0.1))-EXP(-$B$15*(($B$16+$AI$4)*0.1)))+T133*$B$15/($B$15-$AI$13)*(EXP(-$AI$13*(($B$16+$AI$4)*0.1))-EXP(-$B$15*(($B$16+$AI$4)*0.1)))+U133*$B$15/($B$15-$AI$14)*(EXP(-$AI$14*(($B$16+$AI$4)*0.1))-EXP(-$B$15*(($B$16+$AI$4)*0.1)))</f>
        <v/>
      </c>
      <c r="W133" s="17">
        <f>R133*EXP(-$B$15*(($B$16+$AI$4)*0.2))+S133*$B$15/($B$15-$AI$12)*(EXP(-$AI$12*(($B$16+$AI$4)*0.2))-EXP(-$B$15*(($B$16+$AI$4)*0.2)))+T133*$B$15/($B$15-$AI$13)*(EXP(-$AI$13*(($B$16+$AI$4)*0.2))-EXP(-$B$15*(($B$16+$AI$4)*0.2)))+U133*$B$15/($B$15-$AI$14)*(EXP(-$AI$14*(($B$16+$AI$4)*0.2))-EXP(-$B$15*(($B$16+$AI$4)*0.2)))</f>
        <v/>
      </c>
      <c r="X133" s="17">
        <f>R133*EXP(-$B$15*(($B$16+$AI$4)*0.3))+S133*$B$15/($B$15-$AI$12)*(EXP(-$AI$12*(($B$16+$AI$4)*0.3))-EXP(-$B$15*(($B$16+$AI$4)*0.3)))+T133*$B$15/($B$15-$AI$13)*(EXP(-$AI$13*(($B$16+$AI$4)*0.3))-EXP(-$B$15*(($B$16+$AI$4)*0.3)))+U133*$B$15/($B$15-$AI$14)*(EXP(-$AI$14*(($B$16+$AI$4)*0.3))-EXP(-$B$15*(($B$16+$AI$4)*0.3)))</f>
        <v/>
      </c>
      <c r="Y133" s="17">
        <f>R133*EXP(-$B$15*(($B$16+$AI$4)*0.4))+S133*$B$15/($B$15-$AI$12)*(EXP(-$AI$12*(($B$16+$AI$4)*0.4))-EXP(-$B$15*(($B$16+$AI$4)*0.4)))+T133*$B$15/($B$15-$AI$13)*(EXP(-$AI$13*(($B$16+$AI$4)*0.4))-EXP(-$B$15*(($B$16+$AI$4)*0.4)))+U133*$B$15/($B$15-$AI$14)*(EXP(-$AI$14*(($B$16+$AI$4)*0.4))-EXP(-$B$15*(($B$16+$AI$4)*0.4)))</f>
        <v/>
      </c>
      <c r="Z133" s="17">
        <f>R133*EXP(-$B$15*(($B$16+$AI$4)*0.5))+S133*$B$15/($B$15-$AI$12)*(EXP(-$AI$12*(($B$16+$AI$4)*0.5))-EXP(-$B$15*(($B$16+$AI$4)*0.5)))+T133*$B$15/($B$15-$AI$13)*(EXP(-$AI$13*(($B$16+$AI$4)*0.5))-EXP(-$B$15*(($B$16+$AI$4)*0.5)))+U133*$B$15/($B$15-$AI$14)*(EXP(-$AI$14*(($B$16+$AI$4)*0.5))-EXP(-$B$15*(($B$16+$AI$4)*0.5)))</f>
        <v/>
      </c>
      <c r="AA133" s="17">
        <f>R133*EXP(-$B$15*(($B$16+$AI$4)*0.6))+S133*$B$15/($B$15-$AI$12)*(EXP(-$AI$12*(($B$16+$AI$4)*0.6))-EXP(-$B$15*(($B$16+$AI$4)*0.6)))+T133*$B$15/($B$15-$AI$13)*(EXP(-$AI$13*(($B$16+$AI$4)*0.6))-EXP(-$B$15*(($B$16+$AI$4)*0.6)))+U133*$B$15/($B$15-$AI$14)*(EXP(-$AI$14*(($B$16+$AI$4)*0.6))-EXP(-$B$15*(($B$16+$AI$4)*0.6)))</f>
        <v/>
      </c>
      <c r="AB133" s="17">
        <f>R133*EXP(-$B$15*(($B$16+$AI$4)*0.7))+S133*$B$15/($B$15-$AI$12)*(EXP(-$AI$12*(($B$16+$AI$4)*0.7))-EXP(-$B$15*(($B$16+$AI$4)*0.7)))+T133*$B$15/($B$15-$AI$13)*(EXP(-$AI$13*(($B$16+$AI$4)*0.7))-EXP(-$B$15*(($B$16+$AI$4)*0.7)))+U133*$B$15/($B$15-$AI$14)*(EXP(-$AI$14*(($B$16+$AI$4)*0.7))-EXP(-$B$15*(($B$16+$AI$4)*0.7)))</f>
        <v/>
      </c>
      <c r="AC133" s="17">
        <f>R133*EXP(-$B$15*(($B$16+$AI$4)*0.8))+S133*$B$15/($B$15-$AI$12)*(EXP(-$AI$12*(($B$16+$AI$4)*0.8))-EXP(-$B$15*(($B$16+$AI$4)*0.8)))+T133*$B$15/($B$15-$AI$13)*(EXP(-$AI$13*(($B$16+$AI$4)*0.8))-EXP(-$B$15*(($B$16+$AI$4)*0.8)))+U133*$B$15/($B$15-$AI$14)*(EXP(-$AI$14*(($B$16+$AI$4)*0.8))-EXP(-$B$15*(($B$16+$AI$4)*0.8)))</f>
        <v/>
      </c>
      <c r="AD133" s="17">
        <f>R133*EXP(-$B$15*(($B$16+$AI$4)*0.9))+S133*$B$15/($B$15-$AI$12)*(EXP(-$AI$12*(($B$16+$AI$4)*0.9))-EXP(-$B$15*(($B$16+$AI$4)*0.9)))+T133*$B$15/($B$15-$AI$13)*(EXP(-$AI$13*(($B$16+$AI$4)*0.9))-EXP(-$B$15*(($B$16+$AI$4)*0.9)))+U133*$B$15/($B$15-$AI$14)*(EXP(-$AI$14*(($B$16+$AI$4)*0.9))-EXP(-$B$15*(($B$16+$AI$4)*0.9)))</f>
        <v/>
      </c>
      <c r="AE133" s="17">
        <f>R133*EXP(-$B$15*(($B$16+$AI$4)*1.0))+S133*$B$15/($B$15-$AI$12)*(EXP(-$AI$12*(($B$16+$AI$4)*1.0))-EXP(-$B$15*(($B$16+$AI$4)*1.0)))+T133*$B$15/($B$15-$AI$13)*(EXP(-$AI$13*(($B$16+$AI$4)*1.0))-EXP(-$B$15*(($B$16+$AI$4)*1.0)))+U133*$B$15/($B$15-$AI$14)*(EXP(-$AI$14*(($B$16+$AI$4)*1.0))-EXP(-$B$15*(($B$16+$AI$4)*1.0)))</f>
        <v/>
      </c>
      <c r="AF133" s="17">
        <f>MIN((G133-V133)/$AI$48,(G133-W133)/$AI$49,(G133-X133)/$AI$50,(G133-Y133)/$AI$51,(G133-Z133)/$AI$52,(G133-AA133)/$AI$53,(G133-AB133)/$AI$54,(G133-AC133)/$AI$55,(G133-AD133)/$AI$56,(G133-AE133)/$AI$57)</f>
        <v/>
      </c>
    </row>
    <row r="134">
      <c r="E134" s="12">
        <f>E133+$B$11</f>
        <v/>
      </c>
      <c r="F134" s="13">
        <f>E134/60</f>
        <v/>
      </c>
      <c r="G134" s="13">
        <f>IF(F134&gt;=$AI$66,$B$26,IF(F134&gt;=$AI$65,$B$25,IF(F134&gt;=$AI$64,$B$24,IF(F134&gt;=$AI$63,$B$23,IF(F134&gt;=$AI$62,$B$22,IF(F134&gt;=$AI$61,$B$21,$B$20))))))</f>
        <v/>
      </c>
      <c r="H134" s="14">
        <f>MAX(0,MIN($AI$59,IF($B$9="Plasma",(G134-(S134*$AI$18+T134*$AI$19+U134*$AI$20))/$AI$46,AF134)))</f>
        <v/>
      </c>
      <c r="I134" s="15">
        <f>H134/10*3600/$B$11</f>
        <v/>
      </c>
      <c r="J134" s="15">
        <f>J133+H134</f>
        <v/>
      </c>
      <c r="K134" s="14">
        <f>$AI$21*K133+$AI$22*L133+$AI$23*M133+$AI$30*H133</f>
        <v/>
      </c>
      <c r="L134" s="14">
        <f>$AI$24*K133+$AI$25*L133+$AI$26*M133+$AI$31*H133</f>
        <v/>
      </c>
      <c r="M134" s="14">
        <f>$AI$27*K133+$AI$28*L133+$AI$29*M133+$AI$32*H133</f>
        <v/>
      </c>
      <c r="N134" s="16">
        <f>R134*$B$48</f>
        <v/>
      </c>
      <c r="O134" s="14">
        <f>K134/$B$37</f>
        <v/>
      </c>
      <c r="P134" s="14">
        <f>L134/$B$38</f>
        <v/>
      </c>
      <c r="Q134" s="14">
        <f>M134/$B$39</f>
        <v/>
      </c>
      <c r="R134" s="14">
        <f>R133*$AI$42+S133*$AI$43+T133*$AI$44+U133*$AI$45+$AI$47*H133</f>
        <v/>
      </c>
      <c r="S134" s="17">
        <f>$AI$33*K134+$AI$34*L134+$AI$35*M134</f>
        <v/>
      </c>
      <c r="T134" s="17">
        <f>$AI$36*K134+$AI$37*L134+$AI$38*M134</f>
        <v/>
      </c>
      <c r="U134" s="17">
        <f>$AI$39*K134+$AI$40*L134+$AI$41*M134</f>
        <v/>
      </c>
      <c r="V134" s="17">
        <f>R134*EXP(-$B$15*(($B$16+$AI$4)*0.1))+S134*$B$15/($B$15-$AI$12)*(EXP(-$AI$12*(($B$16+$AI$4)*0.1))-EXP(-$B$15*(($B$16+$AI$4)*0.1)))+T134*$B$15/($B$15-$AI$13)*(EXP(-$AI$13*(($B$16+$AI$4)*0.1))-EXP(-$B$15*(($B$16+$AI$4)*0.1)))+U134*$B$15/($B$15-$AI$14)*(EXP(-$AI$14*(($B$16+$AI$4)*0.1))-EXP(-$B$15*(($B$16+$AI$4)*0.1)))</f>
        <v/>
      </c>
      <c r="W134" s="17">
        <f>R134*EXP(-$B$15*(($B$16+$AI$4)*0.2))+S134*$B$15/($B$15-$AI$12)*(EXP(-$AI$12*(($B$16+$AI$4)*0.2))-EXP(-$B$15*(($B$16+$AI$4)*0.2)))+T134*$B$15/($B$15-$AI$13)*(EXP(-$AI$13*(($B$16+$AI$4)*0.2))-EXP(-$B$15*(($B$16+$AI$4)*0.2)))+U134*$B$15/($B$15-$AI$14)*(EXP(-$AI$14*(($B$16+$AI$4)*0.2))-EXP(-$B$15*(($B$16+$AI$4)*0.2)))</f>
        <v/>
      </c>
      <c r="X134" s="17">
        <f>R134*EXP(-$B$15*(($B$16+$AI$4)*0.3))+S134*$B$15/($B$15-$AI$12)*(EXP(-$AI$12*(($B$16+$AI$4)*0.3))-EXP(-$B$15*(($B$16+$AI$4)*0.3)))+T134*$B$15/($B$15-$AI$13)*(EXP(-$AI$13*(($B$16+$AI$4)*0.3))-EXP(-$B$15*(($B$16+$AI$4)*0.3)))+U134*$B$15/($B$15-$AI$14)*(EXP(-$AI$14*(($B$16+$AI$4)*0.3))-EXP(-$B$15*(($B$16+$AI$4)*0.3)))</f>
        <v/>
      </c>
      <c r="Y134" s="17">
        <f>R134*EXP(-$B$15*(($B$16+$AI$4)*0.4))+S134*$B$15/($B$15-$AI$12)*(EXP(-$AI$12*(($B$16+$AI$4)*0.4))-EXP(-$B$15*(($B$16+$AI$4)*0.4)))+T134*$B$15/($B$15-$AI$13)*(EXP(-$AI$13*(($B$16+$AI$4)*0.4))-EXP(-$B$15*(($B$16+$AI$4)*0.4)))+U134*$B$15/($B$15-$AI$14)*(EXP(-$AI$14*(($B$16+$AI$4)*0.4))-EXP(-$B$15*(($B$16+$AI$4)*0.4)))</f>
        <v/>
      </c>
      <c r="Z134" s="17">
        <f>R134*EXP(-$B$15*(($B$16+$AI$4)*0.5))+S134*$B$15/($B$15-$AI$12)*(EXP(-$AI$12*(($B$16+$AI$4)*0.5))-EXP(-$B$15*(($B$16+$AI$4)*0.5)))+T134*$B$15/($B$15-$AI$13)*(EXP(-$AI$13*(($B$16+$AI$4)*0.5))-EXP(-$B$15*(($B$16+$AI$4)*0.5)))+U134*$B$15/($B$15-$AI$14)*(EXP(-$AI$14*(($B$16+$AI$4)*0.5))-EXP(-$B$15*(($B$16+$AI$4)*0.5)))</f>
        <v/>
      </c>
      <c r="AA134" s="17">
        <f>R134*EXP(-$B$15*(($B$16+$AI$4)*0.6))+S134*$B$15/($B$15-$AI$12)*(EXP(-$AI$12*(($B$16+$AI$4)*0.6))-EXP(-$B$15*(($B$16+$AI$4)*0.6)))+T134*$B$15/($B$15-$AI$13)*(EXP(-$AI$13*(($B$16+$AI$4)*0.6))-EXP(-$B$15*(($B$16+$AI$4)*0.6)))+U134*$B$15/($B$15-$AI$14)*(EXP(-$AI$14*(($B$16+$AI$4)*0.6))-EXP(-$B$15*(($B$16+$AI$4)*0.6)))</f>
        <v/>
      </c>
      <c r="AB134" s="17">
        <f>R134*EXP(-$B$15*(($B$16+$AI$4)*0.7))+S134*$B$15/($B$15-$AI$12)*(EXP(-$AI$12*(($B$16+$AI$4)*0.7))-EXP(-$B$15*(($B$16+$AI$4)*0.7)))+T134*$B$15/($B$15-$AI$13)*(EXP(-$AI$13*(($B$16+$AI$4)*0.7))-EXP(-$B$15*(($B$16+$AI$4)*0.7)))+U134*$B$15/($B$15-$AI$14)*(EXP(-$AI$14*(($B$16+$AI$4)*0.7))-EXP(-$B$15*(($B$16+$AI$4)*0.7)))</f>
        <v/>
      </c>
      <c r="AC134" s="17">
        <f>R134*EXP(-$B$15*(($B$16+$AI$4)*0.8))+S134*$B$15/($B$15-$AI$12)*(EXP(-$AI$12*(($B$16+$AI$4)*0.8))-EXP(-$B$15*(($B$16+$AI$4)*0.8)))+T134*$B$15/($B$15-$AI$13)*(EXP(-$AI$13*(($B$16+$AI$4)*0.8))-EXP(-$B$15*(($B$16+$AI$4)*0.8)))+U134*$B$15/($B$15-$AI$14)*(EXP(-$AI$14*(($B$16+$AI$4)*0.8))-EXP(-$B$15*(($B$16+$AI$4)*0.8)))</f>
        <v/>
      </c>
      <c r="AD134" s="17">
        <f>R134*EXP(-$B$15*(($B$16+$AI$4)*0.9))+S134*$B$15/($B$15-$AI$12)*(EXP(-$AI$12*(($B$16+$AI$4)*0.9))-EXP(-$B$15*(($B$16+$AI$4)*0.9)))+T134*$B$15/($B$15-$AI$13)*(EXP(-$AI$13*(($B$16+$AI$4)*0.9))-EXP(-$B$15*(($B$16+$AI$4)*0.9)))+U134*$B$15/($B$15-$AI$14)*(EXP(-$AI$14*(($B$16+$AI$4)*0.9))-EXP(-$B$15*(($B$16+$AI$4)*0.9)))</f>
        <v/>
      </c>
      <c r="AE134" s="17">
        <f>R134*EXP(-$B$15*(($B$16+$AI$4)*1.0))+S134*$B$15/($B$15-$AI$12)*(EXP(-$AI$12*(($B$16+$AI$4)*1.0))-EXP(-$B$15*(($B$16+$AI$4)*1.0)))+T134*$B$15/($B$15-$AI$13)*(EXP(-$AI$13*(($B$16+$AI$4)*1.0))-EXP(-$B$15*(($B$16+$AI$4)*1.0)))+U134*$B$15/($B$15-$AI$14)*(EXP(-$AI$14*(($B$16+$AI$4)*1.0))-EXP(-$B$15*(($B$16+$AI$4)*1.0)))</f>
        <v/>
      </c>
      <c r="AF134" s="17">
        <f>MIN((G134-V134)/$AI$48,(G134-W134)/$AI$49,(G134-X134)/$AI$50,(G134-Y134)/$AI$51,(G134-Z134)/$AI$52,(G134-AA134)/$AI$53,(G134-AB134)/$AI$54,(G134-AC134)/$AI$55,(G134-AD134)/$AI$56,(G134-AE134)/$AI$57)</f>
        <v/>
      </c>
    </row>
    <row r="135">
      <c r="E135" s="12">
        <f>E134+$B$11</f>
        <v/>
      </c>
      <c r="F135" s="13">
        <f>E135/60</f>
        <v/>
      </c>
      <c r="G135" s="13">
        <f>IF(F135&gt;=$AI$66,$B$26,IF(F135&gt;=$AI$65,$B$25,IF(F135&gt;=$AI$64,$B$24,IF(F135&gt;=$AI$63,$B$23,IF(F135&gt;=$AI$62,$B$22,IF(F135&gt;=$AI$61,$B$21,$B$20))))))</f>
        <v/>
      </c>
      <c r="H135" s="14">
        <f>MAX(0,MIN($AI$59,IF($B$9="Plasma",(G135-(S135*$AI$18+T135*$AI$19+U135*$AI$20))/$AI$46,AF135)))</f>
        <v/>
      </c>
      <c r="I135" s="15">
        <f>H135/10*3600/$B$11</f>
        <v/>
      </c>
      <c r="J135" s="15">
        <f>J134+H135</f>
        <v/>
      </c>
      <c r="K135" s="14">
        <f>$AI$21*K134+$AI$22*L134+$AI$23*M134+$AI$30*H134</f>
        <v/>
      </c>
      <c r="L135" s="14">
        <f>$AI$24*K134+$AI$25*L134+$AI$26*M134+$AI$31*H134</f>
        <v/>
      </c>
      <c r="M135" s="14">
        <f>$AI$27*K134+$AI$28*L134+$AI$29*M134+$AI$32*H134</f>
        <v/>
      </c>
      <c r="N135" s="16">
        <f>R135*$B$48</f>
        <v/>
      </c>
      <c r="O135" s="14">
        <f>K135/$B$37</f>
        <v/>
      </c>
      <c r="P135" s="14">
        <f>L135/$B$38</f>
        <v/>
      </c>
      <c r="Q135" s="14">
        <f>M135/$B$39</f>
        <v/>
      </c>
      <c r="R135" s="14">
        <f>R134*$AI$42+S134*$AI$43+T134*$AI$44+U134*$AI$45+$AI$47*H134</f>
        <v/>
      </c>
      <c r="S135" s="17">
        <f>$AI$33*K135+$AI$34*L135+$AI$35*M135</f>
        <v/>
      </c>
      <c r="T135" s="17">
        <f>$AI$36*K135+$AI$37*L135+$AI$38*M135</f>
        <v/>
      </c>
      <c r="U135" s="17">
        <f>$AI$39*K135+$AI$40*L135+$AI$41*M135</f>
        <v/>
      </c>
      <c r="V135" s="17">
        <f>R135*EXP(-$B$15*(($B$16+$AI$4)*0.1))+S135*$B$15/($B$15-$AI$12)*(EXP(-$AI$12*(($B$16+$AI$4)*0.1))-EXP(-$B$15*(($B$16+$AI$4)*0.1)))+T135*$B$15/($B$15-$AI$13)*(EXP(-$AI$13*(($B$16+$AI$4)*0.1))-EXP(-$B$15*(($B$16+$AI$4)*0.1)))+U135*$B$15/($B$15-$AI$14)*(EXP(-$AI$14*(($B$16+$AI$4)*0.1))-EXP(-$B$15*(($B$16+$AI$4)*0.1)))</f>
        <v/>
      </c>
      <c r="W135" s="17">
        <f>R135*EXP(-$B$15*(($B$16+$AI$4)*0.2))+S135*$B$15/($B$15-$AI$12)*(EXP(-$AI$12*(($B$16+$AI$4)*0.2))-EXP(-$B$15*(($B$16+$AI$4)*0.2)))+T135*$B$15/($B$15-$AI$13)*(EXP(-$AI$13*(($B$16+$AI$4)*0.2))-EXP(-$B$15*(($B$16+$AI$4)*0.2)))+U135*$B$15/($B$15-$AI$14)*(EXP(-$AI$14*(($B$16+$AI$4)*0.2))-EXP(-$B$15*(($B$16+$AI$4)*0.2)))</f>
        <v/>
      </c>
      <c r="X135" s="17">
        <f>R135*EXP(-$B$15*(($B$16+$AI$4)*0.3))+S135*$B$15/($B$15-$AI$12)*(EXP(-$AI$12*(($B$16+$AI$4)*0.3))-EXP(-$B$15*(($B$16+$AI$4)*0.3)))+T135*$B$15/($B$15-$AI$13)*(EXP(-$AI$13*(($B$16+$AI$4)*0.3))-EXP(-$B$15*(($B$16+$AI$4)*0.3)))+U135*$B$15/($B$15-$AI$14)*(EXP(-$AI$14*(($B$16+$AI$4)*0.3))-EXP(-$B$15*(($B$16+$AI$4)*0.3)))</f>
        <v/>
      </c>
      <c r="Y135" s="17">
        <f>R135*EXP(-$B$15*(($B$16+$AI$4)*0.4))+S135*$B$15/($B$15-$AI$12)*(EXP(-$AI$12*(($B$16+$AI$4)*0.4))-EXP(-$B$15*(($B$16+$AI$4)*0.4)))+T135*$B$15/($B$15-$AI$13)*(EXP(-$AI$13*(($B$16+$AI$4)*0.4))-EXP(-$B$15*(($B$16+$AI$4)*0.4)))+U135*$B$15/($B$15-$AI$14)*(EXP(-$AI$14*(($B$16+$AI$4)*0.4))-EXP(-$B$15*(($B$16+$AI$4)*0.4)))</f>
        <v/>
      </c>
      <c r="Z135" s="17">
        <f>R135*EXP(-$B$15*(($B$16+$AI$4)*0.5))+S135*$B$15/($B$15-$AI$12)*(EXP(-$AI$12*(($B$16+$AI$4)*0.5))-EXP(-$B$15*(($B$16+$AI$4)*0.5)))+T135*$B$15/($B$15-$AI$13)*(EXP(-$AI$13*(($B$16+$AI$4)*0.5))-EXP(-$B$15*(($B$16+$AI$4)*0.5)))+U135*$B$15/($B$15-$AI$14)*(EXP(-$AI$14*(($B$16+$AI$4)*0.5))-EXP(-$B$15*(($B$16+$AI$4)*0.5)))</f>
        <v/>
      </c>
      <c r="AA135" s="17">
        <f>R135*EXP(-$B$15*(($B$16+$AI$4)*0.6))+S135*$B$15/($B$15-$AI$12)*(EXP(-$AI$12*(($B$16+$AI$4)*0.6))-EXP(-$B$15*(($B$16+$AI$4)*0.6)))+T135*$B$15/($B$15-$AI$13)*(EXP(-$AI$13*(($B$16+$AI$4)*0.6))-EXP(-$B$15*(($B$16+$AI$4)*0.6)))+U135*$B$15/($B$15-$AI$14)*(EXP(-$AI$14*(($B$16+$AI$4)*0.6))-EXP(-$B$15*(($B$16+$AI$4)*0.6)))</f>
        <v/>
      </c>
      <c r="AB135" s="17">
        <f>R135*EXP(-$B$15*(($B$16+$AI$4)*0.7))+S135*$B$15/($B$15-$AI$12)*(EXP(-$AI$12*(($B$16+$AI$4)*0.7))-EXP(-$B$15*(($B$16+$AI$4)*0.7)))+T135*$B$15/($B$15-$AI$13)*(EXP(-$AI$13*(($B$16+$AI$4)*0.7))-EXP(-$B$15*(($B$16+$AI$4)*0.7)))+U135*$B$15/($B$15-$AI$14)*(EXP(-$AI$14*(($B$16+$AI$4)*0.7))-EXP(-$B$15*(($B$16+$AI$4)*0.7)))</f>
        <v/>
      </c>
      <c r="AC135" s="17">
        <f>R135*EXP(-$B$15*(($B$16+$AI$4)*0.8))+S135*$B$15/($B$15-$AI$12)*(EXP(-$AI$12*(($B$16+$AI$4)*0.8))-EXP(-$B$15*(($B$16+$AI$4)*0.8)))+T135*$B$15/($B$15-$AI$13)*(EXP(-$AI$13*(($B$16+$AI$4)*0.8))-EXP(-$B$15*(($B$16+$AI$4)*0.8)))+U135*$B$15/($B$15-$AI$14)*(EXP(-$AI$14*(($B$16+$AI$4)*0.8))-EXP(-$B$15*(($B$16+$AI$4)*0.8)))</f>
        <v/>
      </c>
      <c r="AD135" s="17">
        <f>R135*EXP(-$B$15*(($B$16+$AI$4)*0.9))+S135*$B$15/($B$15-$AI$12)*(EXP(-$AI$12*(($B$16+$AI$4)*0.9))-EXP(-$B$15*(($B$16+$AI$4)*0.9)))+T135*$B$15/($B$15-$AI$13)*(EXP(-$AI$13*(($B$16+$AI$4)*0.9))-EXP(-$B$15*(($B$16+$AI$4)*0.9)))+U135*$B$15/($B$15-$AI$14)*(EXP(-$AI$14*(($B$16+$AI$4)*0.9))-EXP(-$B$15*(($B$16+$AI$4)*0.9)))</f>
        <v/>
      </c>
      <c r="AE135" s="17">
        <f>R135*EXP(-$B$15*(($B$16+$AI$4)*1.0))+S135*$B$15/($B$15-$AI$12)*(EXP(-$AI$12*(($B$16+$AI$4)*1.0))-EXP(-$B$15*(($B$16+$AI$4)*1.0)))+T135*$B$15/($B$15-$AI$13)*(EXP(-$AI$13*(($B$16+$AI$4)*1.0))-EXP(-$B$15*(($B$16+$AI$4)*1.0)))+U135*$B$15/($B$15-$AI$14)*(EXP(-$AI$14*(($B$16+$AI$4)*1.0))-EXP(-$B$15*(($B$16+$AI$4)*1.0)))</f>
        <v/>
      </c>
      <c r="AF135" s="17">
        <f>MIN((G135-V135)/$AI$48,(G135-W135)/$AI$49,(G135-X135)/$AI$50,(G135-Y135)/$AI$51,(G135-Z135)/$AI$52,(G135-AA135)/$AI$53,(G135-AB135)/$AI$54,(G135-AC135)/$AI$55,(G135-AD135)/$AI$56,(G135-AE135)/$AI$57)</f>
        <v/>
      </c>
    </row>
    <row r="136">
      <c r="E136" s="12">
        <f>E135+$B$11</f>
        <v/>
      </c>
      <c r="F136" s="13">
        <f>E136/60</f>
        <v/>
      </c>
      <c r="G136" s="13">
        <f>IF(F136&gt;=$AI$66,$B$26,IF(F136&gt;=$AI$65,$B$25,IF(F136&gt;=$AI$64,$B$24,IF(F136&gt;=$AI$63,$B$23,IF(F136&gt;=$AI$62,$B$22,IF(F136&gt;=$AI$61,$B$21,$B$20))))))</f>
        <v/>
      </c>
      <c r="H136" s="14">
        <f>MAX(0,MIN($AI$59,IF($B$9="Plasma",(G136-(S136*$AI$18+T136*$AI$19+U136*$AI$20))/$AI$46,AF136)))</f>
        <v/>
      </c>
      <c r="I136" s="15">
        <f>H136/10*3600/$B$11</f>
        <v/>
      </c>
      <c r="J136" s="15">
        <f>J135+H136</f>
        <v/>
      </c>
      <c r="K136" s="14">
        <f>$AI$21*K135+$AI$22*L135+$AI$23*M135+$AI$30*H135</f>
        <v/>
      </c>
      <c r="L136" s="14">
        <f>$AI$24*K135+$AI$25*L135+$AI$26*M135+$AI$31*H135</f>
        <v/>
      </c>
      <c r="M136" s="14">
        <f>$AI$27*K135+$AI$28*L135+$AI$29*M135+$AI$32*H135</f>
        <v/>
      </c>
      <c r="N136" s="16">
        <f>R136*$B$48</f>
        <v/>
      </c>
      <c r="O136" s="14">
        <f>K136/$B$37</f>
        <v/>
      </c>
      <c r="P136" s="14">
        <f>L136/$B$38</f>
        <v/>
      </c>
      <c r="Q136" s="14">
        <f>M136/$B$39</f>
        <v/>
      </c>
      <c r="R136" s="14">
        <f>R135*$AI$42+S135*$AI$43+T135*$AI$44+U135*$AI$45+$AI$47*H135</f>
        <v/>
      </c>
      <c r="S136" s="17">
        <f>$AI$33*K136+$AI$34*L136+$AI$35*M136</f>
        <v/>
      </c>
      <c r="T136" s="17">
        <f>$AI$36*K136+$AI$37*L136+$AI$38*M136</f>
        <v/>
      </c>
      <c r="U136" s="17">
        <f>$AI$39*K136+$AI$40*L136+$AI$41*M136</f>
        <v/>
      </c>
      <c r="V136" s="17">
        <f>R136*EXP(-$B$15*(($B$16+$AI$4)*0.1))+S136*$B$15/($B$15-$AI$12)*(EXP(-$AI$12*(($B$16+$AI$4)*0.1))-EXP(-$B$15*(($B$16+$AI$4)*0.1)))+T136*$B$15/($B$15-$AI$13)*(EXP(-$AI$13*(($B$16+$AI$4)*0.1))-EXP(-$B$15*(($B$16+$AI$4)*0.1)))+U136*$B$15/($B$15-$AI$14)*(EXP(-$AI$14*(($B$16+$AI$4)*0.1))-EXP(-$B$15*(($B$16+$AI$4)*0.1)))</f>
        <v/>
      </c>
      <c r="W136" s="17">
        <f>R136*EXP(-$B$15*(($B$16+$AI$4)*0.2))+S136*$B$15/($B$15-$AI$12)*(EXP(-$AI$12*(($B$16+$AI$4)*0.2))-EXP(-$B$15*(($B$16+$AI$4)*0.2)))+T136*$B$15/($B$15-$AI$13)*(EXP(-$AI$13*(($B$16+$AI$4)*0.2))-EXP(-$B$15*(($B$16+$AI$4)*0.2)))+U136*$B$15/($B$15-$AI$14)*(EXP(-$AI$14*(($B$16+$AI$4)*0.2))-EXP(-$B$15*(($B$16+$AI$4)*0.2)))</f>
        <v/>
      </c>
      <c r="X136" s="17">
        <f>R136*EXP(-$B$15*(($B$16+$AI$4)*0.3))+S136*$B$15/($B$15-$AI$12)*(EXP(-$AI$12*(($B$16+$AI$4)*0.3))-EXP(-$B$15*(($B$16+$AI$4)*0.3)))+T136*$B$15/($B$15-$AI$13)*(EXP(-$AI$13*(($B$16+$AI$4)*0.3))-EXP(-$B$15*(($B$16+$AI$4)*0.3)))+U136*$B$15/($B$15-$AI$14)*(EXP(-$AI$14*(($B$16+$AI$4)*0.3))-EXP(-$B$15*(($B$16+$AI$4)*0.3)))</f>
        <v/>
      </c>
      <c r="Y136" s="17">
        <f>R136*EXP(-$B$15*(($B$16+$AI$4)*0.4))+S136*$B$15/($B$15-$AI$12)*(EXP(-$AI$12*(($B$16+$AI$4)*0.4))-EXP(-$B$15*(($B$16+$AI$4)*0.4)))+T136*$B$15/($B$15-$AI$13)*(EXP(-$AI$13*(($B$16+$AI$4)*0.4))-EXP(-$B$15*(($B$16+$AI$4)*0.4)))+U136*$B$15/($B$15-$AI$14)*(EXP(-$AI$14*(($B$16+$AI$4)*0.4))-EXP(-$B$15*(($B$16+$AI$4)*0.4)))</f>
        <v/>
      </c>
      <c r="Z136" s="17">
        <f>R136*EXP(-$B$15*(($B$16+$AI$4)*0.5))+S136*$B$15/($B$15-$AI$12)*(EXP(-$AI$12*(($B$16+$AI$4)*0.5))-EXP(-$B$15*(($B$16+$AI$4)*0.5)))+T136*$B$15/($B$15-$AI$13)*(EXP(-$AI$13*(($B$16+$AI$4)*0.5))-EXP(-$B$15*(($B$16+$AI$4)*0.5)))+U136*$B$15/($B$15-$AI$14)*(EXP(-$AI$14*(($B$16+$AI$4)*0.5))-EXP(-$B$15*(($B$16+$AI$4)*0.5)))</f>
        <v/>
      </c>
      <c r="AA136" s="17">
        <f>R136*EXP(-$B$15*(($B$16+$AI$4)*0.6))+S136*$B$15/($B$15-$AI$12)*(EXP(-$AI$12*(($B$16+$AI$4)*0.6))-EXP(-$B$15*(($B$16+$AI$4)*0.6)))+T136*$B$15/($B$15-$AI$13)*(EXP(-$AI$13*(($B$16+$AI$4)*0.6))-EXP(-$B$15*(($B$16+$AI$4)*0.6)))+U136*$B$15/($B$15-$AI$14)*(EXP(-$AI$14*(($B$16+$AI$4)*0.6))-EXP(-$B$15*(($B$16+$AI$4)*0.6)))</f>
        <v/>
      </c>
      <c r="AB136" s="17">
        <f>R136*EXP(-$B$15*(($B$16+$AI$4)*0.7))+S136*$B$15/($B$15-$AI$12)*(EXP(-$AI$12*(($B$16+$AI$4)*0.7))-EXP(-$B$15*(($B$16+$AI$4)*0.7)))+T136*$B$15/($B$15-$AI$13)*(EXP(-$AI$13*(($B$16+$AI$4)*0.7))-EXP(-$B$15*(($B$16+$AI$4)*0.7)))+U136*$B$15/($B$15-$AI$14)*(EXP(-$AI$14*(($B$16+$AI$4)*0.7))-EXP(-$B$15*(($B$16+$AI$4)*0.7)))</f>
        <v/>
      </c>
      <c r="AC136" s="17">
        <f>R136*EXP(-$B$15*(($B$16+$AI$4)*0.8))+S136*$B$15/($B$15-$AI$12)*(EXP(-$AI$12*(($B$16+$AI$4)*0.8))-EXP(-$B$15*(($B$16+$AI$4)*0.8)))+T136*$B$15/($B$15-$AI$13)*(EXP(-$AI$13*(($B$16+$AI$4)*0.8))-EXP(-$B$15*(($B$16+$AI$4)*0.8)))+U136*$B$15/($B$15-$AI$14)*(EXP(-$AI$14*(($B$16+$AI$4)*0.8))-EXP(-$B$15*(($B$16+$AI$4)*0.8)))</f>
        <v/>
      </c>
      <c r="AD136" s="17">
        <f>R136*EXP(-$B$15*(($B$16+$AI$4)*0.9))+S136*$B$15/($B$15-$AI$12)*(EXP(-$AI$12*(($B$16+$AI$4)*0.9))-EXP(-$B$15*(($B$16+$AI$4)*0.9)))+T136*$B$15/($B$15-$AI$13)*(EXP(-$AI$13*(($B$16+$AI$4)*0.9))-EXP(-$B$15*(($B$16+$AI$4)*0.9)))+U136*$B$15/($B$15-$AI$14)*(EXP(-$AI$14*(($B$16+$AI$4)*0.9))-EXP(-$B$15*(($B$16+$AI$4)*0.9)))</f>
        <v/>
      </c>
      <c r="AE136" s="17">
        <f>R136*EXP(-$B$15*(($B$16+$AI$4)*1.0))+S136*$B$15/($B$15-$AI$12)*(EXP(-$AI$12*(($B$16+$AI$4)*1.0))-EXP(-$B$15*(($B$16+$AI$4)*1.0)))+T136*$B$15/($B$15-$AI$13)*(EXP(-$AI$13*(($B$16+$AI$4)*1.0))-EXP(-$B$15*(($B$16+$AI$4)*1.0)))+U136*$B$15/($B$15-$AI$14)*(EXP(-$AI$14*(($B$16+$AI$4)*1.0))-EXP(-$B$15*(($B$16+$AI$4)*1.0)))</f>
        <v/>
      </c>
      <c r="AF136" s="17">
        <f>MIN((G136-V136)/$AI$48,(G136-W136)/$AI$49,(G136-X136)/$AI$50,(G136-Y136)/$AI$51,(G136-Z136)/$AI$52,(G136-AA136)/$AI$53,(G136-AB136)/$AI$54,(G136-AC136)/$AI$55,(G136-AD136)/$AI$56,(G136-AE136)/$AI$57)</f>
        <v/>
      </c>
    </row>
    <row r="137">
      <c r="E137" s="12">
        <f>E136+$B$11</f>
        <v/>
      </c>
      <c r="F137" s="13">
        <f>E137/60</f>
        <v/>
      </c>
      <c r="G137" s="13">
        <f>IF(F137&gt;=$AI$66,$B$26,IF(F137&gt;=$AI$65,$B$25,IF(F137&gt;=$AI$64,$B$24,IF(F137&gt;=$AI$63,$B$23,IF(F137&gt;=$AI$62,$B$22,IF(F137&gt;=$AI$61,$B$21,$B$20))))))</f>
        <v/>
      </c>
      <c r="H137" s="14">
        <f>MAX(0,MIN($AI$59,IF($B$9="Plasma",(G137-(S137*$AI$18+T137*$AI$19+U137*$AI$20))/$AI$46,AF137)))</f>
        <v/>
      </c>
      <c r="I137" s="15">
        <f>H137/10*3600/$B$11</f>
        <v/>
      </c>
      <c r="J137" s="15">
        <f>J136+H137</f>
        <v/>
      </c>
      <c r="K137" s="14">
        <f>$AI$21*K136+$AI$22*L136+$AI$23*M136+$AI$30*H136</f>
        <v/>
      </c>
      <c r="L137" s="14">
        <f>$AI$24*K136+$AI$25*L136+$AI$26*M136+$AI$31*H136</f>
        <v/>
      </c>
      <c r="M137" s="14">
        <f>$AI$27*K136+$AI$28*L136+$AI$29*M136+$AI$32*H136</f>
        <v/>
      </c>
      <c r="N137" s="16">
        <f>R137*$B$48</f>
        <v/>
      </c>
      <c r="O137" s="14">
        <f>K137/$B$37</f>
        <v/>
      </c>
      <c r="P137" s="14">
        <f>L137/$B$38</f>
        <v/>
      </c>
      <c r="Q137" s="14">
        <f>M137/$B$39</f>
        <v/>
      </c>
      <c r="R137" s="14">
        <f>R136*$AI$42+S136*$AI$43+T136*$AI$44+U136*$AI$45+$AI$47*H136</f>
        <v/>
      </c>
      <c r="S137" s="17">
        <f>$AI$33*K137+$AI$34*L137+$AI$35*M137</f>
        <v/>
      </c>
      <c r="T137" s="17">
        <f>$AI$36*K137+$AI$37*L137+$AI$38*M137</f>
        <v/>
      </c>
      <c r="U137" s="17">
        <f>$AI$39*K137+$AI$40*L137+$AI$41*M137</f>
        <v/>
      </c>
      <c r="V137" s="17">
        <f>R137*EXP(-$B$15*(($B$16+$AI$4)*0.1))+S137*$B$15/($B$15-$AI$12)*(EXP(-$AI$12*(($B$16+$AI$4)*0.1))-EXP(-$B$15*(($B$16+$AI$4)*0.1)))+T137*$B$15/($B$15-$AI$13)*(EXP(-$AI$13*(($B$16+$AI$4)*0.1))-EXP(-$B$15*(($B$16+$AI$4)*0.1)))+U137*$B$15/($B$15-$AI$14)*(EXP(-$AI$14*(($B$16+$AI$4)*0.1))-EXP(-$B$15*(($B$16+$AI$4)*0.1)))</f>
        <v/>
      </c>
      <c r="W137" s="17">
        <f>R137*EXP(-$B$15*(($B$16+$AI$4)*0.2))+S137*$B$15/($B$15-$AI$12)*(EXP(-$AI$12*(($B$16+$AI$4)*0.2))-EXP(-$B$15*(($B$16+$AI$4)*0.2)))+T137*$B$15/($B$15-$AI$13)*(EXP(-$AI$13*(($B$16+$AI$4)*0.2))-EXP(-$B$15*(($B$16+$AI$4)*0.2)))+U137*$B$15/($B$15-$AI$14)*(EXP(-$AI$14*(($B$16+$AI$4)*0.2))-EXP(-$B$15*(($B$16+$AI$4)*0.2)))</f>
        <v/>
      </c>
      <c r="X137" s="17">
        <f>R137*EXP(-$B$15*(($B$16+$AI$4)*0.3))+S137*$B$15/($B$15-$AI$12)*(EXP(-$AI$12*(($B$16+$AI$4)*0.3))-EXP(-$B$15*(($B$16+$AI$4)*0.3)))+T137*$B$15/($B$15-$AI$13)*(EXP(-$AI$13*(($B$16+$AI$4)*0.3))-EXP(-$B$15*(($B$16+$AI$4)*0.3)))+U137*$B$15/($B$15-$AI$14)*(EXP(-$AI$14*(($B$16+$AI$4)*0.3))-EXP(-$B$15*(($B$16+$AI$4)*0.3)))</f>
        <v/>
      </c>
      <c r="Y137" s="17">
        <f>R137*EXP(-$B$15*(($B$16+$AI$4)*0.4))+S137*$B$15/($B$15-$AI$12)*(EXP(-$AI$12*(($B$16+$AI$4)*0.4))-EXP(-$B$15*(($B$16+$AI$4)*0.4)))+T137*$B$15/($B$15-$AI$13)*(EXP(-$AI$13*(($B$16+$AI$4)*0.4))-EXP(-$B$15*(($B$16+$AI$4)*0.4)))+U137*$B$15/($B$15-$AI$14)*(EXP(-$AI$14*(($B$16+$AI$4)*0.4))-EXP(-$B$15*(($B$16+$AI$4)*0.4)))</f>
        <v/>
      </c>
      <c r="Z137" s="17">
        <f>R137*EXP(-$B$15*(($B$16+$AI$4)*0.5))+S137*$B$15/($B$15-$AI$12)*(EXP(-$AI$12*(($B$16+$AI$4)*0.5))-EXP(-$B$15*(($B$16+$AI$4)*0.5)))+T137*$B$15/($B$15-$AI$13)*(EXP(-$AI$13*(($B$16+$AI$4)*0.5))-EXP(-$B$15*(($B$16+$AI$4)*0.5)))+U137*$B$15/($B$15-$AI$14)*(EXP(-$AI$14*(($B$16+$AI$4)*0.5))-EXP(-$B$15*(($B$16+$AI$4)*0.5)))</f>
        <v/>
      </c>
      <c r="AA137" s="17">
        <f>R137*EXP(-$B$15*(($B$16+$AI$4)*0.6))+S137*$B$15/($B$15-$AI$12)*(EXP(-$AI$12*(($B$16+$AI$4)*0.6))-EXP(-$B$15*(($B$16+$AI$4)*0.6)))+T137*$B$15/($B$15-$AI$13)*(EXP(-$AI$13*(($B$16+$AI$4)*0.6))-EXP(-$B$15*(($B$16+$AI$4)*0.6)))+U137*$B$15/($B$15-$AI$14)*(EXP(-$AI$14*(($B$16+$AI$4)*0.6))-EXP(-$B$15*(($B$16+$AI$4)*0.6)))</f>
        <v/>
      </c>
      <c r="AB137" s="17">
        <f>R137*EXP(-$B$15*(($B$16+$AI$4)*0.7))+S137*$B$15/($B$15-$AI$12)*(EXP(-$AI$12*(($B$16+$AI$4)*0.7))-EXP(-$B$15*(($B$16+$AI$4)*0.7)))+T137*$B$15/($B$15-$AI$13)*(EXP(-$AI$13*(($B$16+$AI$4)*0.7))-EXP(-$B$15*(($B$16+$AI$4)*0.7)))+U137*$B$15/($B$15-$AI$14)*(EXP(-$AI$14*(($B$16+$AI$4)*0.7))-EXP(-$B$15*(($B$16+$AI$4)*0.7)))</f>
        <v/>
      </c>
      <c r="AC137" s="17">
        <f>R137*EXP(-$B$15*(($B$16+$AI$4)*0.8))+S137*$B$15/($B$15-$AI$12)*(EXP(-$AI$12*(($B$16+$AI$4)*0.8))-EXP(-$B$15*(($B$16+$AI$4)*0.8)))+T137*$B$15/($B$15-$AI$13)*(EXP(-$AI$13*(($B$16+$AI$4)*0.8))-EXP(-$B$15*(($B$16+$AI$4)*0.8)))+U137*$B$15/($B$15-$AI$14)*(EXP(-$AI$14*(($B$16+$AI$4)*0.8))-EXP(-$B$15*(($B$16+$AI$4)*0.8)))</f>
        <v/>
      </c>
      <c r="AD137" s="17">
        <f>R137*EXP(-$B$15*(($B$16+$AI$4)*0.9))+S137*$B$15/($B$15-$AI$12)*(EXP(-$AI$12*(($B$16+$AI$4)*0.9))-EXP(-$B$15*(($B$16+$AI$4)*0.9)))+T137*$B$15/($B$15-$AI$13)*(EXP(-$AI$13*(($B$16+$AI$4)*0.9))-EXP(-$B$15*(($B$16+$AI$4)*0.9)))+U137*$B$15/($B$15-$AI$14)*(EXP(-$AI$14*(($B$16+$AI$4)*0.9))-EXP(-$B$15*(($B$16+$AI$4)*0.9)))</f>
        <v/>
      </c>
      <c r="AE137" s="17">
        <f>R137*EXP(-$B$15*(($B$16+$AI$4)*1.0))+S137*$B$15/($B$15-$AI$12)*(EXP(-$AI$12*(($B$16+$AI$4)*1.0))-EXP(-$B$15*(($B$16+$AI$4)*1.0)))+T137*$B$15/($B$15-$AI$13)*(EXP(-$AI$13*(($B$16+$AI$4)*1.0))-EXP(-$B$15*(($B$16+$AI$4)*1.0)))+U137*$B$15/($B$15-$AI$14)*(EXP(-$AI$14*(($B$16+$AI$4)*1.0))-EXP(-$B$15*(($B$16+$AI$4)*1.0)))</f>
        <v/>
      </c>
      <c r="AF137" s="17">
        <f>MIN((G137-V137)/$AI$48,(G137-W137)/$AI$49,(G137-X137)/$AI$50,(G137-Y137)/$AI$51,(G137-Z137)/$AI$52,(G137-AA137)/$AI$53,(G137-AB137)/$AI$54,(G137-AC137)/$AI$55,(G137-AD137)/$AI$56,(G137-AE137)/$AI$57)</f>
        <v/>
      </c>
    </row>
    <row r="138">
      <c r="E138" s="12">
        <f>E137+$B$11</f>
        <v/>
      </c>
      <c r="F138" s="13">
        <f>E138/60</f>
        <v/>
      </c>
      <c r="G138" s="13">
        <f>IF(F138&gt;=$AI$66,$B$26,IF(F138&gt;=$AI$65,$B$25,IF(F138&gt;=$AI$64,$B$24,IF(F138&gt;=$AI$63,$B$23,IF(F138&gt;=$AI$62,$B$22,IF(F138&gt;=$AI$61,$B$21,$B$20))))))</f>
        <v/>
      </c>
      <c r="H138" s="14">
        <f>MAX(0,MIN($AI$59,IF($B$9="Plasma",(G138-(S138*$AI$18+T138*$AI$19+U138*$AI$20))/$AI$46,AF138)))</f>
        <v/>
      </c>
      <c r="I138" s="15">
        <f>H138/10*3600/$B$11</f>
        <v/>
      </c>
      <c r="J138" s="15">
        <f>J137+H138</f>
        <v/>
      </c>
      <c r="K138" s="14">
        <f>$AI$21*K137+$AI$22*L137+$AI$23*M137+$AI$30*H137</f>
        <v/>
      </c>
      <c r="L138" s="14">
        <f>$AI$24*K137+$AI$25*L137+$AI$26*M137+$AI$31*H137</f>
        <v/>
      </c>
      <c r="M138" s="14">
        <f>$AI$27*K137+$AI$28*L137+$AI$29*M137+$AI$32*H137</f>
        <v/>
      </c>
      <c r="N138" s="16">
        <f>R138*$B$48</f>
        <v/>
      </c>
      <c r="O138" s="14">
        <f>K138/$B$37</f>
        <v/>
      </c>
      <c r="P138" s="14">
        <f>L138/$B$38</f>
        <v/>
      </c>
      <c r="Q138" s="14">
        <f>M138/$B$39</f>
        <v/>
      </c>
      <c r="R138" s="14">
        <f>R137*$AI$42+S137*$AI$43+T137*$AI$44+U137*$AI$45+$AI$47*H137</f>
        <v/>
      </c>
      <c r="S138" s="17">
        <f>$AI$33*K138+$AI$34*L138+$AI$35*M138</f>
        <v/>
      </c>
      <c r="T138" s="17">
        <f>$AI$36*K138+$AI$37*L138+$AI$38*M138</f>
        <v/>
      </c>
      <c r="U138" s="17">
        <f>$AI$39*K138+$AI$40*L138+$AI$41*M138</f>
        <v/>
      </c>
      <c r="V138" s="17">
        <f>R138*EXP(-$B$15*(($B$16+$AI$4)*0.1))+S138*$B$15/($B$15-$AI$12)*(EXP(-$AI$12*(($B$16+$AI$4)*0.1))-EXP(-$B$15*(($B$16+$AI$4)*0.1)))+T138*$B$15/($B$15-$AI$13)*(EXP(-$AI$13*(($B$16+$AI$4)*0.1))-EXP(-$B$15*(($B$16+$AI$4)*0.1)))+U138*$B$15/($B$15-$AI$14)*(EXP(-$AI$14*(($B$16+$AI$4)*0.1))-EXP(-$B$15*(($B$16+$AI$4)*0.1)))</f>
        <v/>
      </c>
      <c r="W138" s="17">
        <f>R138*EXP(-$B$15*(($B$16+$AI$4)*0.2))+S138*$B$15/($B$15-$AI$12)*(EXP(-$AI$12*(($B$16+$AI$4)*0.2))-EXP(-$B$15*(($B$16+$AI$4)*0.2)))+T138*$B$15/($B$15-$AI$13)*(EXP(-$AI$13*(($B$16+$AI$4)*0.2))-EXP(-$B$15*(($B$16+$AI$4)*0.2)))+U138*$B$15/($B$15-$AI$14)*(EXP(-$AI$14*(($B$16+$AI$4)*0.2))-EXP(-$B$15*(($B$16+$AI$4)*0.2)))</f>
        <v/>
      </c>
      <c r="X138" s="17">
        <f>R138*EXP(-$B$15*(($B$16+$AI$4)*0.3))+S138*$B$15/($B$15-$AI$12)*(EXP(-$AI$12*(($B$16+$AI$4)*0.3))-EXP(-$B$15*(($B$16+$AI$4)*0.3)))+T138*$B$15/($B$15-$AI$13)*(EXP(-$AI$13*(($B$16+$AI$4)*0.3))-EXP(-$B$15*(($B$16+$AI$4)*0.3)))+U138*$B$15/($B$15-$AI$14)*(EXP(-$AI$14*(($B$16+$AI$4)*0.3))-EXP(-$B$15*(($B$16+$AI$4)*0.3)))</f>
        <v/>
      </c>
      <c r="Y138" s="17">
        <f>R138*EXP(-$B$15*(($B$16+$AI$4)*0.4))+S138*$B$15/($B$15-$AI$12)*(EXP(-$AI$12*(($B$16+$AI$4)*0.4))-EXP(-$B$15*(($B$16+$AI$4)*0.4)))+T138*$B$15/($B$15-$AI$13)*(EXP(-$AI$13*(($B$16+$AI$4)*0.4))-EXP(-$B$15*(($B$16+$AI$4)*0.4)))+U138*$B$15/($B$15-$AI$14)*(EXP(-$AI$14*(($B$16+$AI$4)*0.4))-EXP(-$B$15*(($B$16+$AI$4)*0.4)))</f>
        <v/>
      </c>
      <c r="Z138" s="17">
        <f>R138*EXP(-$B$15*(($B$16+$AI$4)*0.5))+S138*$B$15/($B$15-$AI$12)*(EXP(-$AI$12*(($B$16+$AI$4)*0.5))-EXP(-$B$15*(($B$16+$AI$4)*0.5)))+T138*$B$15/($B$15-$AI$13)*(EXP(-$AI$13*(($B$16+$AI$4)*0.5))-EXP(-$B$15*(($B$16+$AI$4)*0.5)))+U138*$B$15/($B$15-$AI$14)*(EXP(-$AI$14*(($B$16+$AI$4)*0.5))-EXP(-$B$15*(($B$16+$AI$4)*0.5)))</f>
        <v/>
      </c>
      <c r="AA138" s="17">
        <f>R138*EXP(-$B$15*(($B$16+$AI$4)*0.6))+S138*$B$15/($B$15-$AI$12)*(EXP(-$AI$12*(($B$16+$AI$4)*0.6))-EXP(-$B$15*(($B$16+$AI$4)*0.6)))+T138*$B$15/($B$15-$AI$13)*(EXP(-$AI$13*(($B$16+$AI$4)*0.6))-EXP(-$B$15*(($B$16+$AI$4)*0.6)))+U138*$B$15/($B$15-$AI$14)*(EXP(-$AI$14*(($B$16+$AI$4)*0.6))-EXP(-$B$15*(($B$16+$AI$4)*0.6)))</f>
        <v/>
      </c>
      <c r="AB138" s="17">
        <f>R138*EXP(-$B$15*(($B$16+$AI$4)*0.7))+S138*$B$15/($B$15-$AI$12)*(EXP(-$AI$12*(($B$16+$AI$4)*0.7))-EXP(-$B$15*(($B$16+$AI$4)*0.7)))+T138*$B$15/($B$15-$AI$13)*(EXP(-$AI$13*(($B$16+$AI$4)*0.7))-EXP(-$B$15*(($B$16+$AI$4)*0.7)))+U138*$B$15/($B$15-$AI$14)*(EXP(-$AI$14*(($B$16+$AI$4)*0.7))-EXP(-$B$15*(($B$16+$AI$4)*0.7)))</f>
        <v/>
      </c>
      <c r="AC138" s="17">
        <f>R138*EXP(-$B$15*(($B$16+$AI$4)*0.8))+S138*$B$15/($B$15-$AI$12)*(EXP(-$AI$12*(($B$16+$AI$4)*0.8))-EXP(-$B$15*(($B$16+$AI$4)*0.8)))+T138*$B$15/($B$15-$AI$13)*(EXP(-$AI$13*(($B$16+$AI$4)*0.8))-EXP(-$B$15*(($B$16+$AI$4)*0.8)))+U138*$B$15/($B$15-$AI$14)*(EXP(-$AI$14*(($B$16+$AI$4)*0.8))-EXP(-$B$15*(($B$16+$AI$4)*0.8)))</f>
        <v/>
      </c>
      <c r="AD138" s="17">
        <f>R138*EXP(-$B$15*(($B$16+$AI$4)*0.9))+S138*$B$15/($B$15-$AI$12)*(EXP(-$AI$12*(($B$16+$AI$4)*0.9))-EXP(-$B$15*(($B$16+$AI$4)*0.9)))+T138*$B$15/($B$15-$AI$13)*(EXP(-$AI$13*(($B$16+$AI$4)*0.9))-EXP(-$B$15*(($B$16+$AI$4)*0.9)))+U138*$B$15/($B$15-$AI$14)*(EXP(-$AI$14*(($B$16+$AI$4)*0.9))-EXP(-$B$15*(($B$16+$AI$4)*0.9)))</f>
        <v/>
      </c>
      <c r="AE138" s="17">
        <f>R138*EXP(-$B$15*(($B$16+$AI$4)*1.0))+S138*$B$15/($B$15-$AI$12)*(EXP(-$AI$12*(($B$16+$AI$4)*1.0))-EXP(-$B$15*(($B$16+$AI$4)*1.0)))+T138*$B$15/($B$15-$AI$13)*(EXP(-$AI$13*(($B$16+$AI$4)*1.0))-EXP(-$B$15*(($B$16+$AI$4)*1.0)))+U138*$B$15/($B$15-$AI$14)*(EXP(-$AI$14*(($B$16+$AI$4)*1.0))-EXP(-$B$15*(($B$16+$AI$4)*1.0)))</f>
        <v/>
      </c>
      <c r="AF138" s="17">
        <f>MIN((G138-V138)/$AI$48,(G138-W138)/$AI$49,(G138-X138)/$AI$50,(G138-Y138)/$AI$51,(G138-Z138)/$AI$52,(G138-AA138)/$AI$53,(G138-AB138)/$AI$54,(G138-AC138)/$AI$55,(G138-AD138)/$AI$56,(G138-AE138)/$AI$57)</f>
        <v/>
      </c>
    </row>
    <row r="139">
      <c r="E139" s="12">
        <f>E138+$B$11</f>
        <v/>
      </c>
      <c r="F139" s="13">
        <f>E139/60</f>
        <v/>
      </c>
      <c r="G139" s="13">
        <f>IF(F139&gt;=$AI$66,$B$26,IF(F139&gt;=$AI$65,$B$25,IF(F139&gt;=$AI$64,$B$24,IF(F139&gt;=$AI$63,$B$23,IF(F139&gt;=$AI$62,$B$22,IF(F139&gt;=$AI$61,$B$21,$B$20))))))</f>
        <v/>
      </c>
      <c r="H139" s="14">
        <f>MAX(0,MIN($AI$59,IF($B$9="Plasma",(G139-(S139*$AI$18+T139*$AI$19+U139*$AI$20))/$AI$46,AF139)))</f>
        <v/>
      </c>
      <c r="I139" s="15">
        <f>H139/10*3600/$B$11</f>
        <v/>
      </c>
      <c r="J139" s="15">
        <f>J138+H139</f>
        <v/>
      </c>
      <c r="K139" s="14">
        <f>$AI$21*K138+$AI$22*L138+$AI$23*M138+$AI$30*H138</f>
        <v/>
      </c>
      <c r="L139" s="14">
        <f>$AI$24*K138+$AI$25*L138+$AI$26*M138+$AI$31*H138</f>
        <v/>
      </c>
      <c r="M139" s="14">
        <f>$AI$27*K138+$AI$28*L138+$AI$29*M138+$AI$32*H138</f>
        <v/>
      </c>
      <c r="N139" s="16">
        <f>R139*$B$48</f>
        <v/>
      </c>
      <c r="O139" s="14">
        <f>K139/$B$37</f>
        <v/>
      </c>
      <c r="P139" s="14">
        <f>L139/$B$38</f>
        <v/>
      </c>
      <c r="Q139" s="14">
        <f>M139/$B$39</f>
        <v/>
      </c>
      <c r="R139" s="14">
        <f>R138*$AI$42+S138*$AI$43+T138*$AI$44+U138*$AI$45+$AI$47*H138</f>
        <v/>
      </c>
      <c r="S139" s="17">
        <f>$AI$33*K139+$AI$34*L139+$AI$35*M139</f>
        <v/>
      </c>
      <c r="T139" s="17">
        <f>$AI$36*K139+$AI$37*L139+$AI$38*M139</f>
        <v/>
      </c>
      <c r="U139" s="17">
        <f>$AI$39*K139+$AI$40*L139+$AI$41*M139</f>
        <v/>
      </c>
      <c r="V139" s="17">
        <f>R139*EXP(-$B$15*(($B$16+$AI$4)*0.1))+S139*$B$15/($B$15-$AI$12)*(EXP(-$AI$12*(($B$16+$AI$4)*0.1))-EXP(-$B$15*(($B$16+$AI$4)*0.1)))+T139*$B$15/($B$15-$AI$13)*(EXP(-$AI$13*(($B$16+$AI$4)*0.1))-EXP(-$B$15*(($B$16+$AI$4)*0.1)))+U139*$B$15/($B$15-$AI$14)*(EXP(-$AI$14*(($B$16+$AI$4)*0.1))-EXP(-$B$15*(($B$16+$AI$4)*0.1)))</f>
        <v/>
      </c>
      <c r="W139" s="17">
        <f>R139*EXP(-$B$15*(($B$16+$AI$4)*0.2))+S139*$B$15/($B$15-$AI$12)*(EXP(-$AI$12*(($B$16+$AI$4)*0.2))-EXP(-$B$15*(($B$16+$AI$4)*0.2)))+T139*$B$15/($B$15-$AI$13)*(EXP(-$AI$13*(($B$16+$AI$4)*0.2))-EXP(-$B$15*(($B$16+$AI$4)*0.2)))+U139*$B$15/($B$15-$AI$14)*(EXP(-$AI$14*(($B$16+$AI$4)*0.2))-EXP(-$B$15*(($B$16+$AI$4)*0.2)))</f>
        <v/>
      </c>
      <c r="X139" s="17">
        <f>R139*EXP(-$B$15*(($B$16+$AI$4)*0.3))+S139*$B$15/($B$15-$AI$12)*(EXP(-$AI$12*(($B$16+$AI$4)*0.3))-EXP(-$B$15*(($B$16+$AI$4)*0.3)))+T139*$B$15/($B$15-$AI$13)*(EXP(-$AI$13*(($B$16+$AI$4)*0.3))-EXP(-$B$15*(($B$16+$AI$4)*0.3)))+U139*$B$15/($B$15-$AI$14)*(EXP(-$AI$14*(($B$16+$AI$4)*0.3))-EXP(-$B$15*(($B$16+$AI$4)*0.3)))</f>
        <v/>
      </c>
      <c r="Y139" s="17">
        <f>R139*EXP(-$B$15*(($B$16+$AI$4)*0.4))+S139*$B$15/($B$15-$AI$12)*(EXP(-$AI$12*(($B$16+$AI$4)*0.4))-EXP(-$B$15*(($B$16+$AI$4)*0.4)))+T139*$B$15/($B$15-$AI$13)*(EXP(-$AI$13*(($B$16+$AI$4)*0.4))-EXP(-$B$15*(($B$16+$AI$4)*0.4)))+U139*$B$15/($B$15-$AI$14)*(EXP(-$AI$14*(($B$16+$AI$4)*0.4))-EXP(-$B$15*(($B$16+$AI$4)*0.4)))</f>
        <v/>
      </c>
      <c r="Z139" s="17">
        <f>R139*EXP(-$B$15*(($B$16+$AI$4)*0.5))+S139*$B$15/($B$15-$AI$12)*(EXP(-$AI$12*(($B$16+$AI$4)*0.5))-EXP(-$B$15*(($B$16+$AI$4)*0.5)))+T139*$B$15/($B$15-$AI$13)*(EXP(-$AI$13*(($B$16+$AI$4)*0.5))-EXP(-$B$15*(($B$16+$AI$4)*0.5)))+U139*$B$15/($B$15-$AI$14)*(EXP(-$AI$14*(($B$16+$AI$4)*0.5))-EXP(-$B$15*(($B$16+$AI$4)*0.5)))</f>
        <v/>
      </c>
      <c r="AA139" s="17">
        <f>R139*EXP(-$B$15*(($B$16+$AI$4)*0.6))+S139*$B$15/($B$15-$AI$12)*(EXP(-$AI$12*(($B$16+$AI$4)*0.6))-EXP(-$B$15*(($B$16+$AI$4)*0.6)))+T139*$B$15/($B$15-$AI$13)*(EXP(-$AI$13*(($B$16+$AI$4)*0.6))-EXP(-$B$15*(($B$16+$AI$4)*0.6)))+U139*$B$15/($B$15-$AI$14)*(EXP(-$AI$14*(($B$16+$AI$4)*0.6))-EXP(-$B$15*(($B$16+$AI$4)*0.6)))</f>
        <v/>
      </c>
      <c r="AB139" s="17">
        <f>R139*EXP(-$B$15*(($B$16+$AI$4)*0.7))+S139*$B$15/($B$15-$AI$12)*(EXP(-$AI$12*(($B$16+$AI$4)*0.7))-EXP(-$B$15*(($B$16+$AI$4)*0.7)))+T139*$B$15/($B$15-$AI$13)*(EXP(-$AI$13*(($B$16+$AI$4)*0.7))-EXP(-$B$15*(($B$16+$AI$4)*0.7)))+U139*$B$15/($B$15-$AI$14)*(EXP(-$AI$14*(($B$16+$AI$4)*0.7))-EXP(-$B$15*(($B$16+$AI$4)*0.7)))</f>
        <v/>
      </c>
      <c r="AC139" s="17">
        <f>R139*EXP(-$B$15*(($B$16+$AI$4)*0.8))+S139*$B$15/($B$15-$AI$12)*(EXP(-$AI$12*(($B$16+$AI$4)*0.8))-EXP(-$B$15*(($B$16+$AI$4)*0.8)))+T139*$B$15/($B$15-$AI$13)*(EXP(-$AI$13*(($B$16+$AI$4)*0.8))-EXP(-$B$15*(($B$16+$AI$4)*0.8)))+U139*$B$15/($B$15-$AI$14)*(EXP(-$AI$14*(($B$16+$AI$4)*0.8))-EXP(-$B$15*(($B$16+$AI$4)*0.8)))</f>
        <v/>
      </c>
      <c r="AD139" s="17">
        <f>R139*EXP(-$B$15*(($B$16+$AI$4)*0.9))+S139*$B$15/($B$15-$AI$12)*(EXP(-$AI$12*(($B$16+$AI$4)*0.9))-EXP(-$B$15*(($B$16+$AI$4)*0.9)))+T139*$B$15/($B$15-$AI$13)*(EXP(-$AI$13*(($B$16+$AI$4)*0.9))-EXP(-$B$15*(($B$16+$AI$4)*0.9)))+U139*$B$15/($B$15-$AI$14)*(EXP(-$AI$14*(($B$16+$AI$4)*0.9))-EXP(-$B$15*(($B$16+$AI$4)*0.9)))</f>
        <v/>
      </c>
      <c r="AE139" s="17">
        <f>R139*EXP(-$B$15*(($B$16+$AI$4)*1.0))+S139*$B$15/($B$15-$AI$12)*(EXP(-$AI$12*(($B$16+$AI$4)*1.0))-EXP(-$B$15*(($B$16+$AI$4)*1.0)))+T139*$B$15/($B$15-$AI$13)*(EXP(-$AI$13*(($B$16+$AI$4)*1.0))-EXP(-$B$15*(($B$16+$AI$4)*1.0)))+U139*$B$15/($B$15-$AI$14)*(EXP(-$AI$14*(($B$16+$AI$4)*1.0))-EXP(-$B$15*(($B$16+$AI$4)*1.0)))</f>
        <v/>
      </c>
      <c r="AF139" s="17">
        <f>MIN((G139-V139)/$AI$48,(G139-W139)/$AI$49,(G139-X139)/$AI$50,(G139-Y139)/$AI$51,(G139-Z139)/$AI$52,(G139-AA139)/$AI$53,(G139-AB139)/$AI$54,(G139-AC139)/$AI$55,(G139-AD139)/$AI$56,(G139-AE139)/$AI$57)</f>
        <v/>
      </c>
    </row>
    <row r="140">
      <c r="E140" s="12">
        <f>E139+$B$11</f>
        <v/>
      </c>
      <c r="F140" s="13">
        <f>E140/60</f>
        <v/>
      </c>
      <c r="G140" s="13">
        <f>IF(F140&gt;=$AI$66,$B$26,IF(F140&gt;=$AI$65,$B$25,IF(F140&gt;=$AI$64,$B$24,IF(F140&gt;=$AI$63,$B$23,IF(F140&gt;=$AI$62,$B$22,IF(F140&gt;=$AI$61,$B$21,$B$20))))))</f>
        <v/>
      </c>
      <c r="H140" s="14">
        <f>MAX(0,MIN($AI$59,IF($B$9="Plasma",(G140-(S140*$AI$18+T140*$AI$19+U140*$AI$20))/$AI$46,AF140)))</f>
        <v/>
      </c>
      <c r="I140" s="15">
        <f>H140/10*3600/$B$11</f>
        <v/>
      </c>
      <c r="J140" s="15">
        <f>J139+H140</f>
        <v/>
      </c>
      <c r="K140" s="14">
        <f>$AI$21*K139+$AI$22*L139+$AI$23*M139+$AI$30*H139</f>
        <v/>
      </c>
      <c r="L140" s="14">
        <f>$AI$24*K139+$AI$25*L139+$AI$26*M139+$AI$31*H139</f>
        <v/>
      </c>
      <c r="M140" s="14">
        <f>$AI$27*K139+$AI$28*L139+$AI$29*M139+$AI$32*H139</f>
        <v/>
      </c>
      <c r="N140" s="16">
        <f>R140*$B$48</f>
        <v/>
      </c>
      <c r="O140" s="14">
        <f>K140/$B$37</f>
        <v/>
      </c>
      <c r="P140" s="14">
        <f>L140/$B$38</f>
        <v/>
      </c>
      <c r="Q140" s="14">
        <f>M140/$B$39</f>
        <v/>
      </c>
      <c r="R140" s="14">
        <f>R139*$AI$42+S139*$AI$43+T139*$AI$44+U139*$AI$45+$AI$47*H139</f>
        <v/>
      </c>
      <c r="S140" s="17">
        <f>$AI$33*K140+$AI$34*L140+$AI$35*M140</f>
        <v/>
      </c>
      <c r="T140" s="17">
        <f>$AI$36*K140+$AI$37*L140+$AI$38*M140</f>
        <v/>
      </c>
      <c r="U140" s="17">
        <f>$AI$39*K140+$AI$40*L140+$AI$41*M140</f>
        <v/>
      </c>
      <c r="V140" s="17">
        <f>R140*EXP(-$B$15*(($B$16+$AI$4)*0.1))+S140*$B$15/($B$15-$AI$12)*(EXP(-$AI$12*(($B$16+$AI$4)*0.1))-EXP(-$B$15*(($B$16+$AI$4)*0.1)))+T140*$B$15/($B$15-$AI$13)*(EXP(-$AI$13*(($B$16+$AI$4)*0.1))-EXP(-$B$15*(($B$16+$AI$4)*0.1)))+U140*$B$15/($B$15-$AI$14)*(EXP(-$AI$14*(($B$16+$AI$4)*0.1))-EXP(-$B$15*(($B$16+$AI$4)*0.1)))</f>
        <v/>
      </c>
      <c r="W140" s="17">
        <f>R140*EXP(-$B$15*(($B$16+$AI$4)*0.2))+S140*$B$15/($B$15-$AI$12)*(EXP(-$AI$12*(($B$16+$AI$4)*0.2))-EXP(-$B$15*(($B$16+$AI$4)*0.2)))+T140*$B$15/($B$15-$AI$13)*(EXP(-$AI$13*(($B$16+$AI$4)*0.2))-EXP(-$B$15*(($B$16+$AI$4)*0.2)))+U140*$B$15/($B$15-$AI$14)*(EXP(-$AI$14*(($B$16+$AI$4)*0.2))-EXP(-$B$15*(($B$16+$AI$4)*0.2)))</f>
        <v/>
      </c>
      <c r="X140" s="17">
        <f>R140*EXP(-$B$15*(($B$16+$AI$4)*0.3))+S140*$B$15/($B$15-$AI$12)*(EXP(-$AI$12*(($B$16+$AI$4)*0.3))-EXP(-$B$15*(($B$16+$AI$4)*0.3)))+T140*$B$15/($B$15-$AI$13)*(EXP(-$AI$13*(($B$16+$AI$4)*0.3))-EXP(-$B$15*(($B$16+$AI$4)*0.3)))+U140*$B$15/($B$15-$AI$14)*(EXP(-$AI$14*(($B$16+$AI$4)*0.3))-EXP(-$B$15*(($B$16+$AI$4)*0.3)))</f>
        <v/>
      </c>
      <c r="Y140" s="17">
        <f>R140*EXP(-$B$15*(($B$16+$AI$4)*0.4))+S140*$B$15/($B$15-$AI$12)*(EXP(-$AI$12*(($B$16+$AI$4)*0.4))-EXP(-$B$15*(($B$16+$AI$4)*0.4)))+T140*$B$15/($B$15-$AI$13)*(EXP(-$AI$13*(($B$16+$AI$4)*0.4))-EXP(-$B$15*(($B$16+$AI$4)*0.4)))+U140*$B$15/($B$15-$AI$14)*(EXP(-$AI$14*(($B$16+$AI$4)*0.4))-EXP(-$B$15*(($B$16+$AI$4)*0.4)))</f>
        <v/>
      </c>
      <c r="Z140" s="17">
        <f>R140*EXP(-$B$15*(($B$16+$AI$4)*0.5))+S140*$B$15/($B$15-$AI$12)*(EXP(-$AI$12*(($B$16+$AI$4)*0.5))-EXP(-$B$15*(($B$16+$AI$4)*0.5)))+T140*$B$15/($B$15-$AI$13)*(EXP(-$AI$13*(($B$16+$AI$4)*0.5))-EXP(-$B$15*(($B$16+$AI$4)*0.5)))+U140*$B$15/($B$15-$AI$14)*(EXP(-$AI$14*(($B$16+$AI$4)*0.5))-EXP(-$B$15*(($B$16+$AI$4)*0.5)))</f>
        <v/>
      </c>
      <c r="AA140" s="17">
        <f>R140*EXP(-$B$15*(($B$16+$AI$4)*0.6))+S140*$B$15/($B$15-$AI$12)*(EXP(-$AI$12*(($B$16+$AI$4)*0.6))-EXP(-$B$15*(($B$16+$AI$4)*0.6)))+T140*$B$15/($B$15-$AI$13)*(EXP(-$AI$13*(($B$16+$AI$4)*0.6))-EXP(-$B$15*(($B$16+$AI$4)*0.6)))+U140*$B$15/($B$15-$AI$14)*(EXP(-$AI$14*(($B$16+$AI$4)*0.6))-EXP(-$B$15*(($B$16+$AI$4)*0.6)))</f>
        <v/>
      </c>
      <c r="AB140" s="17">
        <f>R140*EXP(-$B$15*(($B$16+$AI$4)*0.7))+S140*$B$15/($B$15-$AI$12)*(EXP(-$AI$12*(($B$16+$AI$4)*0.7))-EXP(-$B$15*(($B$16+$AI$4)*0.7)))+T140*$B$15/($B$15-$AI$13)*(EXP(-$AI$13*(($B$16+$AI$4)*0.7))-EXP(-$B$15*(($B$16+$AI$4)*0.7)))+U140*$B$15/($B$15-$AI$14)*(EXP(-$AI$14*(($B$16+$AI$4)*0.7))-EXP(-$B$15*(($B$16+$AI$4)*0.7)))</f>
        <v/>
      </c>
      <c r="AC140" s="17">
        <f>R140*EXP(-$B$15*(($B$16+$AI$4)*0.8))+S140*$B$15/($B$15-$AI$12)*(EXP(-$AI$12*(($B$16+$AI$4)*0.8))-EXP(-$B$15*(($B$16+$AI$4)*0.8)))+T140*$B$15/($B$15-$AI$13)*(EXP(-$AI$13*(($B$16+$AI$4)*0.8))-EXP(-$B$15*(($B$16+$AI$4)*0.8)))+U140*$B$15/($B$15-$AI$14)*(EXP(-$AI$14*(($B$16+$AI$4)*0.8))-EXP(-$B$15*(($B$16+$AI$4)*0.8)))</f>
        <v/>
      </c>
      <c r="AD140" s="17">
        <f>R140*EXP(-$B$15*(($B$16+$AI$4)*0.9))+S140*$B$15/($B$15-$AI$12)*(EXP(-$AI$12*(($B$16+$AI$4)*0.9))-EXP(-$B$15*(($B$16+$AI$4)*0.9)))+T140*$B$15/($B$15-$AI$13)*(EXP(-$AI$13*(($B$16+$AI$4)*0.9))-EXP(-$B$15*(($B$16+$AI$4)*0.9)))+U140*$B$15/($B$15-$AI$14)*(EXP(-$AI$14*(($B$16+$AI$4)*0.9))-EXP(-$B$15*(($B$16+$AI$4)*0.9)))</f>
        <v/>
      </c>
      <c r="AE140" s="17">
        <f>R140*EXP(-$B$15*(($B$16+$AI$4)*1.0))+S140*$B$15/($B$15-$AI$12)*(EXP(-$AI$12*(($B$16+$AI$4)*1.0))-EXP(-$B$15*(($B$16+$AI$4)*1.0)))+T140*$B$15/($B$15-$AI$13)*(EXP(-$AI$13*(($B$16+$AI$4)*1.0))-EXP(-$B$15*(($B$16+$AI$4)*1.0)))+U140*$B$15/($B$15-$AI$14)*(EXP(-$AI$14*(($B$16+$AI$4)*1.0))-EXP(-$B$15*(($B$16+$AI$4)*1.0)))</f>
        <v/>
      </c>
      <c r="AF140" s="17">
        <f>MIN((G140-V140)/$AI$48,(G140-W140)/$AI$49,(G140-X140)/$AI$50,(G140-Y140)/$AI$51,(G140-Z140)/$AI$52,(G140-AA140)/$AI$53,(G140-AB140)/$AI$54,(G140-AC140)/$AI$55,(G140-AD140)/$AI$56,(G140-AE140)/$AI$57)</f>
        <v/>
      </c>
    </row>
    <row r="141">
      <c r="E141" s="12">
        <f>E140+$B$11</f>
        <v/>
      </c>
      <c r="F141" s="13">
        <f>E141/60</f>
        <v/>
      </c>
      <c r="G141" s="13">
        <f>IF(F141&gt;=$AI$66,$B$26,IF(F141&gt;=$AI$65,$B$25,IF(F141&gt;=$AI$64,$B$24,IF(F141&gt;=$AI$63,$B$23,IF(F141&gt;=$AI$62,$B$22,IF(F141&gt;=$AI$61,$B$21,$B$20))))))</f>
        <v/>
      </c>
      <c r="H141" s="14">
        <f>MAX(0,MIN($AI$59,IF($B$9="Plasma",(G141-(S141*$AI$18+T141*$AI$19+U141*$AI$20))/$AI$46,AF141)))</f>
        <v/>
      </c>
      <c r="I141" s="15">
        <f>H141/10*3600/$B$11</f>
        <v/>
      </c>
      <c r="J141" s="15">
        <f>J140+H141</f>
        <v/>
      </c>
      <c r="K141" s="14">
        <f>$AI$21*K140+$AI$22*L140+$AI$23*M140+$AI$30*H140</f>
        <v/>
      </c>
      <c r="L141" s="14">
        <f>$AI$24*K140+$AI$25*L140+$AI$26*M140+$AI$31*H140</f>
        <v/>
      </c>
      <c r="M141" s="14">
        <f>$AI$27*K140+$AI$28*L140+$AI$29*M140+$AI$32*H140</f>
        <v/>
      </c>
      <c r="N141" s="16">
        <f>R141*$B$48</f>
        <v/>
      </c>
      <c r="O141" s="14">
        <f>K141/$B$37</f>
        <v/>
      </c>
      <c r="P141" s="14">
        <f>L141/$B$38</f>
        <v/>
      </c>
      <c r="Q141" s="14">
        <f>M141/$B$39</f>
        <v/>
      </c>
      <c r="R141" s="14">
        <f>R140*$AI$42+S140*$AI$43+T140*$AI$44+U140*$AI$45+$AI$47*H140</f>
        <v/>
      </c>
      <c r="S141" s="17">
        <f>$AI$33*K141+$AI$34*L141+$AI$35*M141</f>
        <v/>
      </c>
      <c r="T141" s="17">
        <f>$AI$36*K141+$AI$37*L141+$AI$38*M141</f>
        <v/>
      </c>
      <c r="U141" s="17">
        <f>$AI$39*K141+$AI$40*L141+$AI$41*M141</f>
        <v/>
      </c>
      <c r="V141" s="17">
        <f>R141*EXP(-$B$15*(($B$16+$AI$4)*0.1))+S141*$B$15/($B$15-$AI$12)*(EXP(-$AI$12*(($B$16+$AI$4)*0.1))-EXP(-$B$15*(($B$16+$AI$4)*0.1)))+T141*$B$15/($B$15-$AI$13)*(EXP(-$AI$13*(($B$16+$AI$4)*0.1))-EXP(-$B$15*(($B$16+$AI$4)*0.1)))+U141*$B$15/($B$15-$AI$14)*(EXP(-$AI$14*(($B$16+$AI$4)*0.1))-EXP(-$B$15*(($B$16+$AI$4)*0.1)))</f>
        <v/>
      </c>
      <c r="W141" s="17">
        <f>R141*EXP(-$B$15*(($B$16+$AI$4)*0.2))+S141*$B$15/($B$15-$AI$12)*(EXP(-$AI$12*(($B$16+$AI$4)*0.2))-EXP(-$B$15*(($B$16+$AI$4)*0.2)))+T141*$B$15/($B$15-$AI$13)*(EXP(-$AI$13*(($B$16+$AI$4)*0.2))-EXP(-$B$15*(($B$16+$AI$4)*0.2)))+U141*$B$15/($B$15-$AI$14)*(EXP(-$AI$14*(($B$16+$AI$4)*0.2))-EXP(-$B$15*(($B$16+$AI$4)*0.2)))</f>
        <v/>
      </c>
      <c r="X141" s="17">
        <f>R141*EXP(-$B$15*(($B$16+$AI$4)*0.3))+S141*$B$15/($B$15-$AI$12)*(EXP(-$AI$12*(($B$16+$AI$4)*0.3))-EXP(-$B$15*(($B$16+$AI$4)*0.3)))+T141*$B$15/($B$15-$AI$13)*(EXP(-$AI$13*(($B$16+$AI$4)*0.3))-EXP(-$B$15*(($B$16+$AI$4)*0.3)))+U141*$B$15/($B$15-$AI$14)*(EXP(-$AI$14*(($B$16+$AI$4)*0.3))-EXP(-$B$15*(($B$16+$AI$4)*0.3)))</f>
        <v/>
      </c>
      <c r="Y141" s="17">
        <f>R141*EXP(-$B$15*(($B$16+$AI$4)*0.4))+S141*$B$15/($B$15-$AI$12)*(EXP(-$AI$12*(($B$16+$AI$4)*0.4))-EXP(-$B$15*(($B$16+$AI$4)*0.4)))+T141*$B$15/($B$15-$AI$13)*(EXP(-$AI$13*(($B$16+$AI$4)*0.4))-EXP(-$B$15*(($B$16+$AI$4)*0.4)))+U141*$B$15/($B$15-$AI$14)*(EXP(-$AI$14*(($B$16+$AI$4)*0.4))-EXP(-$B$15*(($B$16+$AI$4)*0.4)))</f>
        <v/>
      </c>
      <c r="Z141" s="17">
        <f>R141*EXP(-$B$15*(($B$16+$AI$4)*0.5))+S141*$B$15/($B$15-$AI$12)*(EXP(-$AI$12*(($B$16+$AI$4)*0.5))-EXP(-$B$15*(($B$16+$AI$4)*0.5)))+T141*$B$15/($B$15-$AI$13)*(EXP(-$AI$13*(($B$16+$AI$4)*0.5))-EXP(-$B$15*(($B$16+$AI$4)*0.5)))+U141*$B$15/($B$15-$AI$14)*(EXP(-$AI$14*(($B$16+$AI$4)*0.5))-EXP(-$B$15*(($B$16+$AI$4)*0.5)))</f>
        <v/>
      </c>
      <c r="AA141" s="17">
        <f>R141*EXP(-$B$15*(($B$16+$AI$4)*0.6))+S141*$B$15/($B$15-$AI$12)*(EXP(-$AI$12*(($B$16+$AI$4)*0.6))-EXP(-$B$15*(($B$16+$AI$4)*0.6)))+T141*$B$15/($B$15-$AI$13)*(EXP(-$AI$13*(($B$16+$AI$4)*0.6))-EXP(-$B$15*(($B$16+$AI$4)*0.6)))+U141*$B$15/($B$15-$AI$14)*(EXP(-$AI$14*(($B$16+$AI$4)*0.6))-EXP(-$B$15*(($B$16+$AI$4)*0.6)))</f>
        <v/>
      </c>
      <c r="AB141" s="17">
        <f>R141*EXP(-$B$15*(($B$16+$AI$4)*0.7))+S141*$B$15/($B$15-$AI$12)*(EXP(-$AI$12*(($B$16+$AI$4)*0.7))-EXP(-$B$15*(($B$16+$AI$4)*0.7)))+T141*$B$15/($B$15-$AI$13)*(EXP(-$AI$13*(($B$16+$AI$4)*0.7))-EXP(-$B$15*(($B$16+$AI$4)*0.7)))+U141*$B$15/($B$15-$AI$14)*(EXP(-$AI$14*(($B$16+$AI$4)*0.7))-EXP(-$B$15*(($B$16+$AI$4)*0.7)))</f>
        <v/>
      </c>
      <c r="AC141" s="17">
        <f>R141*EXP(-$B$15*(($B$16+$AI$4)*0.8))+S141*$B$15/($B$15-$AI$12)*(EXP(-$AI$12*(($B$16+$AI$4)*0.8))-EXP(-$B$15*(($B$16+$AI$4)*0.8)))+T141*$B$15/($B$15-$AI$13)*(EXP(-$AI$13*(($B$16+$AI$4)*0.8))-EXP(-$B$15*(($B$16+$AI$4)*0.8)))+U141*$B$15/($B$15-$AI$14)*(EXP(-$AI$14*(($B$16+$AI$4)*0.8))-EXP(-$B$15*(($B$16+$AI$4)*0.8)))</f>
        <v/>
      </c>
      <c r="AD141" s="17">
        <f>R141*EXP(-$B$15*(($B$16+$AI$4)*0.9))+S141*$B$15/($B$15-$AI$12)*(EXP(-$AI$12*(($B$16+$AI$4)*0.9))-EXP(-$B$15*(($B$16+$AI$4)*0.9)))+T141*$B$15/($B$15-$AI$13)*(EXP(-$AI$13*(($B$16+$AI$4)*0.9))-EXP(-$B$15*(($B$16+$AI$4)*0.9)))+U141*$B$15/($B$15-$AI$14)*(EXP(-$AI$14*(($B$16+$AI$4)*0.9))-EXP(-$B$15*(($B$16+$AI$4)*0.9)))</f>
        <v/>
      </c>
      <c r="AE141" s="17">
        <f>R141*EXP(-$B$15*(($B$16+$AI$4)*1.0))+S141*$B$15/($B$15-$AI$12)*(EXP(-$AI$12*(($B$16+$AI$4)*1.0))-EXP(-$B$15*(($B$16+$AI$4)*1.0)))+T141*$B$15/($B$15-$AI$13)*(EXP(-$AI$13*(($B$16+$AI$4)*1.0))-EXP(-$B$15*(($B$16+$AI$4)*1.0)))+U141*$B$15/($B$15-$AI$14)*(EXP(-$AI$14*(($B$16+$AI$4)*1.0))-EXP(-$B$15*(($B$16+$AI$4)*1.0)))</f>
        <v/>
      </c>
      <c r="AF141" s="17">
        <f>MIN((G141-V141)/$AI$48,(G141-W141)/$AI$49,(G141-X141)/$AI$50,(G141-Y141)/$AI$51,(G141-Z141)/$AI$52,(G141-AA141)/$AI$53,(G141-AB141)/$AI$54,(G141-AC141)/$AI$55,(G141-AD141)/$AI$56,(G141-AE141)/$AI$57)</f>
        <v/>
      </c>
    </row>
    <row r="142">
      <c r="E142" s="12">
        <f>E141+$B$11</f>
        <v/>
      </c>
      <c r="F142" s="13">
        <f>E142/60</f>
        <v/>
      </c>
      <c r="G142" s="13">
        <f>IF(F142&gt;=$AI$66,$B$26,IF(F142&gt;=$AI$65,$B$25,IF(F142&gt;=$AI$64,$B$24,IF(F142&gt;=$AI$63,$B$23,IF(F142&gt;=$AI$62,$B$22,IF(F142&gt;=$AI$61,$B$21,$B$20))))))</f>
        <v/>
      </c>
      <c r="H142" s="14">
        <f>MAX(0,MIN($AI$59,IF($B$9="Plasma",(G142-(S142*$AI$18+T142*$AI$19+U142*$AI$20))/$AI$46,AF142)))</f>
        <v/>
      </c>
      <c r="I142" s="15">
        <f>H142/10*3600/$B$11</f>
        <v/>
      </c>
      <c r="J142" s="15">
        <f>J141+H142</f>
        <v/>
      </c>
      <c r="K142" s="14">
        <f>$AI$21*K141+$AI$22*L141+$AI$23*M141+$AI$30*H141</f>
        <v/>
      </c>
      <c r="L142" s="14">
        <f>$AI$24*K141+$AI$25*L141+$AI$26*M141+$AI$31*H141</f>
        <v/>
      </c>
      <c r="M142" s="14">
        <f>$AI$27*K141+$AI$28*L141+$AI$29*M141+$AI$32*H141</f>
        <v/>
      </c>
      <c r="N142" s="16">
        <f>R142*$B$48</f>
        <v/>
      </c>
      <c r="O142" s="14">
        <f>K142/$B$37</f>
        <v/>
      </c>
      <c r="P142" s="14">
        <f>L142/$B$38</f>
        <v/>
      </c>
      <c r="Q142" s="14">
        <f>M142/$B$39</f>
        <v/>
      </c>
      <c r="R142" s="14">
        <f>R141*$AI$42+S141*$AI$43+T141*$AI$44+U141*$AI$45+$AI$47*H141</f>
        <v/>
      </c>
      <c r="S142" s="17">
        <f>$AI$33*K142+$AI$34*L142+$AI$35*M142</f>
        <v/>
      </c>
      <c r="T142" s="17">
        <f>$AI$36*K142+$AI$37*L142+$AI$38*M142</f>
        <v/>
      </c>
      <c r="U142" s="17">
        <f>$AI$39*K142+$AI$40*L142+$AI$41*M142</f>
        <v/>
      </c>
      <c r="V142" s="17">
        <f>R142*EXP(-$B$15*(($B$16+$AI$4)*0.1))+S142*$B$15/($B$15-$AI$12)*(EXP(-$AI$12*(($B$16+$AI$4)*0.1))-EXP(-$B$15*(($B$16+$AI$4)*0.1)))+T142*$B$15/($B$15-$AI$13)*(EXP(-$AI$13*(($B$16+$AI$4)*0.1))-EXP(-$B$15*(($B$16+$AI$4)*0.1)))+U142*$B$15/($B$15-$AI$14)*(EXP(-$AI$14*(($B$16+$AI$4)*0.1))-EXP(-$B$15*(($B$16+$AI$4)*0.1)))</f>
        <v/>
      </c>
      <c r="W142" s="17">
        <f>R142*EXP(-$B$15*(($B$16+$AI$4)*0.2))+S142*$B$15/($B$15-$AI$12)*(EXP(-$AI$12*(($B$16+$AI$4)*0.2))-EXP(-$B$15*(($B$16+$AI$4)*0.2)))+T142*$B$15/($B$15-$AI$13)*(EXP(-$AI$13*(($B$16+$AI$4)*0.2))-EXP(-$B$15*(($B$16+$AI$4)*0.2)))+U142*$B$15/($B$15-$AI$14)*(EXP(-$AI$14*(($B$16+$AI$4)*0.2))-EXP(-$B$15*(($B$16+$AI$4)*0.2)))</f>
        <v/>
      </c>
      <c r="X142" s="17">
        <f>R142*EXP(-$B$15*(($B$16+$AI$4)*0.3))+S142*$B$15/($B$15-$AI$12)*(EXP(-$AI$12*(($B$16+$AI$4)*0.3))-EXP(-$B$15*(($B$16+$AI$4)*0.3)))+T142*$B$15/($B$15-$AI$13)*(EXP(-$AI$13*(($B$16+$AI$4)*0.3))-EXP(-$B$15*(($B$16+$AI$4)*0.3)))+U142*$B$15/($B$15-$AI$14)*(EXP(-$AI$14*(($B$16+$AI$4)*0.3))-EXP(-$B$15*(($B$16+$AI$4)*0.3)))</f>
        <v/>
      </c>
      <c r="Y142" s="17">
        <f>R142*EXP(-$B$15*(($B$16+$AI$4)*0.4))+S142*$B$15/($B$15-$AI$12)*(EXP(-$AI$12*(($B$16+$AI$4)*0.4))-EXP(-$B$15*(($B$16+$AI$4)*0.4)))+T142*$B$15/($B$15-$AI$13)*(EXP(-$AI$13*(($B$16+$AI$4)*0.4))-EXP(-$B$15*(($B$16+$AI$4)*0.4)))+U142*$B$15/($B$15-$AI$14)*(EXP(-$AI$14*(($B$16+$AI$4)*0.4))-EXP(-$B$15*(($B$16+$AI$4)*0.4)))</f>
        <v/>
      </c>
      <c r="Z142" s="17">
        <f>R142*EXP(-$B$15*(($B$16+$AI$4)*0.5))+S142*$B$15/($B$15-$AI$12)*(EXP(-$AI$12*(($B$16+$AI$4)*0.5))-EXP(-$B$15*(($B$16+$AI$4)*0.5)))+T142*$B$15/($B$15-$AI$13)*(EXP(-$AI$13*(($B$16+$AI$4)*0.5))-EXP(-$B$15*(($B$16+$AI$4)*0.5)))+U142*$B$15/($B$15-$AI$14)*(EXP(-$AI$14*(($B$16+$AI$4)*0.5))-EXP(-$B$15*(($B$16+$AI$4)*0.5)))</f>
        <v/>
      </c>
      <c r="AA142" s="17">
        <f>R142*EXP(-$B$15*(($B$16+$AI$4)*0.6))+S142*$B$15/($B$15-$AI$12)*(EXP(-$AI$12*(($B$16+$AI$4)*0.6))-EXP(-$B$15*(($B$16+$AI$4)*0.6)))+T142*$B$15/($B$15-$AI$13)*(EXP(-$AI$13*(($B$16+$AI$4)*0.6))-EXP(-$B$15*(($B$16+$AI$4)*0.6)))+U142*$B$15/($B$15-$AI$14)*(EXP(-$AI$14*(($B$16+$AI$4)*0.6))-EXP(-$B$15*(($B$16+$AI$4)*0.6)))</f>
        <v/>
      </c>
      <c r="AB142" s="17">
        <f>R142*EXP(-$B$15*(($B$16+$AI$4)*0.7))+S142*$B$15/($B$15-$AI$12)*(EXP(-$AI$12*(($B$16+$AI$4)*0.7))-EXP(-$B$15*(($B$16+$AI$4)*0.7)))+T142*$B$15/($B$15-$AI$13)*(EXP(-$AI$13*(($B$16+$AI$4)*0.7))-EXP(-$B$15*(($B$16+$AI$4)*0.7)))+U142*$B$15/($B$15-$AI$14)*(EXP(-$AI$14*(($B$16+$AI$4)*0.7))-EXP(-$B$15*(($B$16+$AI$4)*0.7)))</f>
        <v/>
      </c>
      <c r="AC142" s="17">
        <f>R142*EXP(-$B$15*(($B$16+$AI$4)*0.8))+S142*$B$15/($B$15-$AI$12)*(EXP(-$AI$12*(($B$16+$AI$4)*0.8))-EXP(-$B$15*(($B$16+$AI$4)*0.8)))+T142*$B$15/($B$15-$AI$13)*(EXP(-$AI$13*(($B$16+$AI$4)*0.8))-EXP(-$B$15*(($B$16+$AI$4)*0.8)))+U142*$B$15/($B$15-$AI$14)*(EXP(-$AI$14*(($B$16+$AI$4)*0.8))-EXP(-$B$15*(($B$16+$AI$4)*0.8)))</f>
        <v/>
      </c>
      <c r="AD142" s="17">
        <f>R142*EXP(-$B$15*(($B$16+$AI$4)*0.9))+S142*$B$15/($B$15-$AI$12)*(EXP(-$AI$12*(($B$16+$AI$4)*0.9))-EXP(-$B$15*(($B$16+$AI$4)*0.9)))+T142*$B$15/($B$15-$AI$13)*(EXP(-$AI$13*(($B$16+$AI$4)*0.9))-EXP(-$B$15*(($B$16+$AI$4)*0.9)))+U142*$B$15/($B$15-$AI$14)*(EXP(-$AI$14*(($B$16+$AI$4)*0.9))-EXP(-$B$15*(($B$16+$AI$4)*0.9)))</f>
        <v/>
      </c>
      <c r="AE142" s="17">
        <f>R142*EXP(-$B$15*(($B$16+$AI$4)*1.0))+S142*$B$15/($B$15-$AI$12)*(EXP(-$AI$12*(($B$16+$AI$4)*1.0))-EXP(-$B$15*(($B$16+$AI$4)*1.0)))+T142*$B$15/($B$15-$AI$13)*(EXP(-$AI$13*(($B$16+$AI$4)*1.0))-EXP(-$B$15*(($B$16+$AI$4)*1.0)))+U142*$B$15/($B$15-$AI$14)*(EXP(-$AI$14*(($B$16+$AI$4)*1.0))-EXP(-$B$15*(($B$16+$AI$4)*1.0)))</f>
        <v/>
      </c>
      <c r="AF142" s="17">
        <f>MIN((G142-V142)/$AI$48,(G142-W142)/$AI$49,(G142-X142)/$AI$50,(G142-Y142)/$AI$51,(G142-Z142)/$AI$52,(G142-AA142)/$AI$53,(G142-AB142)/$AI$54,(G142-AC142)/$AI$55,(G142-AD142)/$AI$56,(G142-AE142)/$AI$57)</f>
        <v/>
      </c>
    </row>
    <row r="143">
      <c r="E143" s="12">
        <f>E142+$B$11</f>
        <v/>
      </c>
      <c r="F143" s="13">
        <f>E143/60</f>
        <v/>
      </c>
      <c r="G143" s="13">
        <f>IF(F143&gt;=$AI$66,$B$26,IF(F143&gt;=$AI$65,$B$25,IF(F143&gt;=$AI$64,$B$24,IF(F143&gt;=$AI$63,$B$23,IF(F143&gt;=$AI$62,$B$22,IF(F143&gt;=$AI$61,$B$21,$B$20))))))</f>
        <v/>
      </c>
      <c r="H143" s="14">
        <f>MAX(0,MIN($AI$59,IF($B$9="Plasma",(G143-(S143*$AI$18+T143*$AI$19+U143*$AI$20))/$AI$46,AF143)))</f>
        <v/>
      </c>
      <c r="I143" s="15">
        <f>H143/10*3600/$B$11</f>
        <v/>
      </c>
      <c r="J143" s="15">
        <f>J142+H143</f>
        <v/>
      </c>
      <c r="K143" s="14">
        <f>$AI$21*K142+$AI$22*L142+$AI$23*M142+$AI$30*H142</f>
        <v/>
      </c>
      <c r="L143" s="14">
        <f>$AI$24*K142+$AI$25*L142+$AI$26*M142+$AI$31*H142</f>
        <v/>
      </c>
      <c r="M143" s="14">
        <f>$AI$27*K142+$AI$28*L142+$AI$29*M142+$AI$32*H142</f>
        <v/>
      </c>
      <c r="N143" s="16">
        <f>R143*$B$48</f>
        <v/>
      </c>
      <c r="O143" s="14">
        <f>K143/$B$37</f>
        <v/>
      </c>
      <c r="P143" s="14">
        <f>L143/$B$38</f>
        <v/>
      </c>
      <c r="Q143" s="14">
        <f>M143/$B$39</f>
        <v/>
      </c>
      <c r="R143" s="14">
        <f>R142*$AI$42+S142*$AI$43+T142*$AI$44+U142*$AI$45+$AI$47*H142</f>
        <v/>
      </c>
      <c r="S143" s="17">
        <f>$AI$33*K143+$AI$34*L143+$AI$35*M143</f>
        <v/>
      </c>
      <c r="T143" s="17">
        <f>$AI$36*K143+$AI$37*L143+$AI$38*M143</f>
        <v/>
      </c>
      <c r="U143" s="17">
        <f>$AI$39*K143+$AI$40*L143+$AI$41*M143</f>
        <v/>
      </c>
      <c r="V143" s="17">
        <f>R143*EXP(-$B$15*(($B$16+$AI$4)*0.1))+S143*$B$15/($B$15-$AI$12)*(EXP(-$AI$12*(($B$16+$AI$4)*0.1))-EXP(-$B$15*(($B$16+$AI$4)*0.1)))+T143*$B$15/($B$15-$AI$13)*(EXP(-$AI$13*(($B$16+$AI$4)*0.1))-EXP(-$B$15*(($B$16+$AI$4)*0.1)))+U143*$B$15/($B$15-$AI$14)*(EXP(-$AI$14*(($B$16+$AI$4)*0.1))-EXP(-$B$15*(($B$16+$AI$4)*0.1)))</f>
        <v/>
      </c>
      <c r="W143" s="17">
        <f>R143*EXP(-$B$15*(($B$16+$AI$4)*0.2))+S143*$B$15/($B$15-$AI$12)*(EXP(-$AI$12*(($B$16+$AI$4)*0.2))-EXP(-$B$15*(($B$16+$AI$4)*0.2)))+T143*$B$15/($B$15-$AI$13)*(EXP(-$AI$13*(($B$16+$AI$4)*0.2))-EXP(-$B$15*(($B$16+$AI$4)*0.2)))+U143*$B$15/($B$15-$AI$14)*(EXP(-$AI$14*(($B$16+$AI$4)*0.2))-EXP(-$B$15*(($B$16+$AI$4)*0.2)))</f>
        <v/>
      </c>
      <c r="X143" s="17">
        <f>R143*EXP(-$B$15*(($B$16+$AI$4)*0.3))+S143*$B$15/($B$15-$AI$12)*(EXP(-$AI$12*(($B$16+$AI$4)*0.3))-EXP(-$B$15*(($B$16+$AI$4)*0.3)))+T143*$B$15/($B$15-$AI$13)*(EXP(-$AI$13*(($B$16+$AI$4)*0.3))-EXP(-$B$15*(($B$16+$AI$4)*0.3)))+U143*$B$15/($B$15-$AI$14)*(EXP(-$AI$14*(($B$16+$AI$4)*0.3))-EXP(-$B$15*(($B$16+$AI$4)*0.3)))</f>
        <v/>
      </c>
      <c r="Y143" s="17">
        <f>R143*EXP(-$B$15*(($B$16+$AI$4)*0.4))+S143*$B$15/($B$15-$AI$12)*(EXP(-$AI$12*(($B$16+$AI$4)*0.4))-EXP(-$B$15*(($B$16+$AI$4)*0.4)))+T143*$B$15/($B$15-$AI$13)*(EXP(-$AI$13*(($B$16+$AI$4)*0.4))-EXP(-$B$15*(($B$16+$AI$4)*0.4)))+U143*$B$15/($B$15-$AI$14)*(EXP(-$AI$14*(($B$16+$AI$4)*0.4))-EXP(-$B$15*(($B$16+$AI$4)*0.4)))</f>
        <v/>
      </c>
      <c r="Z143" s="17">
        <f>R143*EXP(-$B$15*(($B$16+$AI$4)*0.5))+S143*$B$15/($B$15-$AI$12)*(EXP(-$AI$12*(($B$16+$AI$4)*0.5))-EXP(-$B$15*(($B$16+$AI$4)*0.5)))+T143*$B$15/($B$15-$AI$13)*(EXP(-$AI$13*(($B$16+$AI$4)*0.5))-EXP(-$B$15*(($B$16+$AI$4)*0.5)))+U143*$B$15/($B$15-$AI$14)*(EXP(-$AI$14*(($B$16+$AI$4)*0.5))-EXP(-$B$15*(($B$16+$AI$4)*0.5)))</f>
        <v/>
      </c>
      <c r="AA143" s="17">
        <f>R143*EXP(-$B$15*(($B$16+$AI$4)*0.6))+S143*$B$15/($B$15-$AI$12)*(EXP(-$AI$12*(($B$16+$AI$4)*0.6))-EXP(-$B$15*(($B$16+$AI$4)*0.6)))+T143*$B$15/($B$15-$AI$13)*(EXP(-$AI$13*(($B$16+$AI$4)*0.6))-EXP(-$B$15*(($B$16+$AI$4)*0.6)))+U143*$B$15/($B$15-$AI$14)*(EXP(-$AI$14*(($B$16+$AI$4)*0.6))-EXP(-$B$15*(($B$16+$AI$4)*0.6)))</f>
        <v/>
      </c>
      <c r="AB143" s="17">
        <f>R143*EXP(-$B$15*(($B$16+$AI$4)*0.7))+S143*$B$15/($B$15-$AI$12)*(EXP(-$AI$12*(($B$16+$AI$4)*0.7))-EXP(-$B$15*(($B$16+$AI$4)*0.7)))+T143*$B$15/($B$15-$AI$13)*(EXP(-$AI$13*(($B$16+$AI$4)*0.7))-EXP(-$B$15*(($B$16+$AI$4)*0.7)))+U143*$B$15/($B$15-$AI$14)*(EXP(-$AI$14*(($B$16+$AI$4)*0.7))-EXP(-$B$15*(($B$16+$AI$4)*0.7)))</f>
        <v/>
      </c>
      <c r="AC143" s="17">
        <f>R143*EXP(-$B$15*(($B$16+$AI$4)*0.8))+S143*$B$15/($B$15-$AI$12)*(EXP(-$AI$12*(($B$16+$AI$4)*0.8))-EXP(-$B$15*(($B$16+$AI$4)*0.8)))+T143*$B$15/($B$15-$AI$13)*(EXP(-$AI$13*(($B$16+$AI$4)*0.8))-EXP(-$B$15*(($B$16+$AI$4)*0.8)))+U143*$B$15/($B$15-$AI$14)*(EXP(-$AI$14*(($B$16+$AI$4)*0.8))-EXP(-$B$15*(($B$16+$AI$4)*0.8)))</f>
        <v/>
      </c>
      <c r="AD143" s="17">
        <f>R143*EXP(-$B$15*(($B$16+$AI$4)*0.9))+S143*$B$15/($B$15-$AI$12)*(EXP(-$AI$12*(($B$16+$AI$4)*0.9))-EXP(-$B$15*(($B$16+$AI$4)*0.9)))+T143*$B$15/($B$15-$AI$13)*(EXP(-$AI$13*(($B$16+$AI$4)*0.9))-EXP(-$B$15*(($B$16+$AI$4)*0.9)))+U143*$B$15/($B$15-$AI$14)*(EXP(-$AI$14*(($B$16+$AI$4)*0.9))-EXP(-$B$15*(($B$16+$AI$4)*0.9)))</f>
        <v/>
      </c>
      <c r="AE143" s="17">
        <f>R143*EXP(-$B$15*(($B$16+$AI$4)*1.0))+S143*$B$15/($B$15-$AI$12)*(EXP(-$AI$12*(($B$16+$AI$4)*1.0))-EXP(-$B$15*(($B$16+$AI$4)*1.0)))+T143*$B$15/($B$15-$AI$13)*(EXP(-$AI$13*(($B$16+$AI$4)*1.0))-EXP(-$B$15*(($B$16+$AI$4)*1.0)))+U143*$B$15/($B$15-$AI$14)*(EXP(-$AI$14*(($B$16+$AI$4)*1.0))-EXP(-$B$15*(($B$16+$AI$4)*1.0)))</f>
        <v/>
      </c>
      <c r="AF143" s="17">
        <f>MIN((G143-V143)/$AI$48,(G143-W143)/$AI$49,(G143-X143)/$AI$50,(G143-Y143)/$AI$51,(G143-Z143)/$AI$52,(G143-AA143)/$AI$53,(G143-AB143)/$AI$54,(G143-AC143)/$AI$55,(G143-AD143)/$AI$56,(G143-AE143)/$AI$57)</f>
        <v/>
      </c>
    </row>
    <row r="144">
      <c r="E144" s="12">
        <f>E143+$B$11</f>
        <v/>
      </c>
      <c r="F144" s="13">
        <f>E144/60</f>
        <v/>
      </c>
      <c r="G144" s="13">
        <f>IF(F144&gt;=$AI$66,$B$26,IF(F144&gt;=$AI$65,$B$25,IF(F144&gt;=$AI$64,$B$24,IF(F144&gt;=$AI$63,$B$23,IF(F144&gt;=$AI$62,$B$22,IF(F144&gt;=$AI$61,$B$21,$B$20))))))</f>
        <v/>
      </c>
      <c r="H144" s="14">
        <f>MAX(0,MIN($AI$59,IF($B$9="Plasma",(G144-(S144*$AI$18+T144*$AI$19+U144*$AI$20))/$AI$46,AF144)))</f>
        <v/>
      </c>
      <c r="I144" s="15">
        <f>H144/10*3600/$B$11</f>
        <v/>
      </c>
      <c r="J144" s="15">
        <f>J143+H144</f>
        <v/>
      </c>
      <c r="K144" s="14">
        <f>$AI$21*K143+$AI$22*L143+$AI$23*M143+$AI$30*H143</f>
        <v/>
      </c>
      <c r="L144" s="14">
        <f>$AI$24*K143+$AI$25*L143+$AI$26*M143+$AI$31*H143</f>
        <v/>
      </c>
      <c r="M144" s="14">
        <f>$AI$27*K143+$AI$28*L143+$AI$29*M143+$AI$32*H143</f>
        <v/>
      </c>
      <c r="N144" s="16">
        <f>R144*$B$48</f>
        <v/>
      </c>
      <c r="O144" s="14">
        <f>K144/$B$37</f>
        <v/>
      </c>
      <c r="P144" s="14">
        <f>L144/$B$38</f>
        <v/>
      </c>
      <c r="Q144" s="14">
        <f>M144/$B$39</f>
        <v/>
      </c>
      <c r="R144" s="14">
        <f>R143*$AI$42+S143*$AI$43+T143*$AI$44+U143*$AI$45+$AI$47*H143</f>
        <v/>
      </c>
      <c r="S144" s="17">
        <f>$AI$33*K144+$AI$34*L144+$AI$35*M144</f>
        <v/>
      </c>
      <c r="T144" s="17">
        <f>$AI$36*K144+$AI$37*L144+$AI$38*M144</f>
        <v/>
      </c>
      <c r="U144" s="17">
        <f>$AI$39*K144+$AI$40*L144+$AI$41*M144</f>
        <v/>
      </c>
      <c r="V144" s="17">
        <f>R144*EXP(-$B$15*(($B$16+$AI$4)*0.1))+S144*$B$15/($B$15-$AI$12)*(EXP(-$AI$12*(($B$16+$AI$4)*0.1))-EXP(-$B$15*(($B$16+$AI$4)*0.1)))+T144*$B$15/($B$15-$AI$13)*(EXP(-$AI$13*(($B$16+$AI$4)*0.1))-EXP(-$B$15*(($B$16+$AI$4)*0.1)))+U144*$B$15/($B$15-$AI$14)*(EXP(-$AI$14*(($B$16+$AI$4)*0.1))-EXP(-$B$15*(($B$16+$AI$4)*0.1)))</f>
        <v/>
      </c>
      <c r="W144" s="17">
        <f>R144*EXP(-$B$15*(($B$16+$AI$4)*0.2))+S144*$B$15/($B$15-$AI$12)*(EXP(-$AI$12*(($B$16+$AI$4)*0.2))-EXP(-$B$15*(($B$16+$AI$4)*0.2)))+T144*$B$15/($B$15-$AI$13)*(EXP(-$AI$13*(($B$16+$AI$4)*0.2))-EXP(-$B$15*(($B$16+$AI$4)*0.2)))+U144*$B$15/($B$15-$AI$14)*(EXP(-$AI$14*(($B$16+$AI$4)*0.2))-EXP(-$B$15*(($B$16+$AI$4)*0.2)))</f>
        <v/>
      </c>
      <c r="X144" s="17">
        <f>R144*EXP(-$B$15*(($B$16+$AI$4)*0.3))+S144*$B$15/($B$15-$AI$12)*(EXP(-$AI$12*(($B$16+$AI$4)*0.3))-EXP(-$B$15*(($B$16+$AI$4)*0.3)))+T144*$B$15/($B$15-$AI$13)*(EXP(-$AI$13*(($B$16+$AI$4)*0.3))-EXP(-$B$15*(($B$16+$AI$4)*0.3)))+U144*$B$15/($B$15-$AI$14)*(EXP(-$AI$14*(($B$16+$AI$4)*0.3))-EXP(-$B$15*(($B$16+$AI$4)*0.3)))</f>
        <v/>
      </c>
      <c r="Y144" s="17">
        <f>R144*EXP(-$B$15*(($B$16+$AI$4)*0.4))+S144*$B$15/($B$15-$AI$12)*(EXP(-$AI$12*(($B$16+$AI$4)*0.4))-EXP(-$B$15*(($B$16+$AI$4)*0.4)))+T144*$B$15/($B$15-$AI$13)*(EXP(-$AI$13*(($B$16+$AI$4)*0.4))-EXP(-$B$15*(($B$16+$AI$4)*0.4)))+U144*$B$15/($B$15-$AI$14)*(EXP(-$AI$14*(($B$16+$AI$4)*0.4))-EXP(-$B$15*(($B$16+$AI$4)*0.4)))</f>
        <v/>
      </c>
      <c r="Z144" s="17">
        <f>R144*EXP(-$B$15*(($B$16+$AI$4)*0.5))+S144*$B$15/($B$15-$AI$12)*(EXP(-$AI$12*(($B$16+$AI$4)*0.5))-EXP(-$B$15*(($B$16+$AI$4)*0.5)))+T144*$B$15/($B$15-$AI$13)*(EXP(-$AI$13*(($B$16+$AI$4)*0.5))-EXP(-$B$15*(($B$16+$AI$4)*0.5)))+U144*$B$15/($B$15-$AI$14)*(EXP(-$AI$14*(($B$16+$AI$4)*0.5))-EXP(-$B$15*(($B$16+$AI$4)*0.5)))</f>
        <v/>
      </c>
      <c r="AA144" s="17">
        <f>R144*EXP(-$B$15*(($B$16+$AI$4)*0.6))+S144*$B$15/($B$15-$AI$12)*(EXP(-$AI$12*(($B$16+$AI$4)*0.6))-EXP(-$B$15*(($B$16+$AI$4)*0.6)))+T144*$B$15/($B$15-$AI$13)*(EXP(-$AI$13*(($B$16+$AI$4)*0.6))-EXP(-$B$15*(($B$16+$AI$4)*0.6)))+U144*$B$15/($B$15-$AI$14)*(EXP(-$AI$14*(($B$16+$AI$4)*0.6))-EXP(-$B$15*(($B$16+$AI$4)*0.6)))</f>
        <v/>
      </c>
      <c r="AB144" s="17">
        <f>R144*EXP(-$B$15*(($B$16+$AI$4)*0.7))+S144*$B$15/($B$15-$AI$12)*(EXP(-$AI$12*(($B$16+$AI$4)*0.7))-EXP(-$B$15*(($B$16+$AI$4)*0.7)))+T144*$B$15/($B$15-$AI$13)*(EXP(-$AI$13*(($B$16+$AI$4)*0.7))-EXP(-$B$15*(($B$16+$AI$4)*0.7)))+U144*$B$15/($B$15-$AI$14)*(EXP(-$AI$14*(($B$16+$AI$4)*0.7))-EXP(-$B$15*(($B$16+$AI$4)*0.7)))</f>
        <v/>
      </c>
      <c r="AC144" s="17">
        <f>R144*EXP(-$B$15*(($B$16+$AI$4)*0.8))+S144*$B$15/($B$15-$AI$12)*(EXP(-$AI$12*(($B$16+$AI$4)*0.8))-EXP(-$B$15*(($B$16+$AI$4)*0.8)))+T144*$B$15/($B$15-$AI$13)*(EXP(-$AI$13*(($B$16+$AI$4)*0.8))-EXP(-$B$15*(($B$16+$AI$4)*0.8)))+U144*$B$15/($B$15-$AI$14)*(EXP(-$AI$14*(($B$16+$AI$4)*0.8))-EXP(-$B$15*(($B$16+$AI$4)*0.8)))</f>
        <v/>
      </c>
      <c r="AD144" s="17">
        <f>R144*EXP(-$B$15*(($B$16+$AI$4)*0.9))+S144*$B$15/($B$15-$AI$12)*(EXP(-$AI$12*(($B$16+$AI$4)*0.9))-EXP(-$B$15*(($B$16+$AI$4)*0.9)))+T144*$B$15/($B$15-$AI$13)*(EXP(-$AI$13*(($B$16+$AI$4)*0.9))-EXP(-$B$15*(($B$16+$AI$4)*0.9)))+U144*$B$15/($B$15-$AI$14)*(EXP(-$AI$14*(($B$16+$AI$4)*0.9))-EXP(-$B$15*(($B$16+$AI$4)*0.9)))</f>
        <v/>
      </c>
      <c r="AE144" s="17">
        <f>R144*EXP(-$B$15*(($B$16+$AI$4)*1.0))+S144*$B$15/($B$15-$AI$12)*(EXP(-$AI$12*(($B$16+$AI$4)*1.0))-EXP(-$B$15*(($B$16+$AI$4)*1.0)))+T144*$B$15/($B$15-$AI$13)*(EXP(-$AI$13*(($B$16+$AI$4)*1.0))-EXP(-$B$15*(($B$16+$AI$4)*1.0)))+U144*$B$15/($B$15-$AI$14)*(EXP(-$AI$14*(($B$16+$AI$4)*1.0))-EXP(-$B$15*(($B$16+$AI$4)*1.0)))</f>
        <v/>
      </c>
      <c r="AF144" s="17">
        <f>MIN((G144-V144)/$AI$48,(G144-W144)/$AI$49,(G144-X144)/$AI$50,(G144-Y144)/$AI$51,(G144-Z144)/$AI$52,(G144-AA144)/$AI$53,(G144-AB144)/$AI$54,(G144-AC144)/$AI$55,(G144-AD144)/$AI$56,(G144-AE144)/$AI$57)</f>
        <v/>
      </c>
    </row>
    <row r="145">
      <c r="E145" s="12">
        <f>E144+$B$11</f>
        <v/>
      </c>
      <c r="F145" s="13">
        <f>E145/60</f>
        <v/>
      </c>
      <c r="G145" s="13">
        <f>IF(F145&gt;=$AI$66,$B$26,IF(F145&gt;=$AI$65,$B$25,IF(F145&gt;=$AI$64,$B$24,IF(F145&gt;=$AI$63,$B$23,IF(F145&gt;=$AI$62,$B$22,IF(F145&gt;=$AI$61,$B$21,$B$20))))))</f>
        <v/>
      </c>
      <c r="H145" s="14">
        <f>MAX(0,MIN($AI$59,IF($B$9="Plasma",(G145-(S145*$AI$18+T145*$AI$19+U145*$AI$20))/$AI$46,AF145)))</f>
        <v/>
      </c>
      <c r="I145" s="15">
        <f>H145/10*3600/$B$11</f>
        <v/>
      </c>
      <c r="J145" s="15">
        <f>J144+H145</f>
        <v/>
      </c>
      <c r="K145" s="14">
        <f>$AI$21*K144+$AI$22*L144+$AI$23*M144+$AI$30*H144</f>
        <v/>
      </c>
      <c r="L145" s="14">
        <f>$AI$24*K144+$AI$25*L144+$AI$26*M144+$AI$31*H144</f>
        <v/>
      </c>
      <c r="M145" s="14">
        <f>$AI$27*K144+$AI$28*L144+$AI$29*M144+$AI$32*H144</f>
        <v/>
      </c>
      <c r="N145" s="16">
        <f>R145*$B$48</f>
        <v/>
      </c>
      <c r="O145" s="14">
        <f>K145/$B$37</f>
        <v/>
      </c>
      <c r="P145" s="14">
        <f>L145/$B$38</f>
        <v/>
      </c>
      <c r="Q145" s="14">
        <f>M145/$B$39</f>
        <v/>
      </c>
      <c r="R145" s="14">
        <f>R144*$AI$42+S144*$AI$43+T144*$AI$44+U144*$AI$45+$AI$47*H144</f>
        <v/>
      </c>
      <c r="S145" s="17">
        <f>$AI$33*K145+$AI$34*L145+$AI$35*M145</f>
        <v/>
      </c>
      <c r="T145" s="17">
        <f>$AI$36*K145+$AI$37*L145+$AI$38*M145</f>
        <v/>
      </c>
      <c r="U145" s="17">
        <f>$AI$39*K145+$AI$40*L145+$AI$41*M145</f>
        <v/>
      </c>
      <c r="V145" s="17">
        <f>R145*EXP(-$B$15*(($B$16+$AI$4)*0.1))+S145*$B$15/($B$15-$AI$12)*(EXP(-$AI$12*(($B$16+$AI$4)*0.1))-EXP(-$B$15*(($B$16+$AI$4)*0.1)))+T145*$B$15/($B$15-$AI$13)*(EXP(-$AI$13*(($B$16+$AI$4)*0.1))-EXP(-$B$15*(($B$16+$AI$4)*0.1)))+U145*$B$15/($B$15-$AI$14)*(EXP(-$AI$14*(($B$16+$AI$4)*0.1))-EXP(-$B$15*(($B$16+$AI$4)*0.1)))</f>
        <v/>
      </c>
      <c r="W145" s="17">
        <f>R145*EXP(-$B$15*(($B$16+$AI$4)*0.2))+S145*$B$15/($B$15-$AI$12)*(EXP(-$AI$12*(($B$16+$AI$4)*0.2))-EXP(-$B$15*(($B$16+$AI$4)*0.2)))+T145*$B$15/($B$15-$AI$13)*(EXP(-$AI$13*(($B$16+$AI$4)*0.2))-EXP(-$B$15*(($B$16+$AI$4)*0.2)))+U145*$B$15/($B$15-$AI$14)*(EXP(-$AI$14*(($B$16+$AI$4)*0.2))-EXP(-$B$15*(($B$16+$AI$4)*0.2)))</f>
        <v/>
      </c>
      <c r="X145" s="17">
        <f>R145*EXP(-$B$15*(($B$16+$AI$4)*0.3))+S145*$B$15/($B$15-$AI$12)*(EXP(-$AI$12*(($B$16+$AI$4)*0.3))-EXP(-$B$15*(($B$16+$AI$4)*0.3)))+T145*$B$15/($B$15-$AI$13)*(EXP(-$AI$13*(($B$16+$AI$4)*0.3))-EXP(-$B$15*(($B$16+$AI$4)*0.3)))+U145*$B$15/($B$15-$AI$14)*(EXP(-$AI$14*(($B$16+$AI$4)*0.3))-EXP(-$B$15*(($B$16+$AI$4)*0.3)))</f>
        <v/>
      </c>
      <c r="Y145" s="17">
        <f>R145*EXP(-$B$15*(($B$16+$AI$4)*0.4))+S145*$B$15/($B$15-$AI$12)*(EXP(-$AI$12*(($B$16+$AI$4)*0.4))-EXP(-$B$15*(($B$16+$AI$4)*0.4)))+T145*$B$15/($B$15-$AI$13)*(EXP(-$AI$13*(($B$16+$AI$4)*0.4))-EXP(-$B$15*(($B$16+$AI$4)*0.4)))+U145*$B$15/($B$15-$AI$14)*(EXP(-$AI$14*(($B$16+$AI$4)*0.4))-EXP(-$B$15*(($B$16+$AI$4)*0.4)))</f>
        <v/>
      </c>
      <c r="Z145" s="17">
        <f>R145*EXP(-$B$15*(($B$16+$AI$4)*0.5))+S145*$B$15/($B$15-$AI$12)*(EXP(-$AI$12*(($B$16+$AI$4)*0.5))-EXP(-$B$15*(($B$16+$AI$4)*0.5)))+T145*$B$15/($B$15-$AI$13)*(EXP(-$AI$13*(($B$16+$AI$4)*0.5))-EXP(-$B$15*(($B$16+$AI$4)*0.5)))+U145*$B$15/($B$15-$AI$14)*(EXP(-$AI$14*(($B$16+$AI$4)*0.5))-EXP(-$B$15*(($B$16+$AI$4)*0.5)))</f>
        <v/>
      </c>
      <c r="AA145" s="17">
        <f>R145*EXP(-$B$15*(($B$16+$AI$4)*0.6))+S145*$B$15/($B$15-$AI$12)*(EXP(-$AI$12*(($B$16+$AI$4)*0.6))-EXP(-$B$15*(($B$16+$AI$4)*0.6)))+T145*$B$15/($B$15-$AI$13)*(EXP(-$AI$13*(($B$16+$AI$4)*0.6))-EXP(-$B$15*(($B$16+$AI$4)*0.6)))+U145*$B$15/($B$15-$AI$14)*(EXP(-$AI$14*(($B$16+$AI$4)*0.6))-EXP(-$B$15*(($B$16+$AI$4)*0.6)))</f>
        <v/>
      </c>
      <c r="AB145" s="17">
        <f>R145*EXP(-$B$15*(($B$16+$AI$4)*0.7))+S145*$B$15/($B$15-$AI$12)*(EXP(-$AI$12*(($B$16+$AI$4)*0.7))-EXP(-$B$15*(($B$16+$AI$4)*0.7)))+T145*$B$15/($B$15-$AI$13)*(EXP(-$AI$13*(($B$16+$AI$4)*0.7))-EXP(-$B$15*(($B$16+$AI$4)*0.7)))+U145*$B$15/($B$15-$AI$14)*(EXP(-$AI$14*(($B$16+$AI$4)*0.7))-EXP(-$B$15*(($B$16+$AI$4)*0.7)))</f>
        <v/>
      </c>
      <c r="AC145" s="17">
        <f>R145*EXP(-$B$15*(($B$16+$AI$4)*0.8))+S145*$B$15/($B$15-$AI$12)*(EXP(-$AI$12*(($B$16+$AI$4)*0.8))-EXP(-$B$15*(($B$16+$AI$4)*0.8)))+T145*$B$15/($B$15-$AI$13)*(EXP(-$AI$13*(($B$16+$AI$4)*0.8))-EXP(-$B$15*(($B$16+$AI$4)*0.8)))+U145*$B$15/($B$15-$AI$14)*(EXP(-$AI$14*(($B$16+$AI$4)*0.8))-EXP(-$B$15*(($B$16+$AI$4)*0.8)))</f>
        <v/>
      </c>
      <c r="AD145" s="17">
        <f>R145*EXP(-$B$15*(($B$16+$AI$4)*0.9))+S145*$B$15/($B$15-$AI$12)*(EXP(-$AI$12*(($B$16+$AI$4)*0.9))-EXP(-$B$15*(($B$16+$AI$4)*0.9)))+T145*$B$15/($B$15-$AI$13)*(EXP(-$AI$13*(($B$16+$AI$4)*0.9))-EXP(-$B$15*(($B$16+$AI$4)*0.9)))+U145*$B$15/($B$15-$AI$14)*(EXP(-$AI$14*(($B$16+$AI$4)*0.9))-EXP(-$B$15*(($B$16+$AI$4)*0.9)))</f>
        <v/>
      </c>
      <c r="AE145" s="17">
        <f>R145*EXP(-$B$15*(($B$16+$AI$4)*1.0))+S145*$B$15/($B$15-$AI$12)*(EXP(-$AI$12*(($B$16+$AI$4)*1.0))-EXP(-$B$15*(($B$16+$AI$4)*1.0)))+T145*$B$15/($B$15-$AI$13)*(EXP(-$AI$13*(($B$16+$AI$4)*1.0))-EXP(-$B$15*(($B$16+$AI$4)*1.0)))+U145*$B$15/($B$15-$AI$14)*(EXP(-$AI$14*(($B$16+$AI$4)*1.0))-EXP(-$B$15*(($B$16+$AI$4)*1.0)))</f>
        <v/>
      </c>
      <c r="AF145" s="17">
        <f>MIN((G145-V145)/$AI$48,(G145-W145)/$AI$49,(G145-X145)/$AI$50,(G145-Y145)/$AI$51,(G145-Z145)/$AI$52,(G145-AA145)/$AI$53,(G145-AB145)/$AI$54,(G145-AC145)/$AI$55,(G145-AD145)/$AI$56,(G145-AE145)/$AI$57)</f>
        <v/>
      </c>
    </row>
    <row r="146">
      <c r="E146" s="12">
        <f>E145+$B$11</f>
        <v/>
      </c>
      <c r="F146" s="13">
        <f>E146/60</f>
        <v/>
      </c>
      <c r="G146" s="13">
        <f>IF(F146&gt;=$AI$66,$B$26,IF(F146&gt;=$AI$65,$B$25,IF(F146&gt;=$AI$64,$B$24,IF(F146&gt;=$AI$63,$B$23,IF(F146&gt;=$AI$62,$B$22,IF(F146&gt;=$AI$61,$B$21,$B$20))))))</f>
        <v/>
      </c>
      <c r="H146" s="14">
        <f>MAX(0,MIN($AI$59,IF($B$9="Plasma",(G146-(S146*$AI$18+T146*$AI$19+U146*$AI$20))/$AI$46,AF146)))</f>
        <v/>
      </c>
      <c r="I146" s="15">
        <f>H146/10*3600/$B$11</f>
        <v/>
      </c>
      <c r="J146" s="15">
        <f>J145+H146</f>
        <v/>
      </c>
      <c r="K146" s="14">
        <f>$AI$21*K145+$AI$22*L145+$AI$23*M145+$AI$30*H145</f>
        <v/>
      </c>
      <c r="L146" s="14">
        <f>$AI$24*K145+$AI$25*L145+$AI$26*M145+$AI$31*H145</f>
        <v/>
      </c>
      <c r="M146" s="14">
        <f>$AI$27*K145+$AI$28*L145+$AI$29*M145+$AI$32*H145</f>
        <v/>
      </c>
      <c r="N146" s="16">
        <f>R146*$B$48</f>
        <v/>
      </c>
      <c r="O146" s="14">
        <f>K146/$B$37</f>
        <v/>
      </c>
      <c r="P146" s="14">
        <f>L146/$B$38</f>
        <v/>
      </c>
      <c r="Q146" s="14">
        <f>M146/$B$39</f>
        <v/>
      </c>
      <c r="R146" s="14">
        <f>R145*$AI$42+S145*$AI$43+T145*$AI$44+U145*$AI$45+$AI$47*H145</f>
        <v/>
      </c>
      <c r="S146" s="17">
        <f>$AI$33*K146+$AI$34*L146+$AI$35*M146</f>
        <v/>
      </c>
      <c r="T146" s="17">
        <f>$AI$36*K146+$AI$37*L146+$AI$38*M146</f>
        <v/>
      </c>
      <c r="U146" s="17">
        <f>$AI$39*K146+$AI$40*L146+$AI$41*M146</f>
        <v/>
      </c>
      <c r="V146" s="17">
        <f>R146*EXP(-$B$15*(($B$16+$AI$4)*0.1))+S146*$B$15/($B$15-$AI$12)*(EXP(-$AI$12*(($B$16+$AI$4)*0.1))-EXP(-$B$15*(($B$16+$AI$4)*0.1)))+T146*$B$15/($B$15-$AI$13)*(EXP(-$AI$13*(($B$16+$AI$4)*0.1))-EXP(-$B$15*(($B$16+$AI$4)*0.1)))+U146*$B$15/($B$15-$AI$14)*(EXP(-$AI$14*(($B$16+$AI$4)*0.1))-EXP(-$B$15*(($B$16+$AI$4)*0.1)))</f>
        <v/>
      </c>
      <c r="W146" s="17">
        <f>R146*EXP(-$B$15*(($B$16+$AI$4)*0.2))+S146*$B$15/($B$15-$AI$12)*(EXP(-$AI$12*(($B$16+$AI$4)*0.2))-EXP(-$B$15*(($B$16+$AI$4)*0.2)))+T146*$B$15/($B$15-$AI$13)*(EXP(-$AI$13*(($B$16+$AI$4)*0.2))-EXP(-$B$15*(($B$16+$AI$4)*0.2)))+U146*$B$15/($B$15-$AI$14)*(EXP(-$AI$14*(($B$16+$AI$4)*0.2))-EXP(-$B$15*(($B$16+$AI$4)*0.2)))</f>
        <v/>
      </c>
      <c r="X146" s="17">
        <f>R146*EXP(-$B$15*(($B$16+$AI$4)*0.3))+S146*$B$15/($B$15-$AI$12)*(EXP(-$AI$12*(($B$16+$AI$4)*0.3))-EXP(-$B$15*(($B$16+$AI$4)*0.3)))+T146*$B$15/($B$15-$AI$13)*(EXP(-$AI$13*(($B$16+$AI$4)*0.3))-EXP(-$B$15*(($B$16+$AI$4)*0.3)))+U146*$B$15/($B$15-$AI$14)*(EXP(-$AI$14*(($B$16+$AI$4)*0.3))-EXP(-$B$15*(($B$16+$AI$4)*0.3)))</f>
        <v/>
      </c>
      <c r="Y146" s="17">
        <f>R146*EXP(-$B$15*(($B$16+$AI$4)*0.4))+S146*$B$15/($B$15-$AI$12)*(EXP(-$AI$12*(($B$16+$AI$4)*0.4))-EXP(-$B$15*(($B$16+$AI$4)*0.4)))+T146*$B$15/($B$15-$AI$13)*(EXP(-$AI$13*(($B$16+$AI$4)*0.4))-EXP(-$B$15*(($B$16+$AI$4)*0.4)))+U146*$B$15/($B$15-$AI$14)*(EXP(-$AI$14*(($B$16+$AI$4)*0.4))-EXP(-$B$15*(($B$16+$AI$4)*0.4)))</f>
        <v/>
      </c>
      <c r="Z146" s="17">
        <f>R146*EXP(-$B$15*(($B$16+$AI$4)*0.5))+S146*$B$15/($B$15-$AI$12)*(EXP(-$AI$12*(($B$16+$AI$4)*0.5))-EXP(-$B$15*(($B$16+$AI$4)*0.5)))+T146*$B$15/($B$15-$AI$13)*(EXP(-$AI$13*(($B$16+$AI$4)*0.5))-EXP(-$B$15*(($B$16+$AI$4)*0.5)))+U146*$B$15/($B$15-$AI$14)*(EXP(-$AI$14*(($B$16+$AI$4)*0.5))-EXP(-$B$15*(($B$16+$AI$4)*0.5)))</f>
        <v/>
      </c>
      <c r="AA146" s="17">
        <f>R146*EXP(-$B$15*(($B$16+$AI$4)*0.6))+S146*$B$15/($B$15-$AI$12)*(EXP(-$AI$12*(($B$16+$AI$4)*0.6))-EXP(-$B$15*(($B$16+$AI$4)*0.6)))+T146*$B$15/($B$15-$AI$13)*(EXP(-$AI$13*(($B$16+$AI$4)*0.6))-EXP(-$B$15*(($B$16+$AI$4)*0.6)))+U146*$B$15/($B$15-$AI$14)*(EXP(-$AI$14*(($B$16+$AI$4)*0.6))-EXP(-$B$15*(($B$16+$AI$4)*0.6)))</f>
        <v/>
      </c>
      <c r="AB146" s="17">
        <f>R146*EXP(-$B$15*(($B$16+$AI$4)*0.7))+S146*$B$15/($B$15-$AI$12)*(EXP(-$AI$12*(($B$16+$AI$4)*0.7))-EXP(-$B$15*(($B$16+$AI$4)*0.7)))+T146*$B$15/($B$15-$AI$13)*(EXP(-$AI$13*(($B$16+$AI$4)*0.7))-EXP(-$B$15*(($B$16+$AI$4)*0.7)))+U146*$B$15/($B$15-$AI$14)*(EXP(-$AI$14*(($B$16+$AI$4)*0.7))-EXP(-$B$15*(($B$16+$AI$4)*0.7)))</f>
        <v/>
      </c>
      <c r="AC146" s="17">
        <f>R146*EXP(-$B$15*(($B$16+$AI$4)*0.8))+S146*$B$15/($B$15-$AI$12)*(EXP(-$AI$12*(($B$16+$AI$4)*0.8))-EXP(-$B$15*(($B$16+$AI$4)*0.8)))+T146*$B$15/($B$15-$AI$13)*(EXP(-$AI$13*(($B$16+$AI$4)*0.8))-EXP(-$B$15*(($B$16+$AI$4)*0.8)))+U146*$B$15/($B$15-$AI$14)*(EXP(-$AI$14*(($B$16+$AI$4)*0.8))-EXP(-$B$15*(($B$16+$AI$4)*0.8)))</f>
        <v/>
      </c>
      <c r="AD146" s="17">
        <f>R146*EXP(-$B$15*(($B$16+$AI$4)*0.9))+S146*$B$15/($B$15-$AI$12)*(EXP(-$AI$12*(($B$16+$AI$4)*0.9))-EXP(-$B$15*(($B$16+$AI$4)*0.9)))+T146*$B$15/($B$15-$AI$13)*(EXP(-$AI$13*(($B$16+$AI$4)*0.9))-EXP(-$B$15*(($B$16+$AI$4)*0.9)))+U146*$B$15/($B$15-$AI$14)*(EXP(-$AI$14*(($B$16+$AI$4)*0.9))-EXP(-$B$15*(($B$16+$AI$4)*0.9)))</f>
        <v/>
      </c>
      <c r="AE146" s="17">
        <f>R146*EXP(-$B$15*(($B$16+$AI$4)*1.0))+S146*$B$15/($B$15-$AI$12)*(EXP(-$AI$12*(($B$16+$AI$4)*1.0))-EXP(-$B$15*(($B$16+$AI$4)*1.0)))+T146*$B$15/($B$15-$AI$13)*(EXP(-$AI$13*(($B$16+$AI$4)*1.0))-EXP(-$B$15*(($B$16+$AI$4)*1.0)))+U146*$B$15/($B$15-$AI$14)*(EXP(-$AI$14*(($B$16+$AI$4)*1.0))-EXP(-$B$15*(($B$16+$AI$4)*1.0)))</f>
        <v/>
      </c>
      <c r="AF146" s="17">
        <f>MIN((G146-V146)/$AI$48,(G146-W146)/$AI$49,(G146-X146)/$AI$50,(G146-Y146)/$AI$51,(G146-Z146)/$AI$52,(G146-AA146)/$AI$53,(G146-AB146)/$AI$54,(G146-AC146)/$AI$55,(G146-AD146)/$AI$56,(G146-AE146)/$AI$57)</f>
        <v/>
      </c>
    </row>
    <row r="147">
      <c r="E147" s="12">
        <f>E146+$B$11</f>
        <v/>
      </c>
      <c r="F147" s="13">
        <f>E147/60</f>
        <v/>
      </c>
      <c r="G147" s="13">
        <f>IF(F147&gt;=$AI$66,$B$26,IF(F147&gt;=$AI$65,$B$25,IF(F147&gt;=$AI$64,$B$24,IF(F147&gt;=$AI$63,$B$23,IF(F147&gt;=$AI$62,$B$22,IF(F147&gt;=$AI$61,$B$21,$B$20))))))</f>
        <v/>
      </c>
      <c r="H147" s="14">
        <f>MAX(0,MIN($AI$59,IF($B$9="Plasma",(G147-(S147*$AI$18+T147*$AI$19+U147*$AI$20))/$AI$46,AF147)))</f>
        <v/>
      </c>
      <c r="I147" s="15">
        <f>H147/10*3600/$B$11</f>
        <v/>
      </c>
      <c r="J147" s="15">
        <f>J146+H147</f>
        <v/>
      </c>
      <c r="K147" s="14">
        <f>$AI$21*K146+$AI$22*L146+$AI$23*M146+$AI$30*H146</f>
        <v/>
      </c>
      <c r="L147" s="14">
        <f>$AI$24*K146+$AI$25*L146+$AI$26*M146+$AI$31*H146</f>
        <v/>
      </c>
      <c r="M147" s="14">
        <f>$AI$27*K146+$AI$28*L146+$AI$29*M146+$AI$32*H146</f>
        <v/>
      </c>
      <c r="N147" s="16">
        <f>R147*$B$48</f>
        <v/>
      </c>
      <c r="O147" s="14">
        <f>K147/$B$37</f>
        <v/>
      </c>
      <c r="P147" s="14">
        <f>L147/$B$38</f>
        <v/>
      </c>
      <c r="Q147" s="14">
        <f>M147/$B$39</f>
        <v/>
      </c>
      <c r="R147" s="14">
        <f>R146*$AI$42+S146*$AI$43+T146*$AI$44+U146*$AI$45+$AI$47*H146</f>
        <v/>
      </c>
      <c r="S147" s="17">
        <f>$AI$33*K147+$AI$34*L147+$AI$35*M147</f>
        <v/>
      </c>
      <c r="T147" s="17">
        <f>$AI$36*K147+$AI$37*L147+$AI$38*M147</f>
        <v/>
      </c>
      <c r="U147" s="17">
        <f>$AI$39*K147+$AI$40*L147+$AI$41*M147</f>
        <v/>
      </c>
      <c r="V147" s="17">
        <f>R147*EXP(-$B$15*(($B$16+$AI$4)*0.1))+S147*$B$15/($B$15-$AI$12)*(EXP(-$AI$12*(($B$16+$AI$4)*0.1))-EXP(-$B$15*(($B$16+$AI$4)*0.1)))+T147*$B$15/($B$15-$AI$13)*(EXP(-$AI$13*(($B$16+$AI$4)*0.1))-EXP(-$B$15*(($B$16+$AI$4)*0.1)))+U147*$B$15/($B$15-$AI$14)*(EXP(-$AI$14*(($B$16+$AI$4)*0.1))-EXP(-$B$15*(($B$16+$AI$4)*0.1)))</f>
        <v/>
      </c>
      <c r="W147" s="17">
        <f>R147*EXP(-$B$15*(($B$16+$AI$4)*0.2))+S147*$B$15/($B$15-$AI$12)*(EXP(-$AI$12*(($B$16+$AI$4)*0.2))-EXP(-$B$15*(($B$16+$AI$4)*0.2)))+T147*$B$15/($B$15-$AI$13)*(EXP(-$AI$13*(($B$16+$AI$4)*0.2))-EXP(-$B$15*(($B$16+$AI$4)*0.2)))+U147*$B$15/($B$15-$AI$14)*(EXP(-$AI$14*(($B$16+$AI$4)*0.2))-EXP(-$B$15*(($B$16+$AI$4)*0.2)))</f>
        <v/>
      </c>
      <c r="X147" s="17">
        <f>R147*EXP(-$B$15*(($B$16+$AI$4)*0.3))+S147*$B$15/($B$15-$AI$12)*(EXP(-$AI$12*(($B$16+$AI$4)*0.3))-EXP(-$B$15*(($B$16+$AI$4)*0.3)))+T147*$B$15/($B$15-$AI$13)*(EXP(-$AI$13*(($B$16+$AI$4)*0.3))-EXP(-$B$15*(($B$16+$AI$4)*0.3)))+U147*$B$15/($B$15-$AI$14)*(EXP(-$AI$14*(($B$16+$AI$4)*0.3))-EXP(-$B$15*(($B$16+$AI$4)*0.3)))</f>
        <v/>
      </c>
      <c r="Y147" s="17">
        <f>R147*EXP(-$B$15*(($B$16+$AI$4)*0.4))+S147*$B$15/($B$15-$AI$12)*(EXP(-$AI$12*(($B$16+$AI$4)*0.4))-EXP(-$B$15*(($B$16+$AI$4)*0.4)))+T147*$B$15/($B$15-$AI$13)*(EXP(-$AI$13*(($B$16+$AI$4)*0.4))-EXP(-$B$15*(($B$16+$AI$4)*0.4)))+U147*$B$15/($B$15-$AI$14)*(EXP(-$AI$14*(($B$16+$AI$4)*0.4))-EXP(-$B$15*(($B$16+$AI$4)*0.4)))</f>
        <v/>
      </c>
      <c r="Z147" s="17">
        <f>R147*EXP(-$B$15*(($B$16+$AI$4)*0.5))+S147*$B$15/($B$15-$AI$12)*(EXP(-$AI$12*(($B$16+$AI$4)*0.5))-EXP(-$B$15*(($B$16+$AI$4)*0.5)))+T147*$B$15/($B$15-$AI$13)*(EXP(-$AI$13*(($B$16+$AI$4)*0.5))-EXP(-$B$15*(($B$16+$AI$4)*0.5)))+U147*$B$15/($B$15-$AI$14)*(EXP(-$AI$14*(($B$16+$AI$4)*0.5))-EXP(-$B$15*(($B$16+$AI$4)*0.5)))</f>
        <v/>
      </c>
      <c r="AA147" s="17">
        <f>R147*EXP(-$B$15*(($B$16+$AI$4)*0.6))+S147*$B$15/($B$15-$AI$12)*(EXP(-$AI$12*(($B$16+$AI$4)*0.6))-EXP(-$B$15*(($B$16+$AI$4)*0.6)))+T147*$B$15/($B$15-$AI$13)*(EXP(-$AI$13*(($B$16+$AI$4)*0.6))-EXP(-$B$15*(($B$16+$AI$4)*0.6)))+U147*$B$15/($B$15-$AI$14)*(EXP(-$AI$14*(($B$16+$AI$4)*0.6))-EXP(-$B$15*(($B$16+$AI$4)*0.6)))</f>
        <v/>
      </c>
      <c r="AB147" s="17">
        <f>R147*EXP(-$B$15*(($B$16+$AI$4)*0.7))+S147*$B$15/($B$15-$AI$12)*(EXP(-$AI$12*(($B$16+$AI$4)*0.7))-EXP(-$B$15*(($B$16+$AI$4)*0.7)))+T147*$B$15/($B$15-$AI$13)*(EXP(-$AI$13*(($B$16+$AI$4)*0.7))-EXP(-$B$15*(($B$16+$AI$4)*0.7)))+U147*$B$15/($B$15-$AI$14)*(EXP(-$AI$14*(($B$16+$AI$4)*0.7))-EXP(-$B$15*(($B$16+$AI$4)*0.7)))</f>
        <v/>
      </c>
      <c r="AC147" s="17">
        <f>R147*EXP(-$B$15*(($B$16+$AI$4)*0.8))+S147*$B$15/($B$15-$AI$12)*(EXP(-$AI$12*(($B$16+$AI$4)*0.8))-EXP(-$B$15*(($B$16+$AI$4)*0.8)))+T147*$B$15/($B$15-$AI$13)*(EXP(-$AI$13*(($B$16+$AI$4)*0.8))-EXP(-$B$15*(($B$16+$AI$4)*0.8)))+U147*$B$15/($B$15-$AI$14)*(EXP(-$AI$14*(($B$16+$AI$4)*0.8))-EXP(-$B$15*(($B$16+$AI$4)*0.8)))</f>
        <v/>
      </c>
      <c r="AD147" s="17">
        <f>R147*EXP(-$B$15*(($B$16+$AI$4)*0.9))+S147*$B$15/($B$15-$AI$12)*(EXP(-$AI$12*(($B$16+$AI$4)*0.9))-EXP(-$B$15*(($B$16+$AI$4)*0.9)))+T147*$B$15/($B$15-$AI$13)*(EXP(-$AI$13*(($B$16+$AI$4)*0.9))-EXP(-$B$15*(($B$16+$AI$4)*0.9)))+U147*$B$15/($B$15-$AI$14)*(EXP(-$AI$14*(($B$16+$AI$4)*0.9))-EXP(-$B$15*(($B$16+$AI$4)*0.9)))</f>
        <v/>
      </c>
      <c r="AE147" s="17">
        <f>R147*EXP(-$B$15*(($B$16+$AI$4)*1.0))+S147*$B$15/($B$15-$AI$12)*(EXP(-$AI$12*(($B$16+$AI$4)*1.0))-EXP(-$B$15*(($B$16+$AI$4)*1.0)))+T147*$B$15/($B$15-$AI$13)*(EXP(-$AI$13*(($B$16+$AI$4)*1.0))-EXP(-$B$15*(($B$16+$AI$4)*1.0)))+U147*$B$15/($B$15-$AI$14)*(EXP(-$AI$14*(($B$16+$AI$4)*1.0))-EXP(-$B$15*(($B$16+$AI$4)*1.0)))</f>
        <v/>
      </c>
      <c r="AF147" s="17">
        <f>MIN((G147-V147)/$AI$48,(G147-W147)/$AI$49,(G147-X147)/$AI$50,(G147-Y147)/$AI$51,(G147-Z147)/$AI$52,(G147-AA147)/$AI$53,(G147-AB147)/$AI$54,(G147-AC147)/$AI$55,(G147-AD147)/$AI$56,(G147-AE147)/$AI$57)</f>
        <v/>
      </c>
    </row>
    <row r="148">
      <c r="E148" s="12">
        <f>E147+$B$11</f>
        <v/>
      </c>
      <c r="F148" s="13">
        <f>E148/60</f>
        <v/>
      </c>
      <c r="G148" s="13">
        <f>IF(F148&gt;=$AI$66,$B$26,IF(F148&gt;=$AI$65,$B$25,IF(F148&gt;=$AI$64,$B$24,IF(F148&gt;=$AI$63,$B$23,IF(F148&gt;=$AI$62,$B$22,IF(F148&gt;=$AI$61,$B$21,$B$20))))))</f>
        <v/>
      </c>
      <c r="H148" s="14">
        <f>MAX(0,MIN($AI$59,IF($B$9="Plasma",(G148-(S148*$AI$18+T148*$AI$19+U148*$AI$20))/$AI$46,AF148)))</f>
        <v/>
      </c>
      <c r="I148" s="15">
        <f>H148/10*3600/$B$11</f>
        <v/>
      </c>
      <c r="J148" s="15">
        <f>J147+H148</f>
        <v/>
      </c>
      <c r="K148" s="14">
        <f>$AI$21*K147+$AI$22*L147+$AI$23*M147+$AI$30*H147</f>
        <v/>
      </c>
      <c r="L148" s="14">
        <f>$AI$24*K147+$AI$25*L147+$AI$26*M147+$AI$31*H147</f>
        <v/>
      </c>
      <c r="M148" s="14">
        <f>$AI$27*K147+$AI$28*L147+$AI$29*M147+$AI$32*H147</f>
        <v/>
      </c>
      <c r="N148" s="16">
        <f>R148*$B$48</f>
        <v/>
      </c>
      <c r="O148" s="14">
        <f>K148/$B$37</f>
        <v/>
      </c>
      <c r="P148" s="14">
        <f>L148/$B$38</f>
        <v/>
      </c>
      <c r="Q148" s="14">
        <f>M148/$B$39</f>
        <v/>
      </c>
      <c r="R148" s="14">
        <f>R147*$AI$42+S147*$AI$43+T147*$AI$44+U147*$AI$45+$AI$47*H147</f>
        <v/>
      </c>
      <c r="S148" s="17">
        <f>$AI$33*K148+$AI$34*L148+$AI$35*M148</f>
        <v/>
      </c>
      <c r="T148" s="17">
        <f>$AI$36*K148+$AI$37*L148+$AI$38*M148</f>
        <v/>
      </c>
      <c r="U148" s="17">
        <f>$AI$39*K148+$AI$40*L148+$AI$41*M148</f>
        <v/>
      </c>
      <c r="V148" s="17">
        <f>R148*EXP(-$B$15*(($B$16+$AI$4)*0.1))+S148*$B$15/($B$15-$AI$12)*(EXP(-$AI$12*(($B$16+$AI$4)*0.1))-EXP(-$B$15*(($B$16+$AI$4)*0.1)))+T148*$B$15/($B$15-$AI$13)*(EXP(-$AI$13*(($B$16+$AI$4)*0.1))-EXP(-$B$15*(($B$16+$AI$4)*0.1)))+U148*$B$15/($B$15-$AI$14)*(EXP(-$AI$14*(($B$16+$AI$4)*0.1))-EXP(-$B$15*(($B$16+$AI$4)*0.1)))</f>
        <v/>
      </c>
      <c r="W148" s="17">
        <f>R148*EXP(-$B$15*(($B$16+$AI$4)*0.2))+S148*$B$15/($B$15-$AI$12)*(EXP(-$AI$12*(($B$16+$AI$4)*0.2))-EXP(-$B$15*(($B$16+$AI$4)*0.2)))+T148*$B$15/($B$15-$AI$13)*(EXP(-$AI$13*(($B$16+$AI$4)*0.2))-EXP(-$B$15*(($B$16+$AI$4)*0.2)))+U148*$B$15/($B$15-$AI$14)*(EXP(-$AI$14*(($B$16+$AI$4)*0.2))-EXP(-$B$15*(($B$16+$AI$4)*0.2)))</f>
        <v/>
      </c>
      <c r="X148" s="17">
        <f>R148*EXP(-$B$15*(($B$16+$AI$4)*0.3))+S148*$B$15/($B$15-$AI$12)*(EXP(-$AI$12*(($B$16+$AI$4)*0.3))-EXP(-$B$15*(($B$16+$AI$4)*0.3)))+T148*$B$15/($B$15-$AI$13)*(EXP(-$AI$13*(($B$16+$AI$4)*0.3))-EXP(-$B$15*(($B$16+$AI$4)*0.3)))+U148*$B$15/($B$15-$AI$14)*(EXP(-$AI$14*(($B$16+$AI$4)*0.3))-EXP(-$B$15*(($B$16+$AI$4)*0.3)))</f>
        <v/>
      </c>
      <c r="Y148" s="17">
        <f>R148*EXP(-$B$15*(($B$16+$AI$4)*0.4))+S148*$B$15/($B$15-$AI$12)*(EXP(-$AI$12*(($B$16+$AI$4)*0.4))-EXP(-$B$15*(($B$16+$AI$4)*0.4)))+T148*$B$15/($B$15-$AI$13)*(EXP(-$AI$13*(($B$16+$AI$4)*0.4))-EXP(-$B$15*(($B$16+$AI$4)*0.4)))+U148*$B$15/($B$15-$AI$14)*(EXP(-$AI$14*(($B$16+$AI$4)*0.4))-EXP(-$B$15*(($B$16+$AI$4)*0.4)))</f>
        <v/>
      </c>
      <c r="Z148" s="17">
        <f>R148*EXP(-$B$15*(($B$16+$AI$4)*0.5))+S148*$B$15/($B$15-$AI$12)*(EXP(-$AI$12*(($B$16+$AI$4)*0.5))-EXP(-$B$15*(($B$16+$AI$4)*0.5)))+T148*$B$15/($B$15-$AI$13)*(EXP(-$AI$13*(($B$16+$AI$4)*0.5))-EXP(-$B$15*(($B$16+$AI$4)*0.5)))+U148*$B$15/($B$15-$AI$14)*(EXP(-$AI$14*(($B$16+$AI$4)*0.5))-EXP(-$B$15*(($B$16+$AI$4)*0.5)))</f>
        <v/>
      </c>
      <c r="AA148" s="17">
        <f>R148*EXP(-$B$15*(($B$16+$AI$4)*0.6))+S148*$B$15/($B$15-$AI$12)*(EXP(-$AI$12*(($B$16+$AI$4)*0.6))-EXP(-$B$15*(($B$16+$AI$4)*0.6)))+T148*$B$15/($B$15-$AI$13)*(EXP(-$AI$13*(($B$16+$AI$4)*0.6))-EXP(-$B$15*(($B$16+$AI$4)*0.6)))+U148*$B$15/($B$15-$AI$14)*(EXP(-$AI$14*(($B$16+$AI$4)*0.6))-EXP(-$B$15*(($B$16+$AI$4)*0.6)))</f>
        <v/>
      </c>
      <c r="AB148" s="17">
        <f>R148*EXP(-$B$15*(($B$16+$AI$4)*0.7))+S148*$B$15/($B$15-$AI$12)*(EXP(-$AI$12*(($B$16+$AI$4)*0.7))-EXP(-$B$15*(($B$16+$AI$4)*0.7)))+T148*$B$15/($B$15-$AI$13)*(EXP(-$AI$13*(($B$16+$AI$4)*0.7))-EXP(-$B$15*(($B$16+$AI$4)*0.7)))+U148*$B$15/($B$15-$AI$14)*(EXP(-$AI$14*(($B$16+$AI$4)*0.7))-EXP(-$B$15*(($B$16+$AI$4)*0.7)))</f>
        <v/>
      </c>
      <c r="AC148" s="17">
        <f>R148*EXP(-$B$15*(($B$16+$AI$4)*0.8))+S148*$B$15/($B$15-$AI$12)*(EXP(-$AI$12*(($B$16+$AI$4)*0.8))-EXP(-$B$15*(($B$16+$AI$4)*0.8)))+T148*$B$15/($B$15-$AI$13)*(EXP(-$AI$13*(($B$16+$AI$4)*0.8))-EXP(-$B$15*(($B$16+$AI$4)*0.8)))+U148*$B$15/($B$15-$AI$14)*(EXP(-$AI$14*(($B$16+$AI$4)*0.8))-EXP(-$B$15*(($B$16+$AI$4)*0.8)))</f>
        <v/>
      </c>
      <c r="AD148" s="17">
        <f>R148*EXP(-$B$15*(($B$16+$AI$4)*0.9))+S148*$B$15/($B$15-$AI$12)*(EXP(-$AI$12*(($B$16+$AI$4)*0.9))-EXP(-$B$15*(($B$16+$AI$4)*0.9)))+T148*$B$15/($B$15-$AI$13)*(EXP(-$AI$13*(($B$16+$AI$4)*0.9))-EXP(-$B$15*(($B$16+$AI$4)*0.9)))+U148*$B$15/($B$15-$AI$14)*(EXP(-$AI$14*(($B$16+$AI$4)*0.9))-EXP(-$B$15*(($B$16+$AI$4)*0.9)))</f>
        <v/>
      </c>
      <c r="AE148" s="17">
        <f>R148*EXP(-$B$15*(($B$16+$AI$4)*1.0))+S148*$B$15/($B$15-$AI$12)*(EXP(-$AI$12*(($B$16+$AI$4)*1.0))-EXP(-$B$15*(($B$16+$AI$4)*1.0)))+T148*$B$15/($B$15-$AI$13)*(EXP(-$AI$13*(($B$16+$AI$4)*1.0))-EXP(-$B$15*(($B$16+$AI$4)*1.0)))+U148*$B$15/($B$15-$AI$14)*(EXP(-$AI$14*(($B$16+$AI$4)*1.0))-EXP(-$B$15*(($B$16+$AI$4)*1.0)))</f>
        <v/>
      </c>
      <c r="AF148" s="17">
        <f>MIN((G148-V148)/$AI$48,(G148-W148)/$AI$49,(G148-X148)/$AI$50,(G148-Y148)/$AI$51,(G148-Z148)/$AI$52,(G148-AA148)/$AI$53,(G148-AB148)/$AI$54,(G148-AC148)/$AI$55,(G148-AD148)/$AI$56,(G148-AE148)/$AI$57)</f>
        <v/>
      </c>
    </row>
    <row r="149">
      <c r="E149" s="12">
        <f>E148+$B$11</f>
        <v/>
      </c>
      <c r="F149" s="13">
        <f>E149/60</f>
        <v/>
      </c>
      <c r="G149" s="13">
        <f>IF(F149&gt;=$AI$66,$B$26,IF(F149&gt;=$AI$65,$B$25,IF(F149&gt;=$AI$64,$B$24,IF(F149&gt;=$AI$63,$B$23,IF(F149&gt;=$AI$62,$B$22,IF(F149&gt;=$AI$61,$B$21,$B$20))))))</f>
        <v/>
      </c>
      <c r="H149" s="14">
        <f>MAX(0,MIN($AI$59,IF($B$9="Plasma",(G149-(S149*$AI$18+T149*$AI$19+U149*$AI$20))/$AI$46,AF149)))</f>
        <v/>
      </c>
      <c r="I149" s="15">
        <f>H149/10*3600/$B$11</f>
        <v/>
      </c>
      <c r="J149" s="15">
        <f>J148+H149</f>
        <v/>
      </c>
      <c r="K149" s="14">
        <f>$AI$21*K148+$AI$22*L148+$AI$23*M148+$AI$30*H148</f>
        <v/>
      </c>
      <c r="L149" s="14">
        <f>$AI$24*K148+$AI$25*L148+$AI$26*M148+$AI$31*H148</f>
        <v/>
      </c>
      <c r="M149" s="14">
        <f>$AI$27*K148+$AI$28*L148+$AI$29*M148+$AI$32*H148</f>
        <v/>
      </c>
      <c r="N149" s="16">
        <f>R149*$B$48</f>
        <v/>
      </c>
      <c r="O149" s="14">
        <f>K149/$B$37</f>
        <v/>
      </c>
      <c r="P149" s="14">
        <f>L149/$B$38</f>
        <v/>
      </c>
      <c r="Q149" s="14">
        <f>M149/$B$39</f>
        <v/>
      </c>
      <c r="R149" s="14">
        <f>R148*$AI$42+S148*$AI$43+T148*$AI$44+U148*$AI$45+$AI$47*H148</f>
        <v/>
      </c>
      <c r="S149" s="17">
        <f>$AI$33*K149+$AI$34*L149+$AI$35*M149</f>
        <v/>
      </c>
      <c r="T149" s="17">
        <f>$AI$36*K149+$AI$37*L149+$AI$38*M149</f>
        <v/>
      </c>
      <c r="U149" s="17">
        <f>$AI$39*K149+$AI$40*L149+$AI$41*M149</f>
        <v/>
      </c>
      <c r="V149" s="17">
        <f>R149*EXP(-$B$15*(($B$16+$AI$4)*0.1))+S149*$B$15/($B$15-$AI$12)*(EXP(-$AI$12*(($B$16+$AI$4)*0.1))-EXP(-$B$15*(($B$16+$AI$4)*0.1)))+T149*$B$15/($B$15-$AI$13)*(EXP(-$AI$13*(($B$16+$AI$4)*0.1))-EXP(-$B$15*(($B$16+$AI$4)*0.1)))+U149*$B$15/($B$15-$AI$14)*(EXP(-$AI$14*(($B$16+$AI$4)*0.1))-EXP(-$B$15*(($B$16+$AI$4)*0.1)))</f>
        <v/>
      </c>
      <c r="W149" s="17">
        <f>R149*EXP(-$B$15*(($B$16+$AI$4)*0.2))+S149*$B$15/($B$15-$AI$12)*(EXP(-$AI$12*(($B$16+$AI$4)*0.2))-EXP(-$B$15*(($B$16+$AI$4)*0.2)))+T149*$B$15/($B$15-$AI$13)*(EXP(-$AI$13*(($B$16+$AI$4)*0.2))-EXP(-$B$15*(($B$16+$AI$4)*0.2)))+U149*$B$15/($B$15-$AI$14)*(EXP(-$AI$14*(($B$16+$AI$4)*0.2))-EXP(-$B$15*(($B$16+$AI$4)*0.2)))</f>
        <v/>
      </c>
      <c r="X149" s="17">
        <f>R149*EXP(-$B$15*(($B$16+$AI$4)*0.3))+S149*$B$15/($B$15-$AI$12)*(EXP(-$AI$12*(($B$16+$AI$4)*0.3))-EXP(-$B$15*(($B$16+$AI$4)*0.3)))+T149*$B$15/($B$15-$AI$13)*(EXP(-$AI$13*(($B$16+$AI$4)*0.3))-EXP(-$B$15*(($B$16+$AI$4)*0.3)))+U149*$B$15/($B$15-$AI$14)*(EXP(-$AI$14*(($B$16+$AI$4)*0.3))-EXP(-$B$15*(($B$16+$AI$4)*0.3)))</f>
        <v/>
      </c>
      <c r="Y149" s="17">
        <f>R149*EXP(-$B$15*(($B$16+$AI$4)*0.4))+S149*$B$15/($B$15-$AI$12)*(EXP(-$AI$12*(($B$16+$AI$4)*0.4))-EXP(-$B$15*(($B$16+$AI$4)*0.4)))+T149*$B$15/($B$15-$AI$13)*(EXP(-$AI$13*(($B$16+$AI$4)*0.4))-EXP(-$B$15*(($B$16+$AI$4)*0.4)))+U149*$B$15/($B$15-$AI$14)*(EXP(-$AI$14*(($B$16+$AI$4)*0.4))-EXP(-$B$15*(($B$16+$AI$4)*0.4)))</f>
        <v/>
      </c>
      <c r="Z149" s="17">
        <f>R149*EXP(-$B$15*(($B$16+$AI$4)*0.5))+S149*$B$15/($B$15-$AI$12)*(EXP(-$AI$12*(($B$16+$AI$4)*0.5))-EXP(-$B$15*(($B$16+$AI$4)*0.5)))+T149*$B$15/($B$15-$AI$13)*(EXP(-$AI$13*(($B$16+$AI$4)*0.5))-EXP(-$B$15*(($B$16+$AI$4)*0.5)))+U149*$B$15/($B$15-$AI$14)*(EXP(-$AI$14*(($B$16+$AI$4)*0.5))-EXP(-$B$15*(($B$16+$AI$4)*0.5)))</f>
        <v/>
      </c>
      <c r="AA149" s="17">
        <f>R149*EXP(-$B$15*(($B$16+$AI$4)*0.6))+S149*$B$15/($B$15-$AI$12)*(EXP(-$AI$12*(($B$16+$AI$4)*0.6))-EXP(-$B$15*(($B$16+$AI$4)*0.6)))+T149*$B$15/($B$15-$AI$13)*(EXP(-$AI$13*(($B$16+$AI$4)*0.6))-EXP(-$B$15*(($B$16+$AI$4)*0.6)))+U149*$B$15/($B$15-$AI$14)*(EXP(-$AI$14*(($B$16+$AI$4)*0.6))-EXP(-$B$15*(($B$16+$AI$4)*0.6)))</f>
        <v/>
      </c>
      <c r="AB149" s="17">
        <f>R149*EXP(-$B$15*(($B$16+$AI$4)*0.7))+S149*$B$15/($B$15-$AI$12)*(EXP(-$AI$12*(($B$16+$AI$4)*0.7))-EXP(-$B$15*(($B$16+$AI$4)*0.7)))+T149*$B$15/($B$15-$AI$13)*(EXP(-$AI$13*(($B$16+$AI$4)*0.7))-EXP(-$B$15*(($B$16+$AI$4)*0.7)))+U149*$B$15/($B$15-$AI$14)*(EXP(-$AI$14*(($B$16+$AI$4)*0.7))-EXP(-$B$15*(($B$16+$AI$4)*0.7)))</f>
        <v/>
      </c>
      <c r="AC149" s="17">
        <f>R149*EXP(-$B$15*(($B$16+$AI$4)*0.8))+S149*$B$15/($B$15-$AI$12)*(EXP(-$AI$12*(($B$16+$AI$4)*0.8))-EXP(-$B$15*(($B$16+$AI$4)*0.8)))+T149*$B$15/($B$15-$AI$13)*(EXP(-$AI$13*(($B$16+$AI$4)*0.8))-EXP(-$B$15*(($B$16+$AI$4)*0.8)))+U149*$B$15/($B$15-$AI$14)*(EXP(-$AI$14*(($B$16+$AI$4)*0.8))-EXP(-$B$15*(($B$16+$AI$4)*0.8)))</f>
        <v/>
      </c>
      <c r="AD149" s="17">
        <f>R149*EXP(-$B$15*(($B$16+$AI$4)*0.9))+S149*$B$15/($B$15-$AI$12)*(EXP(-$AI$12*(($B$16+$AI$4)*0.9))-EXP(-$B$15*(($B$16+$AI$4)*0.9)))+T149*$B$15/($B$15-$AI$13)*(EXP(-$AI$13*(($B$16+$AI$4)*0.9))-EXP(-$B$15*(($B$16+$AI$4)*0.9)))+U149*$B$15/($B$15-$AI$14)*(EXP(-$AI$14*(($B$16+$AI$4)*0.9))-EXP(-$B$15*(($B$16+$AI$4)*0.9)))</f>
        <v/>
      </c>
      <c r="AE149" s="17">
        <f>R149*EXP(-$B$15*(($B$16+$AI$4)*1.0))+S149*$B$15/($B$15-$AI$12)*(EXP(-$AI$12*(($B$16+$AI$4)*1.0))-EXP(-$B$15*(($B$16+$AI$4)*1.0)))+T149*$B$15/($B$15-$AI$13)*(EXP(-$AI$13*(($B$16+$AI$4)*1.0))-EXP(-$B$15*(($B$16+$AI$4)*1.0)))+U149*$B$15/($B$15-$AI$14)*(EXP(-$AI$14*(($B$16+$AI$4)*1.0))-EXP(-$B$15*(($B$16+$AI$4)*1.0)))</f>
        <v/>
      </c>
      <c r="AF149" s="17">
        <f>MIN((G149-V149)/$AI$48,(G149-W149)/$AI$49,(G149-X149)/$AI$50,(G149-Y149)/$AI$51,(G149-Z149)/$AI$52,(G149-AA149)/$AI$53,(G149-AB149)/$AI$54,(G149-AC149)/$AI$55,(G149-AD149)/$AI$56,(G149-AE149)/$AI$57)</f>
        <v/>
      </c>
    </row>
    <row r="150">
      <c r="E150" s="12">
        <f>E149+$B$11</f>
        <v/>
      </c>
      <c r="F150" s="13">
        <f>E150/60</f>
        <v/>
      </c>
      <c r="G150" s="13">
        <f>IF(F150&gt;=$AI$66,$B$26,IF(F150&gt;=$AI$65,$B$25,IF(F150&gt;=$AI$64,$B$24,IF(F150&gt;=$AI$63,$B$23,IF(F150&gt;=$AI$62,$B$22,IF(F150&gt;=$AI$61,$B$21,$B$20))))))</f>
        <v/>
      </c>
      <c r="H150" s="14">
        <f>MAX(0,MIN($AI$59,IF($B$9="Plasma",(G150-(S150*$AI$18+T150*$AI$19+U150*$AI$20))/$AI$46,AF150)))</f>
        <v/>
      </c>
      <c r="I150" s="15">
        <f>H150/10*3600/$B$11</f>
        <v/>
      </c>
      <c r="J150" s="15">
        <f>J149+H150</f>
        <v/>
      </c>
      <c r="K150" s="14">
        <f>$AI$21*K149+$AI$22*L149+$AI$23*M149+$AI$30*H149</f>
        <v/>
      </c>
      <c r="L150" s="14">
        <f>$AI$24*K149+$AI$25*L149+$AI$26*M149+$AI$31*H149</f>
        <v/>
      </c>
      <c r="M150" s="14">
        <f>$AI$27*K149+$AI$28*L149+$AI$29*M149+$AI$32*H149</f>
        <v/>
      </c>
      <c r="N150" s="16">
        <f>R150*$B$48</f>
        <v/>
      </c>
      <c r="O150" s="14">
        <f>K150/$B$37</f>
        <v/>
      </c>
      <c r="P150" s="14">
        <f>L150/$B$38</f>
        <v/>
      </c>
      <c r="Q150" s="14">
        <f>M150/$B$39</f>
        <v/>
      </c>
      <c r="R150" s="14">
        <f>R149*$AI$42+S149*$AI$43+T149*$AI$44+U149*$AI$45+$AI$47*H149</f>
        <v/>
      </c>
      <c r="S150" s="17">
        <f>$AI$33*K150+$AI$34*L150+$AI$35*M150</f>
        <v/>
      </c>
      <c r="T150" s="17">
        <f>$AI$36*K150+$AI$37*L150+$AI$38*M150</f>
        <v/>
      </c>
      <c r="U150" s="17">
        <f>$AI$39*K150+$AI$40*L150+$AI$41*M150</f>
        <v/>
      </c>
      <c r="V150" s="17">
        <f>R150*EXP(-$B$15*(($B$16+$AI$4)*0.1))+S150*$B$15/($B$15-$AI$12)*(EXP(-$AI$12*(($B$16+$AI$4)*0.1))-EXP(-$B$15*(($B$16+$AI$4)*0.1)))+T150*$B$15/($B$15-$AI$13)*(EXP(-$AI$13*(($B$16+$AI$4)*0.1))-EXP(-$B$15*(($B$16+$AI$4)*0.1)))+U150*$B$15/($B$15-$AI$14)*(EXP(-$AI$14*(($B$16+$AI$4)*0.1))-EXP(-$B$15*(($B$16+$AI$4)*0.1)))</f>
        <v/>
      </c>
      <c r="W150" s="17">
        <f>R150*EXP(-$B$15*(($B$16+$AI$4)*0.2))+S150*$B$15/($B$15-$AI$12)*(EXP(-$AI$12*(($B$16+$AI$4)*0.2))-EXP(-$B$15*(($B$16+$AI$4)*0.2)))+T150*$B$15/($B$15-$AI$13)*(EXP(-$AI$13*(($B$16+$AI$4)*0.2))-EXP(-$B$15*(($B$16+$AI$4)*0.2)))+U150*$B$15/($B$15-$AI$14)*(EXP(-$AI$14*(($B$16+$AI$4)*0.2))-EXP(-$B$15*(($B$16+$AI$4)*0.2)))</f>
        <v/>
      </c>
      <c r="X150" s="17">
        <f>R150*EXP(-$B$15*(($B$16+$AI$4)*0.3))+S150*$B$15/($B$15-$AI$12)*(EXP(-$AI$12*(($B$16+$AI$4)*0.3))-EXP(-$B$15*(($B$16+$AI$4)*0.3)))+T150*$B$15/($B$15-$AI$13)*(EXP(-$AI$13*(($B$16+$AI$4)*0.3))-EXP(-$B$15*(($B$16+$AI$4)*0.3)))+U150*$B$15/($B$15-$AI$14)*(EXP(-$AI$14*(($B$16+$AI$4)*0.3))-EXP(-$B$15*(($B$16+$AI$4)*0.3)))</f>
        <v/>
      </c>
      <c r="Y150" s="17">
        <f>R150*EXP(-$B$15*(($B$16+$AI$4)*0.4))+S150*$B$15/($B$15-$AI$12)*(EXP(-$AI$12*(($B$16+$AI$4)*0.4))-EXP(-$B$15*(($B$16+$AI$4)*0.4)))+T150*$B$15/($B$15-$AI$13)*(EXP(-$AI$13*(($B$16+$AI$4)*0.4))-EXP(-$B$15*(($B$16+$AI$4)*0.4)))+U150*$B$15/($B$15-$AI$14)*(EXP(-$AI$14*(($B$16+$AI$4)*0.4))-EXP(-$B$15*(($B$16+$AI$4)*0.4)))</f>
        <v/>
      </c>
      <c r="Z150" s="17">
        <f>R150*EXP(-$B$15*(($B$16+$AI$4)*0.5))+S150*$B$15/($B$15-$AI$12)*(EXP(-$AI$12*(($B$16+$AI$4)*0.5))-EXP(-$B$15*(($B$16+$AI$4)*0.5)))+T150*$B$15/($B$15-$AI$13)*(EXP(-$AI$13*(($B$16+$AI$4)*0.5))-EXP(-$B$15*(($B$16+$AI$4)*0.5)))+U150*$B$15/($B$15-$AI$14)*(EXP(-$AI$14*(($B$16+$AI$4)*0.5))-EXP(-$B$15*(($B$16+$AI$4)*0.5)))</f>
        <v/>
      </c>
      <c r="AA150" s="17">
        <f>R150*EXP(-$B$15*(($B$16+$AI$4)*0.6))+S150*$B$15/($B$15-$AI$12)*(EXP(-$AI$12*(($B$16+$AI$4)*0.6))-EXP(-$B$15*(($B$16+$AI$4)*0.6)))+T150*$B$15/($B$15-$AI$13)*(EXP(-$AI$13*(($B$16+$AI$4)*0.6))-EXP(-$B$15*(($B$16+$AI$4)*0.6)))+U150*$B$15/($B$15-$AI$14)*(EXP(-$AI$14*(($B$16+$AI$4)*0.6))-EXP(-$B$15*(($B$16+$AI$4)*0.6)))</f>
        <v/>
      </c>
      <c r="AB150" s="17">
        <f>R150*EXP(-$B$15*(($B$16+$AI$4)*0.7))+S150*$B$15/($B$15-$AI$12)*(EXP(-$AI$12*(($B$16+$AI$4)*0.7))-EXP(-$B$15*(($B$16+$AI$4)*0.7)))+T150*$B$15/($B$15-$AI$13)*(EXP(-$AI$13*(($B$16+$AI$4)*0.7))-EXP(-$B$15*(($B$16+$AI$4)*0.7)))+U150*$B$15/($B$15-$AI$14)*(EXP(-$AI$14*(($B$16+$AI$4)*0.7))-EXP(-$B$15*(($B$16+$AI$4)*0.7)))</f>
        <v/>
      </c>
      <c r="AC150" s="17">
        <f>R150*EXP(-$B$15*(($B$16+$AI$4)*0.8))+S150*$B$15/($B$15-$AI$12)*(EXP(-$AI$12*(($B$16+$AI$4)*0.8))-EXP(-$B$15*(($B$16+$AI$4)*0.8)))+T150*$B$15/($B$15-$AI$13)*(EXP(-$AI$13*(($B$16+$AI$4)*0.8))-EXP(-$B$15*(($B$16+$AI$4)*0.8)))+U150*$B$15/($B$15-$AI$14)*(EXP(-$AI$14*(($B$16+$AI$4)*0.8))-EXP(-$B$15*(($B$16+$AI$4)*0.8)))</f>
        <v/>
      </c>
      <c r="AD150" s="17">
        <f>R150*EXP(-$B$15*(($B$16+$AI$4)*0.9))+S150*$B$15/($B$15-$AI$12)*(EXP(-$AI$12*(($B$16+$AI$4)*0.9))-EXP(-$B$15*(($B$16+$AI$4)*0.9)))+T150*$B$15/($B$15-$AI$13)*(EXP(-$AI$13*(($B$16+$AI$4)*0.9))-EXP(-$B$15*(($B$16+$AI$4)*0.9)))+U150*$B$15/($B$15-$AI$14)*(EXP(-$AI$14*(($B$16+$AI$4)*0.9))-EXP(-$B$15*(($B$16+$AI$4)*0.9)))</f>
        <v/>
      </c>
      <c r="AE150" s="17">
        <f>R150*EXP(-$B$15*(($B$16+$AI$4)*1.0))+S150*$B$15/($B$15-$AI$12)*(EXP(-$AI$12*(($B$16+$AI$4)*1.0))-EXP(-$B$15*(($B$16+$AI$4)*1.0)))+T150*$B$15/($B$15-$AI$13)*(EXP(-$AI$13*(($B$16+$AI$4)*1.0))-EXP(-$B$15*(($B$16+$AI$4)*1.0)))+U150*$B$15/($B$15-$AI$14)*(EXP(-$AI$14*(($B$16+$AI$4)*1.0))-EXP(-$B$15*(($B$16+$AI$4)*1.0)))</f>
        <v/>
      </c>
      <c r="AF150" s="17">
        <f>MIN((G150-V150)/$AI$48,(G150-W150)/$AI$49,(G150-X150)/$AI$50,(G150-Y150)/$AI$51,(G150-Z150)/$AI$52,(G150-AA150)/$AI$53,(G150-AB150)/$AI$54,(G150-AC150)/$AI$55,(G150-AD150)/$AI$56,(G150-AE150)/$AI$57)</f>
        <v/>
      </c>
    </row>
    <row r="151">
      <c r="E151" s="12">
        <f>E150+$B$11</f>
        <v/>
      </c>
      <c r="F151" s="13">
        <f>E151/60</f>
        <v/>
      </c>
      <c r="G151" s="13">
        <f>IF(F151&gt;=$AI$66,$B$26,IF(F151&gt;=$AI$65,$B$25,IF(F151&gt;=$AI$64,$B$24,IF(F151&gt;=$AI$63,$B$23,IF(F151&gt;=$AI$62,$B$22,IF(F151&gt;=$AI$61,$B$21,$B$20))))))</f>
        <v/>
      </c>
      <c r="H151" s="14">
        <f>MAX(0,MIN($AI$59,IF($B$9="Plasma",(G151-(S151*$AI$18+T151*$AI$19+U151*$AI$20))/$AI$46,AF151)))</f>
        <v/>
      </c>
      <c r="I151" s="15">
        <f>H151/10*3600/$B$11</f>
        <v/>
      </c>
      <c r="J151" s="15">
        <f>J150+H151</f>
        <v/>
      </c>
      <c r="K151" s="14">
        <f>$AI$21*K150+$AI$22*L150+$AI$23*M150+$AI$30*H150</f>
        <v/>
      </c>
      <c r="L151" s="14">
        <f>$AI$24*K150+$AI$25*L150+$AI$26*M150+$AI$31*H150</f>
        <v/>
      </c>
      <c r="M151" s="14">
        <f>$AI$27*K150+$AI$28*L150+$AI$29*M150+$AI$32*H150</f>
        <v/>
      </c>
      <c r="N151" s="16">
        <f>R151*$B$48</f>
        <v/>
      </c>
      <c r="O151" s="14">
        <f>K151/$B$37</f>
        <v/>
      </c>
      <c r="P151" s="14">
        <f>L151/$B$38</f>
        <v/>
      </c>
      <c r="Q151" s="14">
        <f>M151/$B$39</f>
        <v/>
      </c>
      <c r="R151" s="14">
        <f>R150*$AI$42+S150*$AI$43+T150*$AI$44+U150*$AI$45+$AI$47*H150</f>
        <v/>
      </c>
      <c r="S151" s="17">
        <f>$AI$33*K151+$AI$34*L151+$AI$35*M151</f>
        <v/>
      </c>
      <c r="T151" s="17">
        <f>$AI$36*K151+$AI$37*L151+$AI$38*M151</f>
        <v/>
      </c>
      <c r="U151" s="17">
        <f>$AI$39*K151+$AI$40*L151+$AI$41*M151</f>
        <v/>
      </c>
      <c r="V151" s="17">
        <f>R151*EXP(-$B$15*(($B$16+$AI$4)*0.1))+S151*$B$15/($B$15-$AI$12)*(EXP(-$AI$12*(($B$16+$AI$4)*0.1))-EXP(-$B$15*(($B$16+$AI$4)*0.1)))+T151*$B$15/($B$15-$AI$13)*(EXP(-$AI$13*(($B$16+$AI$4)*0.1))-EXP(-$B$15*(($B$16+$AI$4)*0.1)))+U151*$B$15/($B$15-$AI$14)*(EXP(-$AI$14*(($B$16+$AI$4)*0.1))-EXP(-$B$15*(($B$16+$AI$4)*0.1)))</f>
        <v/>
      </c>
      <c r="W151" s="17">
        <f>R151*EXP(-$B$15*(($B$16+$AI$4)*0.2))+S151*$B$15/($B$15-$AI$12)*(EXP(-$AI$12*(($B$16+$AI$4)*0.2))-EXP(-$B$15*(($B$16+$AI$4)*0.2)))+T151*$B$15/($B$15-$AI$13)*(EXP(-$AI$13*(($B$16+$AI$4)*0.2))-EXP(-$B$15*(($B$16+$AI$4)*0.2)))+U151*$B$15/($B$15-$AI$14)*(EXP(-$AI$14*(($B$16+$AI$4)*0.2))-EXP(-$B$15*(($B$16+$AI$4)*0.2)))</f>
        <v/>
      </c>
      <c r="X151" s="17">
        <f>R151*EXP(-$B$15*(($B$16+$AI$4)*0.3))+S151*$B$15/($B$15-$AI$12)*(EXP(-$AI$12*(($B$16+$AI$4)*0.3))-EXP(-$B$15*(($B$16+$AI$4)*0.3)))+T151*$B$15/($B$15-$AI$13)*(EXP(-$AI$13*(($B$16+$AI$4)*0.3))-EXP(-$B$15*(($B$16+$AI$4)*0.3)))+U151*$B$15/($B$15-$AI$14)*(EXP(-$AI$14*(($B$16+$AI$4)*0.3))-EXP(-$B$15*(($B$16+$AI$4)*0.3)))</f>
        <v/>
      </c>
      <c r="Y151" s="17">
        <f>R151*EXP(-$B$15*(($B$16+$AI$4)*0.4))+S151*$B$15/($B$15-$AI$12)*(EXP(-$AI$12*(($B$16+$AI$4)*0.4))-EXP(-$B$15*(($B$16+$AI$4)*0.4)))+T151*$B$15/($B$15-$AI$13)*(EXP(-$AI$13*(($B$16+$AI$4)*0.4))-EXP(-$B$15*(($B$16+$AI$4)*0.4)))+U151*$B$15/($B$15-$AI$14)*(EXP(-$AI$14*(($B$16+$AI$4)*0.4))-EXP(-$B$15*(($B$16+$AI$4)*0.4)))</f>
        <v/>
      </c>
      <c r="Z151" s="17">
        <f>R151*EXP(-$B$15*(($B$16+$AI$4)*0.5))+S151*$B$15/($B$15-$AI$12)*(EXP(-$AI$12*(($B$16+$AI$4)*0.5))-EXP(-$B$15*(($B$16+$AI$4)*0.5)))+T151*$B$15/($B$15-$AI$13)*(EXP(-$AI$13*(($B$16+$AI$4)*0.5))-EXP(-$B$15*(($B$16+$AI$4)*0.5)))+U151*$B$15/($B$15-$AI$14)*(EXP(-$AI$14*(($B$16+$AI$4)*0.5))-EXP(-$B$15*(($B$16+$AI$4)*0.5)))</f>
        <v/>
      </c>
      <c r="AA151" s="17">
        <f>R151*EXP(-$B$15*(($B$16+$AI$4)*0.6))+S151*$B$15/($B$15-$AI$12)*(EXP(-$AI$12*(($B$16+$AI$4)*0.6))-EXP(-$B$15*(($B$16+$AI$4)*0.6)))+T151*$B$15/($B$15-$AI$13)*(EXP(-$AI$13*(($B$16+$AI$4)*0.6))-EXP(-$B$15*(($B$16+$AI$4)*0.6)))+U151*$B$15/($B$15-$AI$14)*(EXP(-$AI$14*(($B$16+$AI$4)*0.6))-EXP(-$B$15*(($B$16+$AI$4)*0.6)))</f>
        <v/>
      </c>
      <c r="AB151" s="17">
        <f>R151*EXP(-$B$15*(($B$16+$AI$4)*0.7))+S151*$B$15/($B$15-$AI$12)*(EXP(-$AI$12*(($B$16+$AI$4)*0.7))-EXP(-$B$15*(($B$16+$AI$4)*0.7)))+T151*$B$15/($B$15-$AI$13)*(EXP(-$AI$13*(($B$16+$AI$4)*0.7))-EXP(-$B$15*(($B$16+$AI$4)*0.7)))+U151*$B$15/($B$15-$AI$14)*(EXP(-$AI$14*(($B$16+$AI$4)*0.7))-EXP(-$B$15*(($B$16+$AI$4)*0.7)))</f>
        <v/>
      </c>
      <c r="AC151" s="17">
        <f>R151*EXP(-$B$15*(($B$16+$AI$4)*0.8))+S151*$B$15/($B$15-$AI$12)*(EXP(-$AI$12*(($B$16+$AI$4)*0.8))-EXP(-$B$15*(($B$16+$AI$4)*0.8)))+T151*$B$15/($B$15-$AI$13)*(EXP(-$AI$13*(($B$16+$AI$4)*0.8))-EXP(-$B$15*(($B$16+$AI$4)*0.8)))+U151*$B$15/($B$15-$AI$14)*(EXP(-$AI$14*(($B$16+$AI$4)*0.8))-EXP(-$B$15*(($B$16+$AI$4)*0.8)))</f>
        <v/>
      </c>
      <c r="AD151" s="17">
        <f>R151*EXP(-$B$15*(($B$16+$AI$4)*0.9))+S151*$B$15/($B$15-$AI$12)*(EXP(-$AI$12*(($B$16+$AI$4)*0.9))-EXP(-$B$15*(($B$16+$AI$4)*0.9)))+T151*$B$15/($B$15-$AI$13)*(EXP(-$AI$13*(($B$16+$AI$4)*0.9))-EXP(-$B$15*(($B$16+$AI$4)*0.9)))+U151*$B$15/($B$15-$AI$14)*(EXP(-$AI$14*(($B$16+$AI$4)*0.9))-EXP(-$B$15*(($B$16+$AI$4)*0.9)))</f>
        <v/>
      </c>
      <c r="AE151" s="17">
        <f>R151*EXP(-$B$15*(($B$16+$AI$4)*1.0))+S151*$B$15/($B$15-$AI$12)*(EXP(-$AI$12*(($B$16+$AI$4)*1.0))-EXP(-$B$15*(($B$16+$AI$4)*1.0)))+T151*$B$15/($B$15-$AI$13)*(EXP(-$AI$13*(($B$16+$AI$4)*1.0))-EXP(-$B$15*(($B$16+$AI$4)*1.0)))+U151*$B$15/($B$15-$AI$14)*(EXP(-$AI$14*(($B$16+$AI$4)*1.0))-EXP(-$B$15*(($B$16+$AI$4)*1.0)))</f>
        <v/>
      </c>
      <c r="AF151" s="17">
        <f>MIN((G151-V151)/$AI$48,(G151-W151)/$AI$49,(G151-X151)/$AI$50,(G151-Y151)/$AI$51,(G151-Z151)/$AI$52,(G151-AA151)/$AI$53,(G151-AB151)/$AI$54,(G151-AC151)/$AI$55,(G151-AD151)/$AI$56,(G151-AE151)/$AI$57)</f>
        <v/>
      </c>
    </row>
    <row r="152">
      <c r="E152" s="12">
        <f>E151+$B$11</f>
        <v/>
      </c>
      <c r="F152" s="13">
        <f>E152/60</f>
        <v/>
      </c>
      <c r="G152" s="13">
        <f>IF(F152&gt;=$AI$66,$B$26,IF(F152&gt;=$AI$65,$B$25,IF(F152&gt;=$AI$64,$B$24,IF(F152&gt;=$AI$63,$B$23,IF(F152&gt;=$AI$62,$B$22,IF(F152&gt;=$AI$61,$B$21,$B$20))))))</f>
        <v/>
      </c>
      <c r="H152" s="14">
        <f>MAX(0,MIN($AI$59,IF($B$9="Plasma",(G152-(S152*$AI$18+T152*$AI$19+U152*$AI$20))/$AI$46,AF152)))</f>
        <v/>
      </c>
      <c r="I152" s="15">
        <f>H152/10*3600/$B$11</f>
        <v/>
      </c>
      <c r="J152" s="15">
        <f>J151+H152</f>
        <v/>
      </c>
      <c r="K152" s="14">
        <f>$AI$21*K151+$AI$22*L151+$AI$23*M151+$AI$30*H151</f>
        <v/>
      </c>
      <c r="L152" s="14">
        <f>$AI$24*K151+$AI$25*L151+$AI$26*M151+$AI$31*H151</f>
        <v/>
      </c>
      <c r="M152" s="14">
        <f>$AI$27*K151+$AI$28*L151+$AI$29*M151+$AI$32*H151</f>
        <v/>
      </c>
      <c r="N152" s="16">
        <f>R152*$B$48</f>
        <v/>
      </c>
      <c r="O152" s="14">
        <f>K152/$B$37</f>
        <v/>
      </c>
      <c r="P152" s="14">
        <f>L152/$B$38</f>
        <v/>
      </c>
      <c r="Q152" s="14">
        <f>M152/$B$39</f>
        <v/>
      </c>
      <c r="R152" s="14">
        <f>R151*$AI$42+S151*$AI$43+T151*$AI$44+U151*$AI$45+$AI$47*H151</f>
        <v/>
      </c>
      <c r="S152" s="17">
        <f>$AI$33*K152+$AI$34*L152+$AI$35*M152</f>
        <v/>
      </c>
      <c r="T152" s="17">
        <f>$AI$36*K152+$AI$37*L152+$AI$38*M152</f>
        <v/>
      </c>
      <c r="U152" s="17">
        <f>$AI$39*K152+$AI$40*L152+$AI$41*M152</f>
        <v/>
      </c>
      <c r="V152" s="17">
        <f>R152*EXP(-$B$15*(($B$16+$AI$4)*0.1))+S152*$B$15/($B$15-$AI$12)*(EXP(-$AI$12*(($B$16+$AI$4)*0.1))-EXP(-$B$15*(($B$16+$AI$4)*0.1)))+T152*$B$15/($B$15-$AI$13)*(EXP(-$AI$13*(($B$16+$AI$4)*0.1))-EXP(-$B$15*(($B$16+$AI$4)*0.1)))+U152*$B$15/($B$15-$AI$14)*(EXP(-$AI$14*(($B$16+$AI$4)*0.1))-EXP(-$B$15*(($B$16+$AI$4)*0.1)))</f>
        <v/>
      </c>
      <c r="W152" s="17">
        <f>R152*EXP(-$B$15*(($B$16+$AI$4)*0.2))+S152*$B$15/($B$15-$AI$12)*(EXP(-$AI$12*(($B$16+$AI$4)*0.2))-EXP(-$B$15*(($B$16+$AI$4)*0.2)))+T152*$B$15/($B$15-$AI$13)*(EXP(-$AI$13*(($B$16+$AI$4)*0.2))-EXP(-$B$15*(($B$16+$AI$4)*0.2)))+U152*$B$15/($B$15-$AI$14)*(EXP(-$AI$14*(($B$16+$AI$4)*0.2))-EXP(-$B$15*(($B$16+$AI$4)*0.2)))</f>
        <v/>
      </c>
      <c r="X152" s="17">
        <f>R152*EXP(-$B$15*(($B$16+$AI$4)*0.3))+S152*$B$15/($B$15-$AI$12)*(EXP(-$AI$12*(($B$16+$AI$4)*0.3))-EXP(-$B$15*(($B$16+$AI$4)*0.3)))+T152*$B$15/($B$15-$AI$13)*(EXP(-$AI$13*(($B$16+$AI$4)*0.3))-EXP(-$B$15*(($B$16+$AI$4)*0.3)))+U152*$B$15/($B$15-$AI$14)*(EXP(-$AI$14*(($B$16+$AI$4)*0.3))-EXP(-$B$15*(($B$16+$AI$4)*0.3)))</f>
        <v/>
      </c>
      <c r="Y152" s="17">
        <f>R152*EXP(-$B$15*(($B$16+$AI$4)*0.4))+S152*$B$15/($B$15-$AI$12)*(EXP(-$AI$12*(($B$16+$AI$4)*0.4))-EXP(-$B$15*(($B$16+$AI$4)*0.4)))+T152*$B$15/($B$15-$AI$13)*(EXP(-$AI$13*(($B$16+$AI$4)*0.4))-EXP(-$B$15*(($B$16+$AI$4)*0.4)))+U152*$B$15/($B$15-$AI$14)*(EXP(-$AI$14*(($B$16+$AI$4)*0.4))-EXP(-$B$15*(($B$16+$AI$4)*0.4)))</f>
        <v/>
      </c>
      <c r="Z152" s="17">
        <f>R152*EXP(-$B$15*(($B$16+$AI$4)*0.5))+S152*$B$15/($B$15-$AI$12)*(EXP(-$AI$12*(($B$16+$AI$4)*0.5))-EXP(-$B$15*(($B$16+$AI$4)*0.5)))+T152*$B$15/($B$15-$AI$13)*(EXP(-$AI$13*(($B$16+$AI$4)*0.5))-EXP(-$B$15*(($B$16+$AI$4)*0.5)))+U152*$B$15/($B$15-$AI$14)*(EXP(-$AI$14*(($B$16+$AI$4)*0.5))-EXP(-$B$15*(($B$16+$AI$4)*0.5)))</f>
        <v/>
      </c>
      <c r="AA152" s="17">
        <f>R152*EXP(-$B$15*(($B$16+$AI$4)*0.6))+S152*$B$15/($B$15-$AI$12)*(EXP(-$AI$12*(($B$16+$AI$4)*0.6))-EXP(-$B$15*(($B$16+$AI$4)*0.6)))+T152*$B$15/($B$15-$AI$13)*(EXP(-$AI$13*(($B$16+$AI$4)*0.6))-EXP(-$B$15*(($B$16+$AI$4)*0.6)))+U152*$B$15/($B$15-$AI$14)*(EXP(-$AI$14*(($B$16+$AI$4)*0.6))-EXP(-$B$15*(($B$16+$AI$4)*0.6)))</f>
        <v/>
      </c>
      <c r="AB152" s="17">
        <f>R152*EXP(-$B$15*(($B$16+$AI$4)*0.7))+S152*$B$15/($B$15-$AI$12)*(EXP(-$AI$12*(($B$16+$AI$4)*0.7))-EXP(-$B$15*(($B$16+$AI$4)*0.7)))+T152*$B$15/($B$15-$AI$13)*(EXP(-$AI$13*(($B$16+$AI$4)*0.7))-EXP(-$B$15*(($B$16+$AI$4)*0.7)))+U152*$B$15/($B$15-$AI$14)*(EXP(-$AI$14*(($B$16+$AI$4)*0.7))-EXP(-$B$15*(($B$16+$AI$4)*0.7)))</f>
        <v/>
      </c>
      <c r="AC152" s="17">
        <f>R152*EXP(-$B$15*(($B$16+$AI$4)*0.8))+S152*$B$15/($B$15-$AI$12)*(EXP(-$AI$12*(($B$16+$AI$4)*0.8))-EXP(-$B$15*(($B$16+$AI$4)*0.8)))+T152*$B$15/($B$15-$AI$13)*(EXP(-$AI$13*(($B$16+$AI$4)*0.8))-EXP(-$B$15*(($B$16+$AI$4)*0.8)))+U152*$B$15/($B$15-$AI$14)*(EXP(-$AI$14*(($B$16+$AI$4)*0.8))-EXP(-$B$15*(($B$16+$AI$4)*0.8)))</f>
        <v/>
      </c>
      <c r="AD152" s="17">
        <f>R152*EXP(-$B$15*(($B$16+$AI$4)*0.9))+S152*$B$15/($B$15-$AI$12)*(EXP(-$AI$12*(($B$16+$AI$4)*0.9))-EXP(-$B$15*(($B$16+$AI$4)*0.9)))+T152*$B$15/($B$15-$AI$13)*(EXP(-$AI$13*(($B$16+$AI$4)*0.9))-EXP(-$B$15*(($B$16+$AI$4)*0.9)))+U152*$B$15/($B$15-$AI$14)*(EXP(-$AI$14*(($B$16+$AI$4)*0.9))-EXP(-$B$15*(($B$16+$AI$4)*0.9)))</f>
        <v/>
      </c>
      <c r="AE152" s="17">
        <f>R152*EXP(-$B$15*(($B$16+$AI$4)*1.0))+S152*$B$15/($B$15-$AI$12)*(EXP(-$AI$12*(($B$16+$AI$4)*1.0))-EXP(-$B$15*(($B$16+$AI$4)*1.0)))+T152*$B$15/($B$15-$AI$13)*(EXP(-$AI$13*(($B$16+$AI$4)*1.0))-EXP(-$B$15*(($B$16+$AI$4)*1.0)))+U152*$B$15/($B$15-$AI$14)*(EXP(-$AI$14*(($B$16+$AI$4)*1.0))-EXP(-$B$15*(($B$16+$AI$4)*1.0)))</f>
        <v/>
      </c>
      <c r="AF152" s="17">
        <f>MIN((G152-V152)/$AI$48,(G152-W152)/$AI$49,(G152-X152)/$AI$50,(G152-Y152)/$AI$51,(G152-Z152)/$AI$52,(G152-AA152)/$AI$53,(G152-AB152)/$AI$54,(G152-AC152)/$AI$55,(G152-AD152)/$AI$56,(G152-AE152)/$AI$57)</f>
        <v/>
      </c>
    </row>
    <row r="153">
      <c r="E153" s="12">
        <f>E152+$B$11</f>
        <v/>
      </c>
      <c r="F153" s="13">
        <f>E153/60</f>
        <v/>
      </c>
      <c r="G153" s="13">
        <f>IF(F153&gt;=$AI$66,$B$26,IF(F153&gt;=$AI$65,$B$25,IF(F153&gt;=$AI$64,$B$24,IF(F153&gt;=$AI$63,$B$23,IF(F153&gt;=$AI$62,$B$22,IF(F153&gt;=$AI$61,$B$21,$B$20))))))</f>
        <v/>
      </c>
      <c r="H153" s="14">
        <f>MAX(0,MIN($AI$59,IF($B$9="Plasma",(G153-(S153*$AI$18+T153*$AI$19+U153*$AI$20))/$AI$46,AF153)))</f>
        <v/>
      </c>
      <c r="I153" s="15">
        <f>H153/10*3600/$B$11</f>
        <v/>
      </c>
      <c r="J153" s="15">
        <f>J152+H153</f>
        <v/>
      </c>
      <c r="K153" s="14">
        <f>$AI$21*K152+$AI$22*L152+$AI$23*M152+$AI$30*H152</f>
        <v/>
      </c>
      <c r="L153" s="14">
        <f>$AI$24*K152+$AI$25*L152+$AI$26*M152+$AI$31*H152</f>
        <v/>
      </c>
      <c r="M153" s="14">
        <f>$AI$27*K152+$AI$28*L152+$AI$29*M152+$AI$32*H152</f>
        <v/>
      </c>
      <c r="N153" s="16">
        <f>R153*$B$48</f>
        <v/>
      </c>
      <c r="O153" s="14">
        <f>K153/$B$37</f>
        <v/>
      </c>
      <c r="P153" s="14">
        <f>L153/$B$38</f>
        <v/>
      </c>
      <c r="Q153" s="14">
        <f>M153/$B$39</f>
        <v/>
      </c>
      <c r="R153" s="14">
        <f>R152*$AI$42+S152*$AI$43+T152*$AI$44+U152*$AI$45+$AI$47*H152</f>
        <v/>
      </c>
      <c r="S153" s="17">
        <f>$AI$33*K153+$AI$34*L153+$AI$35*M153</f>
        <v/>
      </c>
      <c r="T153" s="17">
        <f>$AI$36*K153+$AI$37*L153+$AI$38*M153</f>
        <v/>
      </c>
      <c r="U153" s="17">
        <f>$AI$39*K153+$AI$40*L153+$AI$41*M153</f>
        <v/>
      </c>
      <c r="V153" s="17">
        <f>R153*EXP(-$B$15*(($B$16+$AI$4)*0.1))+S153*$B$15/($B$15-$AI$12)*(EXP(-$AI$12*(($B$16+$AI$4)*0.1))-EXP(-$B$15*(($B$16+$AI$4)*0.1)))+T153*$B$15/($B$15-$AI$13)*(EXP(-$AI$13*(($B$16+$AI$4)*0.1))-EXP(-$B$15*(($B$16+$AI$4)*0.1)))+U153*$B$15/($B$15-$AI$14)*(EXP(-$AI$14*(($B$16+$AI$4)*0.1))-EXP(-$B$15*(($B$16+$AI$4)*0.1)))</f>
        <v/>
      </c>
      <c r="W153" s="17">
        <f>R153*EXP(-$B$15*(($B$16+$AI$4)*0.2))+S153*$B$15/($B$15-$AI$12)*(EXP(-$AI$12*(($B$16+$AI$4)*0.2))-EXP(-$B$15*(($B$16+$AI$4)*0.2)))+T153*$B$15/($B$15-$AI$13)*(EXP(-$AI$13*(($B$16+$AI$4)*0.2))-EXP(-$B$15*(($B$16+$AI$4)*0.2)))+U153*$B$15/($B$15-$AI$14)*(EXP(-$AI$14*(($B$16+$AI$4)*0.2))-EXP(-$B$15*(($B$16+$AI$4)*0.2)))</f>
        <v/>
      </c>
      <c r="X153" s="17">
        <f>R153*EXP(-$B$15*(($B$16+$AI$4)*0.3))+S153*$B$15/($B$15-$AI$12)*(EXP(-$AI$12*(($B$16+$AI$4)*0.3))-EXP(-$B$15*(($B$16+$AI$4)*0.3)))+T153*$B$15/($B$15-$AI$13)*(EXP(-$AI$13*(($B$16+$AI$4)*0.3))-EXP(-$B$15*(($B$16+$AI$4)*0.3)))+U153*$B$15/($B$15-$AI$14)*(EXP(-$AI$14*(($B$16+$AI$4)*0.3))-EXP(-$B$15*(($B$16+$AI$4)*0.3)))</f>
        <v/>
      </c>
      <c r="Y153" s="17">
        <f>R153*EXP(-$B$15*(($B$16+$AI$4)*0.4))+S153*$B$15/($B$15-$AI$12)*(EXP(-$AI$12*(($B$16+$AI$4)*0.4))-EXP(-$B$15*(($B$16+$AI$4)*0.4)))+T153*$B$15/($B$15-$AI$13)*(EXP(-$AI$13*(($B$16+$AI$4)*0.4))-EXP(-$B$15*(($B$16+$AI$4)*0.4)))+U153*$B$15/($B$15-$AI$14)*(EXP(-$AI$14*(($B$16+$AI$4)*0.4))-EXP(-$B$15*(($B$16+$AI$4)*0.4)))</f>
        <v/>
      </c>
      <c r="Z153" s="17">
        <f>R153*EXP(-$B$15*(($B$16+$AI$4)*0.5))+S153*$B$15/($B$15-$AI$12)*(EXP(-$AI$12*(($B$16+$AI$4)*0.5))-EXP(-$B$15*(($B$16+$AI$4)*0.5)))+T153*$B$15/($B$15-$AI$13)*(EXP(-$AI$13*(($B$16+$AI$4)*0.5))-EXP(-$B$15*(($B$16+$AI$4)*0.5)))+U153*$B$15/($B$15-$AI$14)*(EXP(-$AI$14*(($B$16+$AI$4)*0.5))-EXP(-$B$15*(($B$16+$AI$4)*0.5)))</f>
        <v/>
      </c>
      <c r="AA153" s="17">
        <f>R153*EXP(-$B$15*(($B$16+$AI$4)*0.6))+S153*$B$15/($B$15-$AI$12)*(EXP(-$AI$12*(($B$16+$AI$4)*0.6))-EXP(-$B$15*(($B$16+$AI$4)*0.6)))+T153*$B$15/($B$15-$AI$13)*(EXP(-$AI$13*(($B$16+$AI$4)*0.6))-EXP(-$B$15*(($B$16+$AI$4)*0.6)))+U153*$B$15/($B$15-$AI$14)*(EXP(-$AI$14*(($B$16+$AI$4)*0.6))-EXP(-$B$15*(($B$16+$AI$4)*0.6)))</f>
        <v/>
      </c>
      <c r="AB153" s="17">
        <f>R153*EXP(-$B$15*(($B$16+$AI$4)*0.7))+S153*$B$15/($B$15-$AI$12)*(EXP(-$AI$12*(($B$16+$AI$4)*0.7))-EXP(-$B$15*(($B$16+$AI$4)*0.7)))+T153*$B$15/($B$15-$AI$13)*(EXP(-$AI$13*(($B$16+$AI$4)*0.7))-EXP(-$B$15*(($B$16+$AI$4)*0.7)))+U153*$B$15/($B$15-$AI$14)*(EXP(-$AI$14*(($B$16+$AI$4)*0.7))-EXP(-$B$15*(($B$16+$AI$4)*0.7)))</f>
        <v/>
      </c>
      <c r="AC153" s="17">
        <f>R153*EXP(-$B$15*(($B$16+$AI$4)*0.8))+S153*$B$15/($B$15-$AI$12)*(EXP(-$AI$12*(($B$16+$AI$4)*0.8))-EXP(-$B$15*(($B$16+$AI$4)*0.8)))+T153*$B$15/($B$15-$AI$13)*(EXP(-$AI$13*(($B$16+$AI$4)*0.8))-EXP(-$B$15*(($B$16+$AI$4)*0.8)))+U153*$B$15/($B$15-$AI$14)*(EXP(-$AI$14*(($B$16+$AI$4)*0.8))-EXP(-$B$15*(($B$16+$AI$4)*0.8)))</f>
        <v/>
      </c>
      <c r="AD153" s="17">
        <f>R153*EXP(-$B$15*(($B$16+$AI$4)*0.9))+S153*$B$15/($B$15-$AI$12)*(EXP(-$AI$12*(($B$16+$AI$4)*0.9))-EXP(-$B$15*(($B$16+$AI$4)*0.9)))+T153*$B$15/($B$15-$AI$13)*(EXP(-$AI$13*(($B$16+$AI$4)*0.9))-EXP(-$B$15*(($B$16+$AI$4)*0.9)))+U153*$B$15/($B$15-$AI$14)*(EXP(-$AI$14*(($B$16+$AI$4)*0.9))-EXP(-$B$15*(($B$16+$AI$4)*0.9)))</f>
        <v/>
      </c>
      <c r="AE153" s="17">
        <f>R153*EXP(-$B$15*(($B$16+$AI$4)*1.0))+S153*$B$15/($B$15-$AI$12)*(EXP(-$AI$12*(($B$16+$AI$4)*1.0))-EXP(-$B$15*(($B$16+$AI$4)*1.0)))+T153*$B$15/($B$15-$AI$13)*(EXP(-$AI$13*(($B$16+$AI$4)*1.0))-EXP(-$B$15*(($B$16+$AI$4)*1.0)))+U153*$B$15/($B$15-$AI$14)*(EXP(-$AI$14*(($B$16+$AI$4)*1.0))-EXP(-$B$15*(($B$16+$AI$4)*1.0)))</f>
        <v/>
      </c>
      <c r="AF153" s="17">
        <f>MIN((G153-V153)/$AI$48,(G153-W153)/$AI$49,(G153-X153)/$AI$50,(G153-Y153)/$AI$51,(G153-Z153)/$AI$52,(G153-AA153)/$AI$53,(G153-AB153)/$AI$54,(G153-AC153)/$AI$55,(G153-AD153)/$AI$56,(G153-AE153)/$AI$57)</f>
        <v/>
      </c>
    </row>
    <row r="154">
      <c r="E154" s="12">
        <f>E153+$B$11</f>
        <v/>
      </c>
      <c r="F154" s="13">
        <f>E154/60</f>
        <v/>
      </c>
      <c r="G154" s="13">
        <f>IF(F154&gt;=$AI$66,$B$26,IF(F154&gt;=$AI$65,$B$25,IF(F154&gt;=$AI$64,$B$24,IF(F154&gt;=$AI$63,$B$23,IF(F154&gt;=$AI$62,$B$22,IF(F154&gt;=$AI$61,$B$21,$B$20))))))</f>
        <v/>
      </c>
      <c r="H154" s="14">
        <f>MAX(0,MIN($AI$59,IF($B$9="Plasma",(G154-(S154*$AI$18+T154*$AI$19+U154*$AI$20))/$AI$46,AF154)))</f>
        <v/>
      </c>
      <c r="I154" s="15">
        <f>H154/10*3600/$B$11</f>
        <v/>
      </c>
      <c r="J154" s="15">
        <f>J153+H154</f>
        <v/>
      </c>
      <c r="K154" s="14">
        <f>$AI$21*K153+$AI$22*L153+$AI$23*M153+$AI$30*H153</f>
        <v/>
      </c>
      <c r="L154" s="14">
        <f>$AI$24*K153+$AI$25*L153+$AI$26*M153+$AI$31*H153</f>
        <v/>
      </c>
      <c r="M154" s="14">
        <f>$AI$27*K153+$AI$28*L153+$AI$29*M153+$AI$32*H153</f>
        <v/>
      </c>
      <c r="N154" s="16">
        <f>R154*$B$48</f>
        <v/>
      </c>
      <c r="O154" s="14">
        <f>K154/$B$37</f>
        <v/>
      </c>
      <c r="P154" s="14">
        <f>L154/$B$38</f>
        <v/>
      </c>
      <c r="Q154" s="14">
        <f>M154/$B$39</f>
        <v/>
      </c>
      <c r="R154" s="14">
        <f>R153*$AI$42+S153*$AI$43+T153*$AI$44+U153*$AI$45+$AI$47*H153</f>
        <v/>
      </c>
      <c r="S154" s="17">
        <f>$AI$33*K154+$AI$34*L154+$AI$35*M154</f>
        <v/>
      </c>
      <c r="T154" s="17">
        <f>$AI$36*K154+$AI$37*L154+$AI$38*M154</f>
        <v/>
      </c>
      <c r="U154" s="17">
        <f>$AI$39*K154+$AI$40*L154+$AI$41*M154</f>
        <v/>
      </c>
      <c r="V154" s="17">
        <f>R154*EXP(-$B$15*(($B$16+$AI$4)*0.1))+S154*$B$15/($B$15-$AI$12)*(EXP(-$AI$12*(($B$16+$AI$4)*0.1))-EXP(-$B$15*(($B$16+$AI$4)*0.1)))+T154*$B$15/($B$15-$AI$13)*(EXP(-$AI$13*(($B$16+$AI$4)*0.1))-EXP(-$B$15*(($B$16+$AI$4)*0.1)))+U154*$B$15/($B$15-$AI$14)*(EXP(-$AI$14*(($B$16+$AI$4)*0.1))-EXP(-$B$15*(($B$16+$AI$4)*0.1)))</f>
        <v/>
      </c>
      <c r="W154" s="17">
        <f>R154*EXP(-$B$15*(($B$16+$AI$4)*0.2))+S154*$B$15/($B$15-$AI$12)*(EXP(-$AI$12*(($B$16+$AI$4)*0.2))-EXP(-$B$15*(($B$16+$AI$4)*0.2)))+T154*$B$15/($B$15-$AI$13)*(EXP(-$AI$13*(($B$16+$AI$4)*0.2))-EXP(-$B$15*(($B$16+$AI$4)*0.2)))+U154*$B$15/($B$15-$AI$14)*(EXP(-$AI$14*(($B$16+$AI$4)*0.2))-EXP(-$B$15*(($B$16+$AI$4)*0.2)))</f>
        <v/>
      </c>
      <c r="X154" s="17">
        <f>R154*EXP(-$B$15*(($B$16+$AI$4)*0.3))+S154*$B$15/($B$15-$AI$12)*(EXP(-$AI$12*(($B$16+$AI$4)*0.3))-EXP(-$B$15*(($B$16+$AI$4)*0.3)))+T154*$B$15/($B$15-$AI$13)*(EXP(-$AI$13*(($B$16+$AI$4)*0.3))-EXP(-$B$15*(($B$16+$AI$4)*0.3)))+U154*$B$15/($B$15-$AI$14)*(EXP(-$AI$14*(($B$16+$AI$4)*0.3))-EXP(-$B$15*(($B$16+$AI$4)*0.3)))</f>
        <v/>
      </c>
      <c r="Y154" s="17">
        <f>R154*EXP(-$B$15*(($B$16+$AI$4)*0.4))+S154*$B$15/($B$15-$AI$12)*(EXP(-$AI$12*(($B$16+$AI$4)*0.4))-EXP(-$B$15*(($B$16+$AI$4)*0.4)))+T154*$B$15/($B$15-$AI$13)*(EXP(-$AI$13*(($B$16+$AI$4)*0.4))-EXP(-$B$15*(($B$16+$AI$4)*0.4)))+U154*$B$15/($B$15-$AI$14)*(EXP(-$AI$14*(($B$16+$AI$4)*0.4))-EXP(-$B$15*(($B$16+$AI$4)*0.4)))</f>
        <v/>
      </c>
      <c r="Z154" s="17">
        <f>R154*EXP(-$B$15*(($B$16+$AI$4)*0.5))+S154*$B$15/($B$15-$AI$12)*(EXP(-$AI$12*(($B$16+$AI$4)*0.5))-EXP(-$B$15*(($B$16+$AI$4)*0.5)))+T154*$B$15/($B$15-$AI$13)*(EXP(-$AI$13*(($B$16+$AI$4)*0.5))-EXP(-$B$15*(($B$16+$AI$4)*0.5)))+U154*$B$15/($B$15-$AI$14)*(EXP(-$AI$14*(($B$16+$AI$4)*0.5))-EXP(-$B$15*(($B$16+$AI$4)*0.5)))</f>
        <v/>
      </c>
      <c r="AA154" s="17">
        <f>R154*EXP(-$B$15*(($B$16+$AI$4)*0.6))+S154*$B$15/($B$15-$AI$12)*(EXP(-$AI$12*(($B$16+$AI$4)*0.6))-EXP(-$B$15*(($B$16+$AI$4)*0.6)))+T154*$B$15/($B$15-$AI$13)*(EXP(-$AI$13*(($B$16+$AI$4)*0.6))-EXP(-$B$15*(($B$16+$AI$4)*0.6)))+U154*$B$15/($B$15-$AI$14)*(EXP(-$AI$14*(($B$16+$AI$4)*0.6))-EXP(-$B$15*(($B$16+$AI$4)*0.6)))</f>
        <v/>
      </c>
      <c r="AB154" s="17">
        <f>R154*EXP(-$B$15*(($B$16+$AI$4)*0.7))+S154*$B$15/($B$15-$AI$12)*(EXP(-$AI$12*(($B$16+$AI$4)*0.7))-EXP(-$B$15*(($B$16+$AI$4)*0.7)))+T154*$B$15/($B$15-$AI$13)*(EXP(-$AI$13*(($B$16+$AI$4)*0.7))-EXP(-$B$15*(($B$16+$AI$4)*0.7)))+U154*$B$15/($B$15-$AI$14)*(EXP(-$AI$14*(($B$16+$AI$4)*0.7))-EXP(-$B$15*(($B$16+$AI$4)*0.7)))</f>
        <v/>
      </c>
      <c r="AC154" s="17">
        <f>R154*EXP(-$B$15*(($B$16+$AI$4)*0.8))+S154*$B$15/($B$15-$AI$12)*(EXP(-$AI$12*(($B$16+$AI$4)*0.8))-EXP(-$B$15*(($B$16+$AI$4)*0.8)))+T154*$B$15/($B$15-$AI$13)*(EXP(-$AI$13*(($B$16+$AI$4)*0.8))-EXP(-$B$15*(($B$16+$AI$4)*0.8)))+U154*$B$15/($B$15-$AI$14)*(EXP(-$AI$14*(($B$16+$AI$4)*0.8))-EXP(-$B$15*(($B$16+$AI$4)*0.8)))</f>
        <v/>
      </c>
      <c r="AD154" s="17">
        <f>R154*EXP(-$B$15*(($B$16+$AI$4)*0.9))+S154*$B$15/($B$15-$AI$12)*(EXP(-$AI$12*(($B$16+$AI$4)*0.9))-EXP(-$B$15*(($B$16+$AI$4)*0.9)))+T154*$B$15/($B$15-$AI$13)*(EXP(-$AI$13*(($B$16+$AI$4)*0.9))-EXP(-$B$15*(($B$16+$AI$4)*0.9)))+U154*$B$15/($B$15-$AI$14)*(EXP(-$AI$14*(($B$16+$AI$4)*0.9))-EXP(-$B$15*(($B$16+$AI$4)*0.9)))</f>
        <v/>
      </c>
      <c r="AE154" s="17">
        <f>R154*EXP(-$B$15*(($B$16+$AI$4)*1.0))+S154*$B$15/($B$15-$AI$12)*(EXP(-$AI$12*(($B$16+$AI$4)*1.0))-EXP(-$B$15*(($B$16+$AI$4)*1.0)))+T154*$B$15/($B$15-$AI$13)*(EXP(-$AI$13*(($B$16+$AI$4)*1.0))-EXP(-$B$15*(($B$16+$AI$4)*1.0)))+U154*$B$15/($B$15-$AI$14)*(EXP(-$AI$14*(($B$16+$AI$4)*1.0))-EXP(-$B$15*(($B$16+$AI$4)*1.0)))</f>
        <v/>
      </c>
      <c r="AF154" s="17">
        <f>MIN((G154-V154)/$AI$48,(G154-W154)/$AI$49,(G154-X154)/$AI$50,(G154-Y154)/$AI$51,(G154-Z154)/$AI$52,(G154-AA154)/$AI$53,(G154-AB154)/$AI$54,(G154-AC154)/$AI$55,(G154-AD154)/$AI$56,(G154-AE154)/$AI$57)</f>
        <v/>
      </c>
    </row>
    <row r="155">
      <c r="E155" s="12">
        <f>E154+$B$11</f>
        <v/>
      </c>
      <c r="F155" s="13">
        <f>E155/60</f>
        <v/>
      </c>
      <c r="G155" s="13">
        <f>IF(F155&gt;=$AI$66,$B$26,IF(F155&gt;=$AI$65,$B$25,IF(F155&gt;=$AI$64,$B$24,IF(F155&gt;=$AI$63,$B$23,IF(F155&gt;=$AI$62,$B$22,IF(F155&gt;=$AI$61,$B$21,$B$20))))))</f>
        <v/>
      </c>
      <c r="H155" s="14">
        <f>MAX(0,MIN($AI$59,IF($B$9="Plasma",(G155-(S155*$AI$18+T155*$AI$19+U155*$AI$20))/$AI$46,AF155)))</f>
        <v/>
      </c>
      <c r="I155" s="15">
        <f>H155/10*3600/$B$11</f>
        <v/>
      </c>
      <c r="J155" s="15">
        <f>J154+H155</f>
        <v/>
      </c>
      <c r="K155" s="14">
        <f>$AI$21*K154+$AI$22*L154+$AI$23*M154+$AI$30*H154</f>
        <v/>
      </c>
      <c r="L155" s="14">
        <f>$AI$24*K154+$AI$25*L154+$AI$26*M154+$AI$31*H154</f>
        <v/>
      </c>
      <c r="M155" s="14">
        <f>$AI$27*K154+$AI$28*L154+$AI$29*M154+$AI$32*H154</f>
        <v/>
      </c>
      <c r="N155" s="16">
        <f>R155*$B$48</f>
        <v/>
      </c>
      <c r="O155" s="14">
        <f>K155/$B$37</f>
        <v/>
      </c>
      <c r="P155" s="14">
        <f>L155/$B$38</f>
        <v/>
      </c>
      <c r="Q155" s="14">
        <f>M155/$B$39</f>
        <v/>
      </c>
      <c r="R155" s="14">
        <f>R154*$AI$42+S154*$AI$43+T154*$AI$44+U154*$AI$45+$AI$47*H154</f>
        <v/>
      </c>
      <c r="S155" s="17">
        <f>$AI$33*K155+$AI$34*L155+$AI$35*M155</f>
        <v/>
      </c>
      <c r="T155" s="17">
        <f>$AI$36*K155+$AI$37*L155+$AI$38*M155</f>
        <v/>
      </c>
      <c r="U155" s="17">
        <f>$AI$39*K155+$AI$40*L155+$AI$41*M155</f>
        <v/>
      </c>
      <c r="V155" s="17">
        <f>R155*EXP(-$B$15*(($B$16+$AI$4)*0.1))+S155*$B$15/($B$15-$AI$12)*(EXP(-$AI$12*(($B$16+$AI$4)*0.1))-EXP(-$B$15*(($B$16+$AI$4)*0.1)))+T155*$B$15/($B$15-$AI$13)*(EXP(-$AI$13*(($B$16+$AI$4)*0.1))-EXP(-$B$15*(($B$16+$AI$4)*0.1)))+U155*$B$15/($B$15-$AI$14)*(EXP(-$AI$14*(($B$16+$AI$4)*0.1))-EXP(-$B$15*(($B$16+$AI$4)*0.1)))</f>
        <v/>
      </c>
      <c r="W155" s="17">
        <f>R155*EXP(-$B$15*(($B$16+$AI$4)*0.2))+S155*$B$15/($B$15-$AI$12)*(EXP(-$AI$12*(($B$16+$AI$4)*0.2))-EXP(-$B$15*(($B$16+$AI$4)*0.2)))+T155*$B$15/($B$15-$AI$13)*(EXP(-$AI$13*(($B$16+$AI$4)*0.2))-EXP(-$B$15*(($B$16+$AI$4)*0.2)))+U155*$B$15/($B$15-$AI$14)*(EXP(-$AI$14*(($B$16+$AI$4)*0.2))-EXP(-$B$15*(($B$16+$AI$4)*0.2)))</f>
        <v/>
      </c>
      <c r="X155" s="17">
        <f>R155*EXP(-$B$15*(($B$16+$AI$4)*0.3))+S155*$B$15/($B$15-$AI$12)*(EXP(-$AI$12*(($B$16+$AI$4)*0.3))-EXP(-$B$15*(($B$16+$AI$4)*0.3)))+T155*$B$15/($B$15-$AI$13)*(EXP(-$AI$13*(($B$16+$AI$4)*0.3))-EXP(-$B$15*(($B$16+$AI$4)*0.3)))+U155*$B$15/($B$15-$AI$14)*(EXP(-$AI$14*(($B$16+$AI$4)*0.3))-EXP(-$B$15*(($B$16+$AI$4)*0.3)))</f>
        <v/>
      </c>
      <c r="Y155" s="17">
        <f>R155*EXP(-$B$15*(($B$16+$AI$4)*0.4))+S155*$B$15/($B$15-$AI$12)*(EXP(-$AI$12*(($B$16+$AI$4)*0.4))-EXP(-$B$15*(($B$16+$AI$4)*0.4)))+T155*$B$15/($B$15-$AI$13)*(EXP(-$AI$13*(($B$16+$AI$4)*0.4))-EXP(-$B$15*(($B$16+$AI$4)*0.4)))+U155*$B$15/($B$15-$AI$14)*(EXP(-$AI$14*(($B$16+$AI$4)*0.4))-EXP(-$B$15*(($B$16+$AI$4)*0.4)))</f>
        <v/>
      </c>
      <c r="Z155" s="17">
        <f>R155*EXP(-$B$15*(($B$16+$AI$4)*0.5))+S155*$B$15/($B$15-$AI$12)*(EXP(-$AI$12*(($B$16+$AI$4)*0.5))-EXP(-$B$15*(($B$16+$AI$4)*0.5)))+T155*$B$15/($B$15-$AI$13)*(EXP(-$AI$13*(($B$16+$AI$4)*0.5))-EXP(-$B$15*(($B$16+$AI$4)*0.5)))+U155*$B$15/($B$15-$AI$14)*(EXP(-$AI$14*(($B$16+$AI$4)*0.5))-EXP(-$B$15*(($B$16+$AI$4)*0.5)))</f>
        <v/>
      </c>
      <c r="AA155" s="17">
        <f>R155*EXP(-$B$15*(($B$16+$AI$4)*0.6))+S155*$B$15/($B$15-$AI$12)*(EXP(-$AI$12*(($B$16+$AI$4)*0.6))-EXP(-$B$15*(($B$16+$AI$4)*0.6)))+T155*$B$15/($B$15-$AI$13)*(EXP(-$AI$13*(($B$16+$AI$4)*0.6))-EXP(-$B$15*(($B$16+$AI$4)*0.6)))+U155*$B$15/($B$15-$AI$14)*(EXP(-$AI$14*(($B$16+$AI$4)*0.6))-EXP(-$B$15*(($B$16+$AI$4)*0.6)))</f>
        <v/>
      </c>
      <c r="AB155" s="17">
        <f>R155*EXP(-$B$15*(($B$16+$AI$4)*0.7))+S155*$B$15/($B$15-$AI$12)*(EXP(-$AI$12*(($B$16+$AI$4)*0.7))-EXP(-$B$15*(($B$16+$AI$4)*0.7)))+T155*$B$15/($B$15-$AI$13)*(EXP(-$AI$13*(($B$16+$AI$4)*0.7))-EXP(-$B$15*(($B$16+$AI$4)*0.7)))+U155*$B$15/($B$15-$AI$14)*(EXP(-$AI$14*(($B$16+$AI$4)*0.7))-EXP(-$B$15*(($B$16+$AI$4)*0.7)))</f>
        <v/>
      </c>
      <c r="AC155" s="17">
        <f>R155*EXP(-$B$15*(($B$16+$AI$4)*0.8))+S155*$B$15/($B$15-$AI$12)*(EXP(-$AI$12*(($B$16+$AI$4)*0.8))-EXP(-$B$15*(($B$16+$AI$4)*0.8)))+T155*$B$15/($B$15-$AI$13)*(EXP(-$AI$13*(($B$16+$AI$4)*0.8))-EXP(-$B$15*(($B$16+$AI$4)*0.8)))+U155*$B$15/($B$15-$AI$14)*(EXP(-$AI$14*(($B$16+$AI$4)*0.8))-EXP(-$B$15*(($B$16+$AI$4)*0.8)))</f>
        <v/>
      </c>
      <c r="AD155" s="17">
        <f>R155*EXP(-$B$15*(($B$16+$AI$4)*0.9))+S155*$B$15/($B$15-$AI$12)*(EXP(-$AI$12*(($B$16+$AI$4)*0.9))-EXP(-$B$15*(($B$16+$AI$4)*0.9)))+T155*$B$15/($B$15-$AI$13)*(EXP(-$AI$13*(($B$16+$AI$4)*0.9))-EXP(-$B$15*(($B$16+$AI$4)*0.9)))+U155*$B$15/($B$15-$AI$14)*(EXP(-$AI$14*(($B$16+$AI$4)*0.9))-EXP(-$B$15*(($B$16+$AI$4)*0.9)))</f>
        <v/>
      </c>
      <c r="AE155" s="17">
        <f>R155*EXP(-$B$15*(($B$16+$AI$4)*1.0))+S155*$B$15/($B$15-$AI$12)*(EXP(-$AI$12*(($B$16+$AI$4)*1.0))-EXP(-$B$15*(($B$16+$AI$4)*1.0)))+T155*$B$15/($B$15-$AI$13)*(EXP(-$AI$13*(($B$16+$AI$4)*1.0))-EXP(-$B$15*(($B$16+$AI$4)*1.0)))+U155*$B$15/($B$15-$AI$14)*(EXP(-$AI$14*(($B$16+$AI$4)*1.0))-EXP(-$B$15*(($B$16+$AI$4)*1.0)))</f>
        <v/>
      </c>
      <c r="AF155" s="17">
        <f>MIN((G155-V155)/$AI$48,(G155-W155)/$AI$49,(G155-X155)/$AI$50,(G155-Y155)/$AI$51,(G155-Z155)/$AI$52,(G155-AA155)/$AI$53,(G155-AB155)/$AI$54,(G155-AC155)/$AI$55,(G155-AD155)/$AI$56,(G155-AE155)/$AI$57)</f>
        <v/>
      </c>
    </row>
    <row r="156">
      <c r="E156" s="12">
        <f>E155+$B$11</f>
        <v/>
      </c>
      <c r="F156" s="13">
        <f>E156/60</f>
        <v/>
      </c>
      <c r="G156" s="13">
        <f>IF(F156&gt;=$AI$66,$B$26,IF(F156&gt;=$AI$65,$B$25,IF(F156&gt;=$AI$64,$B$24,IF(F156&gt;=$AI$63,$B$23,IF(F156&gt;=$AI$62,$B$22,IF(F156&gt;=$AI$61,$B$21,$B$20))))))</f>
        <v/>
      </c>
      <c r="H156" s="14">
        <f>MAX(0,MIN($AI$59,IF($B$9="Plasma",(G156-(S156*$AI$18+T156*$AI$19+U156*$AI$20))/$AI$46,AF156)))</f>
        <v/>
      </c>
      <c r="I156" s="15">
        <f>H156/10*3600/$B$11</f>
        <v/>
      </c>
      <c r="J156" s="15">
        <f>J155+H156</f>
        <v/>
      </c>
      <c r="K156" s="14">
        <f>$AI$21*K155+$AI$22*L155+$AI$23*M155+$AI$30*H155</f>
        <v/>
      </c>
      <c r="L156" s="14">
        <f>$AI$24*K155+$AI$25*L155+$AI$26*M155+$AI$31*H155</f>
        <v/>
      </c>
      <c r="M156" s="14">
        <f>$AI$27*K155+$AI$28*L155+$AI$29*M155+$AI$32*H155</f>
        <v/>
      </c>
      <c r="N156" s="16">
        <f>R156*$B$48</f>
        <v/>
      </c>
      <c r="O156" s="14">
        <f>K156/$B$37</f>
        <v/>
      </c>
      <c r="P156" s="14">
        <f>L156/$B$38</f>
        <v/>
      </c>
      <c r="Q156" s="14">
        <f>M156/$B$39</f>
        <v/>
      </c>
      <c r="R156" s="14">
        <f>R155*$AI$42+S155*$AI$43+T155*$AI$44+U155*$AI$45+$AI$47*H155</f>
        <v/>
      </c>
      <c r="S156" s="17">
        <f>$AI$33*K156+$AI$34*L156+$AI$35*M156</f>
        <v/>
      </c>
      <c r="T156" s="17">
        <f>$AI$36*K156+$AI$37*L156+$AI$38*M156</f>
        <v/>
      </c>
      <c r="U156" s="17">
        <f>$AI$39*K156+$AI$40*L156+$AI$41*M156</f>
        <v/>
      </c>
      <c r="V156" s="17">
        <f>R156*EXP(-$B$15*(($B$16+$AI$4)*0.1))+S156*$B$15/($B$15-$AI$12)*(EXP(-$AI$12*(($B$16+$AI$4)*0.1))-EXP(-$B$15*(($B$16+$AI$4)*0.1)))+T156*$B$15/($B$15-$AI$13)*(EXP(-$AI$13*(($B$16+$AI$4)*0.1))-EXP(-$B$15*(($B$16+$AI$4)*0.1)))+U156*$B$15/($B$15-$AI$14)*(EXP(-$AI$14*(($B$16+$AI$4)*0.1))-EXP(-$B$15*(($B$16+$AI$4)*0.1)))</f>
        <v/>
      </c>
      <c r="W156" s="17">
        <f>R156*EXP(-$B$15*(($B$16+$AI$4)*0.2))+S156*$B$15/($B$15-$AI$12)*(EXP(-$AI$12*(($B$16+$AI$4)*0.2))-EXP(-$B$15*(($B$16+$AI$4)*0.2)))+T156*$B$15/($B$15-$AI$13)*(EXP(-$AI$13*(($B$16+$AI$4)*0.2))-EXP(-$B$15*(($B$16+$AI$4)*0.2)))+U156*$B$15/($B$15-$AI$14)*(EXP(-$AI$14*(($B$16+$AI$4)*0.2))-EXP(-$B$15*(($B$16+$AI$4)*0.2)))</f>
        <v/>
      </c>
      <c r="X156" s="17">
        <f>R156*EXP(-$B$15*(($B$16+$AI$4)*0.3))+S156*$B$15/($B$15-$AI$12)*(EXP(-$AI$12*(($B$16+$AI$4)*0.3))-EXP(-$B$15*(($B$16+$AI$4)*0.3)))+T156*$B$15/($B$15-$AI$13)*(EXP(-$AI$13*(($B$16+$AI$4)*0.3))-EXP(-$B$15*(($B$16+$AI$4)*0.3)))+U156*$B$15/($B$15-$AI$14)*(EXP(-$AI$14*(($B$16+$AI$4)*0.3))-EXP(-$B$15*(($B$16+$AI$4)*0.3)))</f>
        <v/>
      </c>
      <c r="Y156" s="17">
        <f>R156*EXP(-$B$15*(($B$16+$AI$4)*0.4))+S156*$B$15/($B$15-$AI$12)*(EXP(-$AI$12*(($B$16+$AI$4)*0.4))-EXP(-$B$15*(($B$16+$AI$4)*0.4)))+T156*$B$15/($B$15-$AI$13)*(EXP(-$AI$13*(($B$16+$AI$4)*0.4))-EXP(-$B$15*(($B$16+$AI$4)*0.4)))+U156*$B$15/($B$15-$AI$14)*(EXP(-$AI$14*(($B$16+$AI$4)*0.4))-EXP(-$B$15*(($B$16+$AI$4)*0.4)))</f>
        <v/>
      </c>
      <c r="Z156" s="17">
        <f>R156*EXP(-$B$15*(($B$16+$AI$4)*0.5))+S156*$B$15/($B$15-$AI$12)*(EXP(-$AI$12*(($B$16+$AI$4)*0.5))-EXP(-$B$15*(($B$16+$AI$4)*0.5)))+T156*$B$15/($B$15-$AI$13)*(EXP(-$AI$13*(($B$16+$AI$4)*0.5))-EXP(-$B$15*(($B$16+$AI$4)*0.5)))+U156*$B$15/($B$15-$AI$14)*(EXP(-$AI$14*(($B$16+$AI$4)*0.5))-EXP(-$B$15*(($B$16+$AI$4)*0.5)))</f>
        <v/>
      </c>
      <c r="AA156" s="17">
        <f>R156*EXP(-$B$15*(($B$16+$AI$4)*0.6))+S156*$B$15/($B$15-$AI$12)*(EXP(-$AI$12*(($B$16+$AI$4)*0.6))-EXP(-$B$15*(($B$16+$AI$4)*0.6)))+T156*$B$15/($B$15-$AI$13)*(EXP(-$AI$13*(($B$16+$AI$4)*0.6))-EXP(-$B$15*(($B$16+$AI$4)*0.6)))+U156*$B$15/($B$15-$AI$14)*(EXP(-$AI$14*(($B$16+$AI$4)*0.6))-EXP(-$B$15*(($B$16+$AI$4)*0.6)))</f>
        <v/>
      </c>
      <c r="AB156" s="17">
        <f>R156*EXP(-$B$15*(($B$16+$AI$4)*0.7))+S156*$B$15/($B$15-$AI$12)*(EXP(-$AI$12*(($B$16+$AI$4)*0.7))-EXP(-$B$15*(($B$16+$AI$4)*0.7)))+T156*$B$15/($B$15-$AI$13)*(EXP(-$AI$13*(($B$16+$AI$4)*0.7))-EXP(-$B$15*(($B$16+$AI$4)*0.7)))+U156*$B$15/($B$15-$AI$14)*(EXP(-$AI$14*(($B$16+$AI$4)*0.7))-EXP(-$B$15*(($B$16+$AI$4)*0.7)))</f>
        <v/>
      </c>
      <c r="AC156" s="17">
        <f>R156*EXP(-$B$15*(($B$16+$AI$4)*0.8))+S156*$B$15/($B$15-$AI$12)*(EXP(-$AI$12*(($B$16+$AI$4)*0.8))-EXP(-$B$15*(($B$16+$AI$4)*0.8)))+T156*$B$15/($B$15-$AI$13)*(EXP(-$AI$13*(($B$16+$AI$4)*0.8))-EXP(-$B$15*(($B$16+$AI$4)*0.8)))+U156*$B$15/($B$15-$AI$14)*(EXP(-$AI$14*(($B$16+$AI$4)*0.8))-EXP(-$B$15*(($B$16+$AI$4)*0.8)))</f>
        <v/>
      </c>
      <c r="AD156" s="17">
        <f>R156*EXP(-$B$15*(($B$16+$AI$4)*0.9))+S156*$B$15/($B$15-$AI$12)*(EXP(-$AI$12*(($B$16+$AI$4)*0.9))-EXP(-$B$15*(($B$16+$AI$4)*0.9)))+T156*$B$15/($B$15-$AI$13)*(EXP(-$AI$13*(($B$16+$AI$4)*0.9))-EXP(-$B$15*(($B$16+$AI$4)*0.9)))+U156*$B$15/($B$15-$AI$14)*(EXP(-$AI$14*(($B$16+$AI$4)*0.9))-EXP(-$B$15*(($B$16+$AI$4)*0.9)))</f>
        <v/>
      </c>
      <c r="AE156" s="17">
        <f>R156*EXP(-$B$15*(($B$16+$AI$4)*1.0))+S156*$B$15/($B$15-$AI$12)*(EXP(-$AI$12*(($B$16+$AI$4)*1.0))-EXP(-$B$15*(($B$16+$AI$4)*1.0)))+T156*$B$15/($B$15-$AI$13)*(EXP(-$AI$13*(($B$16+$AI$4)*1.0))-EXP(-$B$15*(($B$16+$AI$4)*1.0)))+U156*$B$15/($B$15-$AI$14)*(EXP(-$AI$14*(($B$16+$AI$4)*1.0))-EXP(-$B$15*(($B$16+$AI$4)*1.0)))</f>
        <v/>
      </c>
      <c r="AF156" s="17">
        <f>MIN((G156-V156)/$AI$48,(G156-W156)/$AI$49,(G156-X156)/$AI$50,(G156-Y156)/$AI$51,(G156-Z156)/$AI$52,(G156-AA156)/$AI$53,(G156-AB156)/$AI$54,(G156-AC156)/$AI$55,(G156-AD156)/$AI$56,(G156-AE156)/$AI$57)</f>
        <v/>
      </c>
    </row>
    <row r="157">
      <c r="E157" s="12">
        <f>E156+$B$11</f>
        <v/>
      </c>
      <c r="F157" s="13">
        <f>E157/60</f>
        <v/>
      </c>
      <c r="G157" s="13">
        <f>IF(F157&gt;=$AI$66,$B$26,IF(F157&gt;=$AI$65,$B$25,IF(F157&gt;=$AI$64,$B$24,IF(F157&gt;=$AI$63,$B$23,IF(F157&gt;=$AI$62,$B$22,IF(F157&gt;=$AI$61,$B$21,$B$20))))))</f>
        <v/>
      </c>
      <c r="H157" s="14">
        <f>MAX(0,MIN($AI$59,IF($B$9="Plasma",(G157-(S157*$AI$18+T157*$AI$19+U157*$AI$20))/$AI$46,AF157)))</f>
        <v/>
      </c>
      <c r="I157" s="15">
        <f>H157/10*3600/$B$11</f>
        <v/>
      </c>
      <c r="J157" s="15">
        <f>J156+H157</f>
        <v/>
      </c>
      <c r="K157" s="14">
        <f>$AI$21*K156+$AI$22*L156+$AI$23*M156+$AI$30*H156</f>
        <v/>
      </c>
      <c r="L157" s="14">
        <f>$AI$24*K156+$AI$25*L156+$AI$26*M156+$AI$31*H156</f>
        <v/>
      </c>
      <c r="M157" s="14">
        <f>$AI$27*K156+$AI$28*L156+$AI$29*M156+$AI$32*H156</f>
        <v/>
      </c>
      <c r="N157" s="16">
        <f>R157*$B$48</f>
        <v/>
      </c>
      <c r="O157" s="14">
        <f>K157/$B$37</f>
        <v/>
      </c>
      <c r="P157" s="14">
        <f>L157/$B$38</f>
        <v/>
      </c>
      <c r="Q157" s="14">
        <f>M157/$B$39</f>
        <v/>
      </c>
      <c r="R157" s="14">
        <f>R156*$AI$42+S156*$AI$43+T156*$AI$44+U156*$AI$45+$AI$47*H156</f>
        <v/>
      </c>
      <c r="S157" s="17">
        <f>$AI$33*K157+$AI$34*L157+$AI$35*M157</f>
        <v/>
      </c>
      <c r="T157" s="17">
        <f>$AI$36*K157+$AI$37*L157+$AI$38*M157</f>
        <v/>
      </c>
      <c r="U157" s="17">
        <f>$AI$39*K157+$AI$40*L157+$AI$41*M157</f>
        <v/>
      </c>
      <c r="V157" s="17">
        <f>R157*EXP(-$B$15*(($B$16+$AI$4)*0.1))+S157*$B$15/($B$15-$AI$12)*(EXP(-$AI$12*(($B$16+$AI$4)*0.1))-EXP(-$B$15*(($B$16+$AI$4)*0.1)))+T157*$B$15/($B$15-$AI$13)*(EXP(-$AI$13*(($B$16+$AI$4)*0.1))-EXP(-$B$15*(($B$16+$AI$4)*0.1)))+U157*$B$15/($B$15-$AI$14)*(EXP(-$AI$14*(($B$16+$AI$4)*0.1))-EXP(-$B$15*(($B$16+$AI$4)*0.1)))</f>
        <v/>
      </c>
      <c r="W157" s="17">
        <f>R157*EXP(-$B$15*(($B$16+$AI$4)*0.2))+S157*$B$15/($B$15-$AI$12)*(EXP(-$AI$12*(($B$16+$AI$4)*0.2))-EXP(-$B$15*(($B$16+$AI$4)*0.2)))+T157*$B$15/($B$15-$AI$13)*(EXP(-$AI$13*(($B$16+$AI$4)*0.2))-EXP(-$B$15*(($B$16+$AI$4)*0.2)))+U157*$B$15/($B$15-$AI$14)*(EXP(-$AI$14*(($B$16+$AI$4)*0.2))-EXP(-$B$15*(($B$16+$AI$4)*0.2)))</f>
        <v/>
      </c>
      <c r="X157" s="17">
        <f>R157*EXP(-$B$15*(($B$16+$AI$4)*0.3))+S157*$B$15/($B$15-$AI$12)*(EXP(-$AI$12*(($B$16+$AI$4)*0.3))-EXP(-$B$15*(($B$16+$AI$4)*0.3)))+T157*$B$15/($B$15-$AI$13)*(EXP(-$AI$13*(($B$16+$AI$4)*0.3))-EXP(-$B$15*(($B$16+$AI$4)*0.3)))+U157*$B$15/($B$15-$AI$14)*(EXP(-$AI$14*(($B$16+$AI$4)*0.3))-EXP(-$B$15*(($B$16+$AI$4)*0.3)))</f>
        <v/>
      </c>
      <c r="Y157" s="17">
        <f>R157*EXP(-$B$15*(($B$16+$AI$4)*0.4))+S157*$B$15/($B$15-$AI$12)*(EXP(-$AI$12*(($B$16+$AI$4)*0.4))-EXP(-$B$15*(($B$16+$AI$4)*0.4)))+T157*$B$15/($B$15-$AI$13)*(EXP(-$AI$13*(($B$16+$AI$4)*0.4))-EXP(-$B$15*(($B$16+$AI$4)*0.4)))+U157*$B$15/($B$15-$AI$14)*(EXP(-$AI$14*(($B$16+$AI$4)*0.4))-EXP(-$B$15*(($B$16+$AI$4)*0.4)))</f>
        <v/>
      </c>
      <c r="Z157" s="17">
        <f>R157*EXP(-$B$15*(($B$16+$AI$4)*0.5))+S157*$B$15/($B$15-$AI$12)*(EXP(-$AI$12*(($B$16+$AI$4)*0.5))-EXP(-$B$15*(($B$16+$AI$4)*0.5)))+T157*$B$15/($B$15-$AI$13)*(EXP(-$AI$13*(($B$16+$AI$4)*0.5))-EXP(-$B$15*(($B$16+$AI$4)*0.5)))+U157*$B$15/($B$15-$AI$14)*(EXP(-$AI$14*(($B$16+$AI$4)*0.5))-EXP(-$B$15*(($B$16+$AI$4)*0.5)))</f>
        <v/>
      </c>
      <c r="AA157" s="17">
        <f>R157*EXP(-$B$15*(($B$16+$AI$4)*0.6))+S157*$B$15/($B$15-$AI$12)*(EXP(-$AI$12*(($B$16+$AI$4)*0.6))-EXP(-$B$15*(($B$16+$AI$4)*0.6)))+T157*$B$15/($B$15-$AI$13)*(EXP(-$AI$13*(($B$16+$AI$4)*0.6))-EXP(-$B$15*(($B$16+$AI$4)*0.6)))+U157*$B$15/($B$15-$AI$14)*(EXP(-$AI$14*(($B$16+$AI$4)*0.6))-EXP(-$B$15*(($B$16+$AI$4)*0.6)))</f>
        <v/>
      </c>
      <c r="AB157" s="17">
        <f>R157*EXP(-$B$15*(($B$16+$AI$4)*0.7))+S157*$B$15/($B$15-$AI$12)*(EXP(-$AI$12*(($B$16+$AI$4)*0.7))-EXP(-$B$15*(($B$16+$AI$4)*0.7)))+T157*$B$15/($B$15-$AI$13)*(EXP(-$AI$13*(($B$16+$AI$4)*0.7))-EXP(-$B$15*(($B$16+$AI$4)*0.7)))+U157*$B$15/($B$15-$AI$14)*(EXP(-$AI$14*(($B$16+$AI$4)*0.7))-EXP(-$B$15*(($B$16+$AI$4)*0.7)))</f>
        <v/>
      </c>
      <c r="AC157" s="17">
        <f>R157*EXP(-$B$15*(($B$16+$AI$4)*0.8))+S157*$B$15/($B$15-$AI$12)*(EXP(-$AI$12*(($B$16+$AI$4)*0.8))-EXP(-$B$15*(($B$16+$AI$4)*0.8)))+T157*$B$15/($B$15-$AI$13)*(EXP(-$AI$13*(($B$16+$AI$4)*0.8))-EXP(-$B$15*(($B$16+$AI$4)*0.8)))+U157*$B$15/($B$15-$AI$14)*(EXP(-$AI$14*(($B$16+$AI$4)*0.8))-EXP(-$B$15*(($B$16+$AI$4)*0.8)))</f>
        <v/>
      </c>
      <c r="AD157" s="17">
        <f>R157*EXP(-$B$15*(($B$16+$AI$4)*0.9))+S157*$B$15/($B$15-$AI$12)*(EXP(-$AI$12*(($B$16+$AI$4)*0.9))-EXP(-$B$15*(($B$16+$AI$4)*0.9)))+T157*$B$15/($B$15-$AI$13)*(EXP(-$AI$13*(($B$16+$AI$4)*0.9))-EXP(-$B$15*(($B$16+$AI$4)*0.9)))+U157*$B$15/($B$15-$AI$14)*(EXP(-$AI$14*(($B$16+$AI$4)*0.9))-EXP(-$B$15*(($B$16+$AI$4)*0.9)))</f>
        <v/>
      </c>
      <c r="AE157" s="17">
        <f>R157*EXP(-$B$15*(($B$16+$AI$4)*1.0))+S157*$B$15/($B$15-$AI$12)*(EXP(-$AI$12*(($B$16+$AI$4)*1.0))-EXP(-$B$15*(($B$16+$AI$4)*1.0)))+T157*$B$15/($B$15-$AI$13)*(EXP(-$AI$13*(($B$16+$AI$4)*1.0))-EXP(-$B$15*(($B$16+$AI$4)*1.0)))+U157*$B$15/($B$15-$AI$14)*(EXP(-$AI$14*(($B$16+$AI$4)*1.0))-EXP(-$B$15*(($B$16+$AI$4)*1.0)))</f>
        <v/>
      </c>
      <c r="AF157" s="17">
        <f>MIN((G157-V157)/$AI$48,(G157-W157)/$AI$49,(G157-X157)/$AI$50,(G157-Y157)/$AI$51,(G157-Z157)/$AI$52,(G157-AA157)/$AI$53,(G157-AB157)/$AI$54,(G157-AC157)/$AI$55,(G157-AD157)/$AI$56,(G157-AE157)/$AI$57)</f>
        <v/>
      </c>
    </row>
    <row r="158">
      <c r="E158" s="12">
        <f>E157+$B$11</f>
        <v/>
      </c>
      <c r="F158" s="13">
        <f>E158/60</f>
        <v/>
      </c>
      <c r="G158" s="13">
        <f>IF(F158&gt;=$AI$66,$B$26,IF(F158&gt;=$AI$65,$B$25,IF(F158&gt;=$AI$64,$B$24,IF(F158&gt;=$AI$63,$B$23,IF(F158&gt;=$AI$62,$B$22,IF(F158&gt;=$AI$61,$B$21,$B$20))))))</f>
        <v/>
      </c>
      <c r="H158" s="14">
        <f>MAX(0,MIN($AI$59,IF($B$9="Plasma",(G158-(S158*$AI$18+T158*$AI$19+U158*$AI$20))/$AI$46,AF158)))</f>
        <v/>
      </c>
      <c r="I158" s="15">
        <f>H158/10*3600/$B$11</f>
        <v/>
      </c>
      <c r="J158" s="15">
        <f>J157+H158</f>
        <v/>
      </c>
      <c r="K158" s="14">
        <f>$AI$21*K157+$AI$22*L157+$AI$23*M157+$AI$30*H157</f>
        <v/>
      </c>
      <c r="L158" s="14">
        <f>$AI$24*K157+$AI$25*L157+$AI$26*M157+$AI$31*H157</f>
        <v/>
      </c>
      <c r="M158" s="14">
        <f>$AI$27*K157+$AI$28*L157+$AI$29*M157+$AI$32*H157</f>
        <v/>
      </c>
      <c r="N158" s="16">
        <f>R158*$B$48</f>
        <v/>
      </c>
      <c r="O158" s="14">
        <f>K158/$B$37</f>
        <v/>
      </c>
      <c r="P158" s="14">
        <f>L158/$B$38</f>
        <v/>
      </c>
      <c r="Q158" s="14">
        <f>M158/$B$39</f>
        <v/>
      </c>
      <c r="R158" s="14">
        <f>R157*$AI$42+S157*$AI$43+T157*$AI$44+U157*$AI$45+$AI$47*H157</f>
        <v/>
      </c>
      <c r="S158" s="17">
        <f>$AI$33*K158+$AI$34*L158+$AI$35*M158</f>
        <v/>
      </c>
      <c r="T158" s="17">
        <f>$AI$36*K158+$AI$37*L158+$AI$38*M158</f>
        <v/>
      </c>
      <c r="U158" s="17">
        <f>$AI$39*K158+$AI$40*L158+$AI$41*M158</f>
        <v/>
      </c>
      <c r="V158" s="17">
        <f>R158*EXP(-$B$15*(($B$16+$AI$4)*0.1))+S158*$B$15/($B$15-$AI$12)*(EXP(-$AI$12*(($B$16+$AI$4)*0.1))-EXP(-$B$15*(($B$16+$AI$4)*0.1)))+T158*$B$15/($B$15-$AI$13)*(EXP(-$AI$13*(($B$16+$AI$4)*0.1))-EXP(-$B$15*(($B$16+$AI$4)*0.1)))+U158*$B$15/($B$15-$AI$14)*(EXP(-$AI$14*(($B$16+$AI$4)*0.1))-EXP(-$B$15*(($B$16+$AI$4)*0.1)))</f>
        <v/>
      </c>
      <c r="W158" s="17">
        <f>R158*EXP(-$B$15*(($B$16+$AI$4)*0.2))+S158*$B$15/($B$15-$AI$12)*(EXP(-$AI$12*(($B$16+$AI$4)*0.2))-EXP(-$B$15*(($B$16+$AI$4)*0.2)))+T158*$B$15/($B$15-$AI$13)*(EXP(-$AI$13*(($B$16+$AI$4)*0.2))-EXP(-$B$15*(($B$16+$AI$4)*0.2)))+U158*$B$15/($B$15-$AI$14)*(EXP(-$AI$14*(($B$16+$AI$4)*0.2))-EXP(-$B$15*(($B$16+$AI$4)*0.2)))</f>
        <v/>
      </c>
      <c r="X158" s="17">
        <f>R158*EXP(-$B$15*(($B$16+$AI$4)*0.3))+S158*$B$15/($B$15-$AI$12)*(EXP(-$AI$12*(($B$16+$AI$4)*0.3))-EXP(-$B$15*(($B$16+$AI$4)*0.3)))+T158*$B$15/($B$15-$AI$13)*(EXP(-$AI$13*(($B$16+$AI$4)*0.3))-EXP(-$B$15*(($B$16+$AI$4)*0.3)))+U158*$B$15/($B$15-$AI$14)*(EXP(-$AI$14*(($B$16+$AI$4)*0.3))-EXP(-$B$15*(($B$16+$AI$4)*0.3)))</f>
        <v/>
      </c>
      <c r="Y158" s="17">
        <f>R158*EXP(-$B$15*(($B$16+$AI$4)*0.4))+S158*$B$15/($B$15-$AI$12)*(EXP(-$AI$12*(($B$16+$AI$4)*0.4))-EXP(-$B$15*(($B$16+$AI$4)*0.4)))+T158*$B$15/($B$15-$AI$13)*(EXP(-$AI$13*(($B$16+$AI$4)*0.4))-EXP(-$B$15*(($B$16+$AI$4)*0.4)))+U158*$B$15/($B$15-$AI$14)*(EXP(-$AI$14*(($B$16+$AI$4)*0.4))-EXP(-$B$15*(($B$16+$AI$4)*0.4)))</f>
        <v/>
      </c>
      <c r="Z158" s="17">
        <f>R158*EXP(-$B$15*(($B$16+$AI$4)*0.5))+S158*$B$15/($B$15-$AI$12)*(EXP(-$AI$12*(($B$16+$AI$4)*0.5))-EXP(-$B$15*(($B$16+$AI$4)*0.5)))+T158*$B$15/($B$15-$AI$13)*(EXP(-$AI$13*(($B$16+$AI$4)*0.5))-EXP(-$B$15*(($B$16+$AI$4)*0.5)))+U158*$B$15/($B$15-$AI$14)*(EXP(-$AI$14*(($B$16+$AI$4)*0.5))-EXP(-$B$15*(($B$16+$AI$4)*0.5)))</f>
        <v/>
      </c>
      <c r="AA158" s="17">
        <f>R158*EXP(-$B$15*(($B$16+$AI$4)*0.6))+S158*$B$15/($B$15-$AI$12)*(EXP(-$AI$12*(($B$16+$AI$4)*0.6))-EXP(-$B$15*(($B$16+$AI$4)*0.6)))+T158*$B$15/($B$15-$AI$13)*(EXP(-$AI$13*(($B$16+$AI$4)*0.6))-EXP(-$B$15*(($B$16+$AI$4)*0.6)))+U158*$B$15/($B$15-$AI$14)*(EXP(-$AI$14*(($B$16+$AI$4)*0.6))-EXP(-$B$15*(($B$16+$AI$4)*0.6)))</f>
        <v/>
      </c>
      <c r="AB158" s="17">
        <f>R158*EXP(-$B$15*(($B$16+$AI$4)*0.7))+S158*$B$15/($B$15-$AI$12)*(EXP(-$AI$12*(($B$16+$AI$4)*0.7))-EXP(-$B$15*(($B$16+$AI$4)*0.7)))+T158*$B$15/($B$15-$AI$13)*(EXP(-$AI$13*(($B$16+$AI$4)*0.7))-EXP(-$B$15*(($B$16+$AI$4)*0.7)))+U158*$B$15/($B$15-$AI$14)*(EXP(-$AI$14*(($B$16+$AI$4)*0.7))-EXP(-$B$15*(($B$16+$AI$4)*0.7)))</f>
        <v/>
      </c>
      <c r="AC158" s="17">
        <f>R158*EXP(-$B$15*(($B$16+$AI$4)*0.8))+S158*$B$15/($B$15-$AI$12)*(EXP(-$AI$12*(($B$16+$AI$4)*0.8))-EXP(-$B$15*(($B$16+$AI$4)*0.8)))+T158*$B$15/($B$15-$AI$13)*(EXP(-$AI$13*(($B$16+$AI$4)*0.8))-EXP(-$B$15*(($B$16+$AI$4)*0.8)))+U158*$B$15/($B$15-$AI$14)*(EXP(-$AI$14*(($B$16+$AI$4)*0.8))-EXP(-$B$15*(($B$16+$AI$4)*0.8)))</f>
        <v/>
      </c>
      <c r="AD158" s="17">
        <f>R158*EXP(-$B$15*(($B$16+$AI$4)*0.9))+S158*$B$15/($B$15-$AI$12)*(EXP(-$AI$12*(($B$16+$AI$4)*0.9))-EXP(-$B$15*(($B$16+$AI$4)*0.9)))+T158*$B$15/($B$15-$AI$13)*(EXP(-$AI$13*(($B$16+$AI$4)*0.9))-EXP(-$B$15*(($B$16+$AI$4)*0.9)))+U158*$B$15/($B$15-$AI$14)*(EXP(-$AI$14*(($B$16+$AI$4)*0.9))-EXP(-$B$15*(($B$16+$AI$4)*0.9)))</f>
        <v/>
      </c>
      <c r="AE158" s="17">
        <f>R158*EXP(-$B$15*(($B$16+$AI$4)*1.0))+S158*$B$15/($B$15-$AI$12)*(EXP(-$AI$12*(($B$16+$AI$4)*1.0))-EXP(-$B$15*(($B$16+$AI$4)*1.0)))+T158*$B$15/($B$15-$AI$13)*(EXP(-$AI$13*(($B$16+$AI$4)*1.0))-EXP(-$B$15*(($B$16+$AI$4)*1.0)))+U158*$B$15/($B$15-$AI$14)*(EXP(-$AI$14*(($B$16+$AI$4)*1.0))-EXP(-$B$15*(($B$16+$AI$4)*1.0)))</f>
        <v/>
      </c>
      <c r="AF158" s="17">
        <f>MIN((G158-V158)/$AI$48,(G158-W158)/$AI$49,(G158-X158)/$AI$50,(G158-Y158)/$AI$51,(G158-Z158)/$AI$52,(G158-AA158)/$AI$53,(G158-AB158)/$AI$54,(G158-AC158)/$AI$55,(G158-AD158)/$AI$56,(G158-AE158)/$AI$57)</f>
        <v/>
      </c>
    </row>
    <row r="159">
      <c r="E159" s="12">
        <f>E158+$B$11</f>
        <v/>
      </c>
      <c r="F159" s="13">
        <f>E159/60</f>
        <v/>
      </c>
      <c r="G159" s="13">
        <f>IF(F159&gt;=$AI$66,$B$26,IF(F159&gt;=$AI$65,$B$25,IF(F159&gt;=$AI$64,$B$24,IF(F159&gt;=$AI$63,$B$23,IF(F159&gt;=$AI$62,$B$22,IF(F159&gt;=$AI$61,$B$21,$B$20))))))</f>
        <v/>
      </c>
      <c r="H159" s="14">
        <f>MAX(0,MIN($AI$59,IF($B$9="Plasma",(G159-(S159*$AI$18+T159*$AI$19+U159*$AI$20))/$AI$46,AF159)))</f>
        <v/>
      </c>
      <c r="I159" s="15">
        <f>H159/10*3600/$B$11</f>
        <v/>
      </c>
      <c r="J159" s="15">
        <f>J158+H159</f>
        <v/>
      </c>
      <c r="K159" s="14">
        <f>$AI$21*K158+$AI$22*L158+$AI$23*M158+$AI$30*H158</f>
        <v/>
      </c>
      <c r="L159" s="14">
        <f>$AI$24*K158+$AI$25*L158+$AI$26*M158+$AI$31*H158</f>
        <v/>
      </c>
      <c r="M159" s="14">
        <f>$AI$27*K158+$AI$28*L158+$AI$29*M158+$AI$32*H158</f>
        <v/>
      </c>
      <c r="N159" s="16">
        <f>R159*$B$48</f>
        <v/>
      </c>
      <c r="O159" s="14">
        <f>K159/$B$37</f>
        <v/>
      </c>
      <c r="P159" s="14">
        <f>L159/$B$38</f>
        <v/>
      </c>
      <c r="Q159" s="14">
        <f>M159/$B$39</f>
        <v/>
      </c>
      <c r="R159" s="14">
        <f>R158*$AI$42+S158*$AI$43+T158*$AI$44+U158*$AI$45+$AI$47*H158</f>
        <v/>
      </c>
      <c r="S159" s="17">
        <f>$AI$33*K159+$AI$34*L159+$AI$35*M159</f>
        <v/>
      </c>
      <c r="T159" s="17">
        <f>$AI$36*K159+$AI$37*L159+$AI$38*M159</f>
        <v/>
      </c>
      <c r="U159" s="17">
        <f>$AI$39*K159+$AI$40*L159+$AI$41*M159</f>
        <v/>
      </c>
      <c r="V159" s="17">
        <f>R159*EXP(-$B$15*(($B$16+$AI$4)*0.1))+S159*$B$15/($B$15-$AI$12)*(EXP(-$AI$12*(($B$16+$AI$4)*0.1))-EXP(-$B$15*(($B$16+$AI$4)*0.1)))+T159*$B$15/($B$15-$AI$13)*(EXP(-$AI$13*(($B$16+$AI$4)*0.1))-EXP(-$B$15*(($B$16+$AI$4)*0.1)))+U159*$B$15/($B$15-$AI$14)*(EXP(-$AI$14*(($B$16+$AI$4)*0.1))-EXP(-$B$15*(($B$16+$AI$4)*0.1)))</f>
        <v/>
      </c>
      <c r="W159" s="17">
        <f>R159*EXP(-$B$15*(($B$16+$AI$4)*0.2))+S159*$B$15/($B$15-$AI$12)*(EXP(-$AI$12*(($B$16+$AI$4)*0.2))-EXP(-$B$15*(($B$16+$AI$4)*0.2)))+T159*$B$15/($B$15-$AI$13)*(EXP(-$AI$13*(($B$16+$AI$4)*0.2))-EXP(-$B$15*(($B$16+$AI$4)*0.2)))+U159*$B$15/($B$15-$AI$14)*(EXP(-$AI$14*(($B$16+$AI$4)*0.2))-EXP(-$B$15*(($B$16+$AI$4)*0.2)))</f>
        <v/>
      </c>
      <c r="X159" s="17">
        <f>R159*EXP(-$B$15*(($B$16+$AI$4)*0.3))+S159*$B$15/($B$15-$AI$12)*(EXP(-$AI$12*(($B$16+$AI$4)*0.3))-EXP(-$B$15*(($B$16+$AI$4)*0.3)))+T159*$B$15/($B$15-$AI$13)*(EXP(-$AI$13*(($B$16+$AI$4)*0.3))-EXP(-$B$15*(($B$16+$AI$4)*0.3)))+U159*$B$15/($B$15-$AI$14)*(EXP(-$AI$14*(($B$16+$AI$4)*0.3))-EXP(-$B$15*(($B$16+$AI$4)*0.3)))</f>
        <v/>
      </c>
      <c r="Y159" s="17">
        <f>R159*EXP(-$B$15*(($B$16+$AI$4)*0.4))+S159*$B$15/($B$15-$AI$12)*(EXP(-$AI$12*(($B$16+$AI$4)*0.4))-EXP(-$B$15*(($B$16+$AI$4)*0.4)))+T159*$B$15/($B$15-$AI$13)*(EXP(-$AI$13*(($B$16+$AI$4)*0.4))-EXP(-$B$15*(($B$16+$AI$4)*0.4)))+U159*$B$15/($B$15-$AI$14)*(EXP(-$AI$14*(($B$16+$AI$4)*0.4))-EXP(-$B$15*(($B$16+$AI$4)*0.4)))</f>
        <v/>
      </c>
      <c r="Z159" s="17">
        <f>R159*EXP(-$B$15*(($B$16+$AI$4)*0.5))+S159*$B$15/($B$15-$AI$12)*(EXP(-$AI$12*(($B$16+$AI$4)*0.5))-EXP(-$B$15*(($B$16+$AI$4)*0.5)))+T159*$B$15/($B$15-$AI$13)*(EXP(-$AI$13*(($B$16+$AI$4)*0.5))-EXP(-$B$15*(($B$16+$AI$4)*0.5)))+U159*$B$15/($B$15-$AI$14)*(EXP(-$AI$14*(($B$16+$AI$4)*0.5))-EXP(-$B$15*(($B$16+$AI$4)*0.5)))</f>
        <v/>
      </c>
      <c r="AA159" s="17">
        <f>R159*EXP(-$B$15*(($B$16+$AI$4)*0.6))+S159*$B$15/($B$15-$AI$12)*(EXP(-$AI$12*(($B$16+$AI$4)*0.6))-EXP(-$B$15*(($B$16+$AI$4)*0.6)))+T159*$B$15/($B$15-$AI$13)*(EXP(-$AI$13*(($B$16+$AI$4)*0.6))-EXP(-$B$15*(($B$16+$AI$4)*0.6)))+U159*$B$15/($B$15-$AI$14)*(EXP(-$AI$14*(($B$16+$AI$4)*0.6))-EXP(-$B$15*(($B$16+$AI$4)*0.6)))</f>
        <v/>
      </c>
      <c r="AB159" s="17">
        <f>R159*EXP(-$B$15*(($B$16+$AI$4)*0.7))+S159*$B$15/($B$15-$AI$12)*(EXP(-$AI$12*(($B$16+$AI$4)*0.7))-EXP(-$B$15*(($B$16+$AI$4)*0.7)))+T159*$B$15/($B$15-$AI$13)*(EXP(-$AI$13*(($B$16+$AI$4)*0.7))-EXP(-$B$15*(($B$16+$AI$4)*0.7)))+U159*$B$15/($B$15-$AI$14)*(EXP(-$AI$14*(($B$16+$AI$4)*0.7))-EXP(-$B$15*(($B$16+$AI$4)*0.7)))</f>
        <v/>
      </c>
      <c r="AC159" s="17">
        <f>R159*EXP(-$B$15*(($B$16+$AI$4)*0.8))+S159*$B$15/($B$15-$AI$12)*(EXP(-$AI$12*(($B$16+$AI$4)*0.8))-EXP(-$B$15*(($B$16+$AI$4)*0.8)))+T159*$B$15/($B$15-$AI$13)*(EXP(-$AI$13*(($B$16+$AI$4)*0.8))-EXP(-$B$15*(($B$16+$AI$4)*0.8)))+U159*$B$15/($B$15-$AI$14)*(EXP(-$AI$14*(($B$16+$AI$4)*0.8))-EXP(-$B$15*(($B$16+$AI$4)*0.8)))</f>
        <v/>
      </c>
      <c r="AD159" s="17">
        <f>R159*EXP(-$B$15*(($B$16+$AI$4)*0.9))+S159*$B$15/($B$15-$AI$12)*(EXP(-$AI$12*(($B$16+$AI$4)*0.9))-EXP(-$B$15*(($B$16+$AI$4)*0.9)))+T159*$B$15/($B$15-$AI$13)*(EXP(-$AI$13*(($B$16+$AI$4)*0.9))-EXP(-$B$15*(($B$16+$AI$4)*0.9)))+U159*$B$15/($B$15-$AI$14)*(EXP(-$AI$14*(($B$16+$AI$4)*0.9))-EXP(-$B$15*(($B$16+$AI$4)*0.9)))</f>
        <v/>
      </c>
      <c r="AE159" s="17">
        <f>R159*EXP(-$B$15*(($B$16+$AI$4)*1.0))+S159*$B$15/($B$15-$AI$12)*(EXP(-$AI$12*(($B$16+$AI$4)*1.0))-EXP(-$B$15*(($B$16+$AI$4)*1.0)))+T159*$B$15/($B$15-$AI$13)*(EXP(-$AI$13*(($B$16+$AI$4)*1.0))-EXP(-$B$15*(($B$16+$AI$4)*1.0)))+U159*$B$15/($B$15-$AI$14)*(EXP(-$AI$14*(($B$16+$AI$4)*1.0))-EXP(-$B$15*(($B$16+$AI$4)*1.0)))</f>
        <v/>
      </c>
      <c r="AF159" s="17">
        <f>MIN((G159-V159)/$AI$48,(G159-W159)/$AI$49,(G159-X159)/$AI$50,(G159-Y159)/$AI$51,(G159-Z159)/$AI$52,(G159-AA159)/$AI$53,(G159-AB159)/$AI$54,(G159-AC159)/$AI$55,(G159-AD159)/$AI$56,(G159-AE159)/$AI$57)</f>
        <v/>
      </c>
    </row>
    <row r="160">
      <c r="E160" s="12">
        <f>E159+$B$11</f>
        <v/>
      </c>
      <c r="F160" s="13">
        <f>E160/60</f>
        <v/>
      </c>
      <c r="G160" s="13">
        <f>IF(F160&gt;=$AI$66,$B$26,IF(F160&gt;=$AI$65,$B$25,IF(F160&gt;=$AI$64,$B$24,IF(F160&gt;=$AI$63,$B$23,IF(F160&gt;=$AI$62,$B$22,IF(F160&gt;=$AI$61,$B$21,$B$20))))))</f>
        <v/>
      </c>
      <c r="H160" s="14">
        <f>MAX(0,MIN($AI$59,IF($B$9="Plasma",(G160-(S160*$AI$18+T160*$AI$19+U160*$AI$20))/$AI$46,AF160)))</f>
        <v/>
      </c>
      <c r="I160" s="15">
        <f>H160/10*3600/$B$11</f>
        <v/>
      </c>
      <c r="J160" s="15">
        <f>J159+H160</f>
        <v/>
      </c>
      <c r="K160" s="14">
        <f>$AI$21*K159+$AI$22*L159+$AI$23*M159+$AI$30*H159</f>
        <v/>
      </c>
      <c r="L160" s="14">
        <f>$AI$24*K159+$AI$25*L159+$AI$26*M159+$AI$31*H159</f>
        <v/>
      </c>
      <c r="M160" s="14">
        <f>$AI$27*K159+$AI$28*L159+$AI$29*M159+$AI$32*H159</f>
        <v/>
      </c>
      <c r="N160" s="16">
        <f>R160*$B$48</f>
        <v/>
      </c>
      <c r="O160" s="14">
        <f>K160/$B$37</f>
        <v/>
      </c>
      <c r="P160" s="14">
        <f>L160/$B$38</f>
        <v/>
      </c>
      <c r="Q160" s="14">
        <f>M160/$B$39</f>
        <v/>
      </c>
      <c r="R160" s="14">
        <f>R159*$AI$42+S159*$AI$43+T159*$AI$44+U159*$AI$45+$AI$47*H159</f>
        <v/>
      </c>
      <c r="S160" s="17">
        <f>$AI$33*K160+$AI$34*L160+$AI$35*M160</f>
        <v/>
      </c>
      <c r="T160" s="17">
        <f>$AI$36*K160+$AI$37*L160+$AI$38*M160</f>
        <v/>
      </c>
      <c r="U160" s="17">
        <f>$AI$39*K160+$AI$40*L160+$AI$41*M160</f>
        <v/>
      </c>
      <c r="V160" s="17">
        <f>R160*EXP(-$B$15*(($B$16+$AI$4)*0.1))+S160*$B$15/($B$15-$AI$12)*(EXP(-$AI$12*(($B$16+$AI$4)*0.1))-EXP(-$B$15*(($B$16+$AI$4)*0.1)))+T160*$B$15/($B$15-$AI$13)*(EXP(-$AI$13*(($B$16+$AI$4)*0.1))-EXP(-$B$15*(($B$16+$AI$4)*0.1)))+U160*$B$15/($B$15-$AI$14)*(EXP(-$AI$14*(($B$16+$AI$4)*0.1))-EXP(-$B$15*(($B$16+$AI$4)*0.1)))</f>
        <v/>
      </c>
      <c r="W160" s="17">
        <f>R160*EXP(-$B$15*(($B$16+$AI$4)*0.2))+S160*$B$15/($B$15-$AI$12)*(EXP(-$AI$12*(($B$16+$AI$4)*0.2))-EXP(-$B$15*(($B$16+$AI$4)*0.2)))+T160*$B$15/($B$15-$AI$13)*(EXP(-$AI$13*(($B$16+$AI$4)*0.2))-EXP(-$B$15*(($B$16+$AI$4)*0.2)))+U160*$B$15/($B$15-$AI$14)*(EXP(-$AI$14*(($B$16+$AI$4)*0.2))-EXP(-$B$15*(($B$16+$AI$4)*0.2)))</f>
        <v/>
      </c>
      <c r="X160" s="17">
        <f>R160*EXP(-$B$15*(($B$16+$AI$4)*0.3))+S160*$B$15/($B$15-$AI$12)*(EXP(-$AI$12*(($B$16+$AI$4)*0.3))-EXP(-$B$15*(($B$16+$AI$4)*0.3)))+T160*$B$15/($B$15-$AI$13)*(EXP(-$AI$13*(($B$16+$AI$4)*0.3))-EXP(-$B$15*(($B$16+$AI$4)*0.3)))+U160*$B$15/($B$15-$AI$14)*(EXP(-$AI$14*(($B$16+$AI$4)*0.3))-EXP(-$B$15*(($B$16+$AI$4)*0.3)))</f>
        <v/>
      </c>
      <c r="Y160" s="17">
        <f>R160*EXP(-$B$15*(($B$16+$AI$4)*0.4))+S160*$B$15/($B$15-$AI$12)*(EXP(-$AI$12*(($B$16+$AI$4)*0.4))-EXP(-$B$15*(($B$16+$AI$4)*0.4)))+T160*$B$15/($B$15-$AI$13)*(EXP(-$AI$13*(($B$16+$AI$4)*0.4))-EXP(-$B$15*(($B$16+$AI$4)*0.4)))+U160*$B$15/($B$15-$AI$14)*(EXP(-$AI$14*(($B$16+$AI$4)*0.4))-EXP(-$B$15*(($B$16+$AI$4)*0.4)))</f>
        <v/>
      </c>
      <c r="Z160" s="17">
        <f>R160*EXP(-$B$15*(($B$16+$AI$4)*0.5))+S160*$B$15/($B$15-$AI$12)*(EXP(-$AI$12*(($B$16+$AI$4)*0.5))-EXP(-$B$15*(($B$16+$AI$4)*0.5)))+T160*$B$15/($B$15-$AI$13)*(EXP(-$AI$13*(($B$16+$AI$4)*0.5))-EXP(-$B$15*(($B$16+$AI$4)*0.5)))+U160*$B$15/($B$15-$AI$14)*(EXP(-$AI$14*(($B$16+$AI$4)*0.5))-EXP(-$B$15*(($B$16+$AI$4)*0.5)))</f>
        <v/>
      </c>
      <c r="AA160" s="17">
        <f>R160*EXP(-$B$15*(($B$16+$AI$4)*0.6))+S160*$B$15/($B$15-$AI$12)*(EXP(-$AI$12*(($B$16+$AI$4)*0.6))-EXP(-$B$15*(($B$16+$AI$4)*0.6)))+T160*$B$15/($B$15-$AI$13)*(EXP(-$AI$13*(($B$16+$AI$4)*0.6))-EXP(-$B$15*(($B$16+$AI$4)*0.6)))+U160*$B$15/($B$15-$AI$14)*(EXP(-$AI$14*(($B$16+$AI$4)*0.6))-EXP(-$B$15*(($B$16+$AI$4)*0.6)))</f>
        <v/>
      </c>
      <c r="AB160" s="17">
        <f>R160*EXP(-$B$15*(($B$16+$AI$4)*0.7))+S160*$B$15/($B$15-$AI$12)*(EXP(-$AI$12*(($B$16+$AI$4)*0.7))-EXP(-$B$15*(($B$16+$AI$4)*0.7)))+T160*$B$15/($B$15-$AI$13)*(EXP(-$AI$13*(($B$16+$AI$4)*0.7))-EXP(-$B$15*(($B$16+$AI$4)*0.7)))+U160*$B$15/($B$15-$AI$14)*(EXP(-$AI$14*(($B$16+$AI$4)*0.7))-EXP(-$B$15*(($B$16+$AI$4)*0.7)))</f>
        <v/>
      </c>
      <c r="AC160" s="17">
        <f>R160*EXP(-$B$15*(($B$16+$AI$4)*0.8))+S160*$B$15/($B$15-$AI$12)*(EXP(-$AI$12*(($B$16+$AI$4)*0.8))-EXP(-$B$15*(($B$16+$AI$4)*0.8)))+T160*$B$15/($B$15-$AI$13)*(EXP(-$AI$13*(($B$16+$AI$4)*0.8))-EXP(-$B$15*(($B$16+$AI$4)*0.8)))+U160*$B$15/($B$15-$AI$14)*(EXP(-$AI$14*(($B$16+$AI$4)*0.8))-EXP(-$B$15*(($B$16+$AI$4)*0.8)))</f>
        <v/>
      </c>
      <c r="AD160" s="17">
        <f>R160*EXP(-$B$15*(($B$16+$AI$4)*0.9))+S160*$B$15/($B$15-$AI$12)*(EXP(-$AI$12*(($B$16+$AI$4)*0.9))-EXP(-$B$15*(($B$16+$AI$4)*0.9)))+T160*$B$15/($B$15-$AI$13)*(EXP(-$AI$13*(($B$16+$AI$4)*0.9))-EXP(-$B$15*(($B$16+$AI$4)*0.9)))+U160*$B$15/($B$15-$AI$14)*(EXP(-$AI$14*(($B$16+$AI$4)*0.9))-EXP(-$B$15*(($B$16+$AI$4)*0.9)))</f>
        <v/>
      </c>
      <c r="AE160" s="17">
        <f>R160*EXP(-$B$15*(($B$16+$AI$4)*1.0))+S160*$B$15/($B$15-$AI$12)*(EXP(-$AI$12*(($B$16+$AI$4)*1.0))-EXP(-$B$15*(($B$16+$AI$4)*1.0)))+T160*$B$15/($B$15-$AI$13)*(EXP(-$AI$13*(($B$16+$AI$4)*1.0))-EXP(-$B$15*(($B$16+$AI$4)*1.0)))+U160*$B$15/($B$15-$AI$14)*(EXP(-$AI$14*(($B$16+$AI$4)*1.0))-EXP(-$B$15*(($B$16+$AI$4)*1.0)))</f>
        <v/>
      </c>
      <c r="AF160" s="17">
        <f>MIN((G160-V160)/$AI$48,(G160-W160)/$AI$49,(G160-X160)/$AI$50,(G160-Y160)/$AI$51,(G160-Z160)/$AI$52,(G160-AA160)/$AI$53,(G160-AB160)/$AI$54,(G160-AC160)/$AI$55,(G160-AD160)/$AI$56,(G160-AE160)/$AI$57)</f>
        <v/>
      </c>
    </row>
    <row r="161">
      <c r="E161" s="12">
        <f>E160+$B$11</f>
        <v/>
      </c>
      <c r="F161" s="13">
        <f>E161/60</f>
        <v/>
      </c>
      <c r="G161" s="13">
        <f>IF(F161&gt;=$AI$66,$B$26,IF(F161&gt;=$AI$65,$B$25,IF(F161&gt;=$AI$64,$B$24,IF(F161&gt;=$AI$63,$B$23,IF(F161&gt;=$AI$62,$B$22,IF(F161&gt;=$AI$61,$B$21,$B$20))))))</f>
        <v/>
      </c>
      <c r="H161" s="14">
        <f>MAX(0,MIN($AI$59,IF($B$9="Plasma",(G161-(S161*$AI$18+T161*$AI$19+U161*$AI$20))/$AI$46,AF161)))</f>
        <v/>
      </c>
      <c r="I161" s="15">
        <f>H161/10*3600/$B$11</f>
        <v/>
      </c>
      <c r="J161" s="15">
        <f>J160+H161</f>
        <v/>
      </c>
      <c r="K161" s="14">
        <f>$AI$21*K160+$AI$22*L160+$AI$23*M160+$AI$30*H160</f>
        <v/>
      </c>
      <c r="L161" s="14">
        <f>$AI$24*K160+$AI$25*L160+$AI$26*M160+$AI$31*H160</f>
        <v/>
      </c>
      <c r="M161" s="14">
        <f>$AI$27*K160+$AI$28*L160+$AI$29*M160+$AI$32*H160</f>
        <v/>
      </c>
      <c r="N161" s="16">
        <f>R161*$B$48</f>
        <v/>
      </c>
      <c r="O161" s="14">
        <f>K161/$B$37</f>
        <v/>
      </c>
      <c r="P161" s="14">
        <f>L161/$B$38</f>
        <v/>
      </c>
      <c r="Q161" s="14">
        <f>M161/$B$39</f>
        <v/>
      </c>
      <c r="R161" s="14">
        <f>R160*$AI$42+S160*$AI$43+T160*$AI$44+U160*$AI$45+$AI$47*H160</f>
        <v/>
      </c>
      <c r="S161" s="17">
        <f>$AI$33*K161+$AI$34*L161+$AI$35*M161</f>
        <v/>
      </c>
      <c r="T161" s="17">
        <f>$AI$36*K161+$AI$37*L161+$AI$38*M161</f>
        <v/>
      </c>
      <c r="U161" s="17">
        <f>$AI$39*K161+$AI$40*L161+$AI$41*M161</f>
        <v/>
      </c>
      <c r="V161" s="17">
        <f>R161*EXP(-$B$15*(($B$16+$AI$4)*0.1))+S161*$B$15/($B$15-$AI$12)*(EXP(-$AI$12*(($B$16+$AI$4)*0.1))-EXP(-$B$15*(($B$16+$AI$4)*0.1)))+T161*$B$15/($B$15-$AI$13)*(EXP(-$AI$13*(($B$16+$AI$4)*0.1))-EXP(-$B$15*(($B$16+$AI$4)*0.1)))+U161*$B$15/($B$15-$AI$14)*(EXP(-$AI$14*(($B$16+$AI$4)*0.1))-EXP(-$B$15*(($B$16+$AI$4)*0.1)))</f>
        <v/>
      </c>
      <c r="W161" s="17">
        <f>R161*EXP(-$B$15*(($B$16+$AI$4)*0.2))+S161*$B$15/($B$15-$AI$12)*(EXP(-$AI$12*(($B$16+$AI$4)*0.2))-EXP(-$B$15*(($B$16+$AI$4)*0.2)))+T161*$B$15/($B$15-$AI$13)*(EXP(-$AI$13*(($B$16+$AI$4)*0.2))-EXP(-$B$15*(($B$16+$AI$4)*0.2)))+U161*$B$15/($B$15-$AI$14)*(EXP(-$AI$14*(($B$16+$AI$4)*0.2))-EXP(-$B$15*(($B$16+$AI$4)*0.2)))</f>
        <v/>
      </c>
      <c r="X161" s="17">
        <f>R161*EXP(-$B$15*(($B$16+$AI$4)*0.3))+S161*$B$15/($B$15-$AI$12)*(EXP(-$AI$12*(($B$16+$AI$4)*0.3))-EXP(-$B$15*(($B$16+$AI$4)*0.3)))+T161*$B$15/($B$15-$AI$13)*(EXP(-$AI$13*(($B$16+$AI$4)*0.3))-EXP(-$B$15*(($B$16+$AI$4)*0.3)))+U161*$B$15/($B$15-$AI$14)*(EXP(-$AI$14*(($B$16+$AI$4)*0.3))-EXP(-$B$15*(($B$16+$AI$4)*0.3)))</f>
        <v/>
      </c>
      <c r="Y161" s="17">
        <f>R161*EXP(-$B$15*(($B$16+$AI$4)*0.4))+S161*$B$15/($B$15-$AI$12)*(EXP(-$AI$12*(($B$16+$AI$4)*0.4))-EXP(-$B$15*(($B$16+$AI$4)*0.4)))+T161*$B$15/($B$15-$AI$13)*(EXP(-$AI$13*(($B$16+$AI$4)*0.4))-EXP(-$B$15*(($B$16+$AI$4)*0.4)))+U161*$B$15/($B$15-$AI$14)*(EXP(-$AI$14*(($B$16+$AI$4)*0.4))-EXP(-$B$15*(($B$16+$AI$4)*0.4)))</f>
        <v/>
      </c>
      <c r="Z161" s="17">
        <f>R161*EXP(-$B$15*(($B$16+$AI$4)*0.5))+S161*$B$15/($B$15-$AI$12)*(EXP(-$AI$12*(($B$16+$AI$4)*0.5))-EXP(-$B$15*(($B$16+$AI$4)*0.5)))+T161*$B$15/($B$15-$AI$13)*(EXP(-$AI$13*(($B$16+$AI$4)*0.5))-EXP(-$B$15*(($B$16+$AI$4)*0.5)))+U161*$B$15/($B$15-$AI$14)*(EXP(-$AI$14*(($B$16+$AI$4)*0.5))-EXP(-$B$15*(($B$16+$AI$4)*0.5)))</f>
        <v/>
      </c>
      <c r="AA161" s="17">
        <f>R161*EXP(-$B$15*(($B$16+$AI$4)*0.6))+S161*$B$15/($B$15-$AI$12)*(EXP(-$AI$12*(($B$16+$AI$4)*0.6))-EXP(-$B$15*(($B$16+$AI$4)*0.6)))+T161*$B$15/($B$15-$AI$13)*(EXP(-$AI$13*(($B$16+$AI$4)*0.6))-EXP(-$B$15*(($B$16+$AI$4)*0.6)))+U161*$B$15/($B$15-$AI$14)*(EXP(-$AI$14*(($B$16+$AI$4)*0.6))-EXP(-$B$15*(($B$16+$AI$4)*0.6)))</f>
        <v/>
      </c>
      <c r="AB161" s="17">
        <f>R161*EXP(-$B$15*(($B$16+$AI$4)*0.7))+S161*$B$15/($B$15-$AI$12)*(EXP(-$AI$12*(($B$16+$AI$4)*0.7))-EXP(-$B$15*(($B$16+$AI$4)*0.7)))+T161*$B$15/($B$15-$AI$13)*(EXP(-$AI$13*(($B$16+$AI$4)*0.7))-EXP(-$B$15*(($B$16+$AI$4)*0.7)))+U161*$B$15/($B$15-$AI$14)*(EXP(-$AI$14*(($B$16+$AI$4)*0.7))-EXP(-$B$15*(($B$16+$AI$4)*0.7)))</f>
        <v/>
      </c>
      <c r="AC161" s="17">
        <f>R161*EXP(-$B$15*(($B$16+$AI$4)*0.8))+S161*$B$15/($B$15-$AI$12)*(EXP(-$AI$12*(($B$16+$AI$4)*0.8))-EXP(-$B$15*(($B$16+$AI$4)*0.8)))+T161*$B$15/($B$15-$AI$13)*(EXP(-$AI$13*(($B$16+$AI$4)*0.8))-EXP(-$B$15*(($B$16+$AI$4)*0.8)))+U161*$B$15/($B$15-$AI$14)*(EXP(-$AI$14*(($B$16+$AI$4)*0.8))-EXP(-$B$15*(($B$16+$AI$4)*0.8)))</f>
        <v/>
      </c>
      <c r="AD161" s="17">
        <f>R161*EXP(-$B$15*(($B$16+$AI$4)*0.9))+S161*$B$15/($B$15-$AI$12)*(EXP(-$AI$12*(($B$16+$AI$4)*0.9))-EXP(-$B$15*(($B$16+$AI$4)*0.9)))+T161*$B$15/($B$15-$AI$13)*(EXP(-$AI$13*(($B$16+$AI$4)*0.9))-EXP(-$B$15*(($B$16+$AI$4)*0.9)))+U161*$B$15/($B$15-$AI$14)*(EXP(-$AI$14*(($B$16+$AI$4)*0.9))-EXP(-$B$15*(($B$16+$AI$4)*0.9)))</f>
        <v/>
      </c>
      <c r="AE161" s="17">
        <f>R161*EXP(-$B$15*(($B$16+$AI$4)*1.0))+S161*$B$15/($B$15-$AI$12)*(EXP(-$AI$12*(($B$16+$AI$4)*1.0))-EXP(-$B$15*(($B$16+$AI$4)*1.0)))+T161*$B$15/($B$15-$AI$13)*(EXP(-$AI$13*(($B$16+$AI$4)*1.0))-EXP(-$B$15*(($B$16+$AI$4)*1.0)))+U161*$B$15/($B$15-$AI$14)*(EXP(-$AI$14*(($B$16+$AI$4)*1.0))-EXP(-$B$15*(($B$16+$AI$4)*1.0)))</f>
        <v/>
      </c>
      <c r="AF161" s="17">
        <f>MIN((G161-V161)/$AI$48,(G161-W161)/$AI$49,(G161-X161)/$AI$50,(G161-Y161)/$AI$51,(G161-Z161)/$AI$52,(G161-AA161)/$AI$53,(G161-AB161)/$AI$54,(G161-AC161)/$AI$55,(G161-AD161)/$AI$56,(G161-AE161)/$AI$57)</f>
        <v/>
      </c>
    </row>
    <row r="162">
      <c r="E162" s="12">
        <f>E161+$B$11</f>
        <v/>
      </c>
      <c r="F162" s="13">
        <f>E162/60</f>
        <v/>
      </c>
      <c r="G162" s="13">
        <f>IF(F162&gt;=$AI$66,$B$26,IF(F162&gt;=$AI$65,$B$25,IF(F162&gt;=$AI$64,$B$24,IF(F162&gt;=$AI$63,$B$23,IF(F162&gt;=$AI$62,$B$22,IF(F162&gt;=$AI$61,$B$21,$B$20))))))</f>
        <v/>
      </c>
      <c r="H162" s="14">
        <f>MAX(0,MIN($AI$59,IF($B$9="Plasma",(G162-(S162*$AI$18+T162*$AI$19+U162*$AI$20))/$AI$46,AF162)))</f>
        <v/>
      </c>
      <c r="I162" s="15">
        <f>H162/10*3600/$B$11</f>
        <v/>
      </c>
      <c r="J162" s="15">
        <f>J161+H162</f>
        <v/>
      </c>
      <c r="K162" s="14">
        <f>$AI$21*K161+$AI$22*L161+$AI$23*M161+$AI$30*H161</f>
        <v/>
      </c>
      <c r="L162" s="14">
        <f>$AI$24*K161+$AI$25*L161+$AI$26*M161+$AI$31*H161</f>
        <v/>
      </c>
      <c r="M162" s="14">
        <f>$AI$27*K161+$AI$28*L161+$AI$29*M161+$AI$32*H161</f>
        <v/>
      </c>
      <c r="N162" s="16">
        <f>R162*$B$48</f>
        <v/>
      </c>
      <c r="O162" s="14">
        <f>K162/$B$37</f>
        <v/>
      </c>
      <c r="P162" s="14">
        <f>L162/$B$38</f>
        <v/>
      </c>
      <c r="Q162" s="14">
        <f>M162/$B$39</f>
        <v/>
      </c>
      <c r="R162" s="14">
        <f>R161*$AI$42+S161*$AI$43+T161*$AI$44+U161*$AI$45+$AI$47*H161</f>
        <v/>
      </c>
      <c r="S162" s="17">
        <f>$AI$33*K162+$AI$34*L162+$AI$35*M162</f>
        <v/>
      </c>
      <c r="T162" s="17">
        <f>$AI$36*K162+$AI$37*L162+$AI$38*M162</f>
        <v/>
      </c>
      <c r="U162" s="17">
        <f>$AI$39*K162+$AI$40*L162+$AI$41*M162</f>
        <v/>
      </c>
      <c r="V162" s="17">
        <f>R162*EXP(-$B$15*(($B$16+$AI$4)*0.1))+S162*$B$15/($B$15-$AI$12)*(EXP(-$AI$12*(($B$16+$AI$4)*0.1))-EXP(-$B$15*(($B$16+$AI$4)*0.1)))+T162*$B$15/($B$15-$AI$13)*(EXP(-$AI$13*(($B$16+$AI$4)*0.1))-EXP(-$B$15*(($B$16+$AI$4)*0.1)))+U162*$B$15/($B$15-$AI$14)*(EXP(-$AI$14*(($B$16+$AI$4)*0.1))-EXP(-$B$15*(($B$16+$AI$4)*0.1)))</f>
        <v/>
      </c>
      <c r="W162" s="17">
        <f>R162*EXP(-$B$15*(($B$16+$AI$4)*0.2))+S162*$B$15/($B$15-$AI$12)*(EXP(-$AI$12*(($B$16+$AI$4)*0.2))-EXP(-$B$15*(($B$16+$AI$4)*0.2)))+T162*$B$15/($B$15-$AI$13)*(EXP(-$AI$13*(($B$16+$AI$4)*0.2))-EXP(-$B$15*(($B$16+$AI$4)*0.2)))+U162*$B$15/($B$15-$AI$14)*(EXP(-$AI$14*(($B$16+$AI$4)*0.2))-EXP(-$B$15*(($B$16+$AI$4)*0.2)))</f>
        <v/>
      </c>
      <c r="X162" s="17">
        <f>R162*EXP(-$B$15*(($B$16+$AI$4)*0.3))+S162*$B$15/($B$15-$AI$12)*(EXP(-$AI$12*(($B$16+$AI$4)*0.3))-EXP(-$B$15*(($B$16+$AI$4)*0.3)))+T162*$B$15/($B$15-$AI$13)*(EXP(-$AI$13*(($B$16+$AI$4)*0.3))-EXP(-$B$15*(($B$16+$AI$4)*0.3)))+U162*$B$15/($B$15-$AI$14)*(EXP(-$AI$14*(($B$16+$AI$4)*0.3))-EXP(-$B$15*(($B$16+$AI$4)*0.3)))</f>
        <v/>
      </c>
      <c r="Y162" s="17">
        <f>R162*EXP(-$B$15*(($B$16+$AI$4)*0.4))+S162*$B$15/($B$15-$AI$12)*(EXP(-$AI$12*(($B$16+$AI$4)*0.4))-EXP(-$B$15*(($B$16+$AI$4)*0.4)))+T162*$B$15/($B$15-$AI$13)*(EXP(-$AI$13*(($B$16+$AI$4)*0.4))-EXP(-$B$15*(($B$16+$AI$4)*0.4)))+U162*$B$15/($B$15-$AI$14)*(EXP(-$AI$14*(($B$16+$AI$4)*0.4))-EXP(-$B$15*(($B$16+$AI$4)*0.4)))</f>
        <v/>
      </c>
      <c r="Z162" s="17">
        <f>R162*EXP(-$B$15*(($B$16+$AI$4)*0.5))+S162*$B$15/($B$15-$AI$12)*(EXP(-$AI$12*(($B$16+$AI$4)*0.5))-EXP(-$B$15*(($B$16+$AI$4)*0.5)))+T162*$B$15/($B$15-$AI$13)*(EXP(-$AI$13*(($B$16+$AI$4)*0.5))-EXP(-$B$15*(($B$16+$AI$4)*0.5)))+U162*$B$15/($B$15-$AI$14)*(EXP(-$AI$14*(($B$16+$AI$4)*0.5))-EXP(-$B$15*(($B$16+$AI$4)*0.5)))</f>
        <v/>
      </c>
      <c r="AA162" s="17">
        <f>R162*EXP(-$B$15*(($B$16+$AI$4)*0.6))+S162*$B$15/($B$15-$AI$12)*(EXP(-$AI$12*(($B$16+$AI$4)*0.6))-EXP(-$B$15*(($B$16+$AI$4)*0.6)))+T162*$B$15/($B$15-$AI$13)*(EXP(-$AI$13*(($B$16+$AI$4)*0.6))-EXP(-$B$15*(($B$16+$AI$4)*0.6)))+U162*$B$15/($B$15-$AI$14)*(EXP(-$AI$14*(($B$16+$AI$4)*0.6))-EXP(-$B$15*(($B$16+$AI$4)*0.6)))</f>
        <v/>
      </c>
      <c r="AB162" s="17">
        <f>R162*EXP(-$B$15*(($B$16+$AI$4)*0.7))+S162*$B$15/($B$15-$AI$12)*(EXP(-$AI$12*(($B$16+$AI$4)*0.7))-EXP(-$B$15*(($B$16+$AI$4)*0.7)))+T162*$B$15/($B$15-$AI$13)*(EXP(-$AI$13*(($B$16+$AI$4)*0.7))-EXP(-$B$15*(($B$16+$AI$4)*0.7)))+U162*$B$15/($B$15-$AI$14)*(EXP(-$AI$14*(($B$16+$AI$4)*0.7))-EXP(-$B$15*(($B$16+$AI$4)*0.7)))</f>
        <v/>
      </c>
      <c r="AC162" s="17">
        <f>R162*EXP(-$B$15*(($B$16+$AI$4)*0.8))+S162*$B$15/($B$15-$AI$12)*(EXP(-$AI$12*(($B$16+$AI$4)*0.8))-EXP(-$B$15*(($B$16+$AI$4)*0.8)))+T162*$B$15/($B$15-$AI$13)*(EXP(-$AI$13*(($B$16+$AI$4)*0.8))-EXP(-$B$15*(($B$16+$AI$4)*0.8)))+U162*$B$15/($B$15-$AI$14)*(EXP(-$AI$14*(($B$16+$AI$4)*0.8))-EXP(-$B$15*(($B$16+$AI$4)*0.8)))</f>
        <v/>
      </c>
      <c r="AD162" s="17">
        <f>R162*EXP(-$B$15*(($B$16+$AI$4)*0.9))+S162*$B$15/($B$15-$AI$12)*(EXP(-$AI$12*(($B$16+$AI$4)*0.9))-EXP(-$B$15*(($B$16+$AI$4)*0.9)))+T162*$B$15/($B$15-$AI$13)*(EXP(-$AI$13*(($B$16+$AI$4)*0.9))-EXP(-$B$15*(($B$16+$AI$4)*0.9)))+U162*$B$15/($B$15-$AI$14)*(EXP(-$AI$14*(($B$16+$AI$4)*0.9))-EXP(-$B$15*(($B$16+$AI$4)*0.9)))</f>
        <v/>
      </c>
      <c r="AE162" s="17">
        <f>R162*EXP(-$B$15*(($B$16+$AI$4)*1.0))+S162*$B$15/($B$15-$AI$12)*(EXP(-$AI$12*(($B$16+$AI$4)*1.0))-EXP(-$B$15*(($B$16+$AI$4)*1.0)))+T162*$B$15/($B$15-$AI$13)*(EXP(-$AI$13*(($B$16+$AI$4)*1.0))-EXP(-$B$15*(($B$16+$AI$4)*1.0)))+U162*$B$15/($B$15-$AI$14)*(EXP(-$AI$14*(($B$16+$AI$4)*1.0))-EXP(-$B$15*(($B$16+$AI$4)*1.0)))</f>
        <v/>
      </c>
      <c r="AF162" s="17">
        <f>MIN((G162-V162)/$AI$48,(G162-W162)/$AI$49,(G162-X162)/$AI$50,(G162-Y162)/$AI$51,(G162-Z162)/$AI$52,(G162-AA162)/$AI$53,(G162-AB162)/$AI$54,(G162-AC162)/$AI$55,(G162-AD162)/$AI$56,(G162-AE162)/$AI$57)</f>
        <v/>
      </c>
    </row>
    <row r="163">
      <c r="E163" s="12">
        <f>E162+$B$11</f>
        <v/>
      </c>
      <c r="F163" s="13">
        <f>E163/60</f>
        <v/>
      </c>
      <c r="G163" s="13">
        <f>IF(F163&gt;=$AI$66,$B$26,IF(F163&gt;=$AI$65,$B$25,IF(F163&gt;=$AI$64,$B$24,IF(F163&gt;=$AI$63,$B$23,IF(F163&gt;=$AI$62,$B$22,IF(F163&gt;=$AI$61,$B$21,$B$20))))))</f>
        <v/>
      </c>
      <c r="H163" s="14">
        <f>MAX(0,MIN($AI$59,IF($B$9="Plasma",(G163-(S163*$AI$18+T163*$AI$19+U163*$AI$20))/$AI$46,AF163)))</f>
        <v/>
      </c>
      <c r="I163" s="15">
        <f>H163/10*3600/$B$11</f>
        <v/>
      </c>
      <c r="J163" s="15">
        <f>J162+H163</f>
        <v/>
      </c>
      <c r="K163" s="14">
        <f>$AI$21*K162+$AI$22*L162+$AI$23*M162+$AI$30*H162</f>
        <v/>
      </c>
      <c r="L163" s="14">
        <f>$AI$24*K162+$AI$25*L162+$AI$26*M162+$AI$31*H162</f>
        <v/>
      </c>
      <c r="M163" s="14">
        <f>$AI$27*K162+$AI$28*L162+$AI$29*M162+$AI$32*H162</f>
        <v/>
      </c>
      <c r="N163" s="16">
        <f>R163*$B$48</f>
        <v/>
      </c>
      <c r="O163" s="14">
        <f>K163/$B$37</f>
        <v/>
      </c>
      <c r="P163" s="14">
        <f>L163/$B$38</f>
        <v/>
      </c>
      <c r="Q163" s="14">
        <f>M163/$B$39</f>
        <v/>
      </c>
      <c r="R163" s="14">
        <f>R162*$AI$42+S162*$AI$43+T162*$AI$44+U162*$AI$45+$AI$47*H162</f>
        <v/>
      </c>
      <c r="S163" s="17">
        <f>$AI$33*K163+$AI$34*L163+$AI$35*M163</f>
        <v/>
      </c>
      <c r="T163" s="17">
        <f>$AI$36*K163+$AI$37*L163+$AI$38*M163</f>
        <v/>
      </c>
      <c r="U163" s="17">
        <f>$AI$39*K163+$AI$40*L163+$AI$41*M163</f>
        <v/>
      </c>
      <c r="V163" s="17">
        <f>R163*EXP(-$B$15*(($B$16+$AI$4)*0.1))+S163*$B$15/($B$15-$AI$12)*(EXP(-$AI$12*(($B$16+$AI$4)*0.1))-EXP(-$B$15*(($B$16+$AI$4)*0.1)))+T163*$B$15/($B$15-$AI$13)*(EXP(-$AI$13*(($B$16+$AI$4)*0.1))-EXP(-$B$15*(($B$16+$AI$4)*0.1)))+U163*$B$15/($B$15-$AI$14)*(EXP(-$AI$14*(($B$16+$AI$4)*0.1))-EXP(-$B$15*(($B$16+$AI$4)*0.1)))</f>
        <v/>
      </c>
      <c r="W163" s="17">
        <f>R163*EXP(-$B$15*(($B$16+$AI$4)*0.2))+S163*$B$15/($B$15-$AI$12)*(EXP(-$AI$12*(($B$16+$AI$4)*0.2))-EXP(-$B$15*(($B$16+$AI$4)*0.2)))+T163*$B$15/($B$15-$AI$13)*(EXP(-$AI$13*(($B$16+$AI$4)*0.2))-EXP(-$B$15*(($B$16+$AI$4)*0.2)))+U163*$B$15/($B$15-$AI$14)*(EXP(-$AI$14*(($B$16+$AI$4)*0.2))-EXP(-$B$15*(($B$16+$AI$4)*0.2)))</f>
        <v/>
      </c>
      <c r="X163" s="17">
        <f>R163*EXP(-$B$15*(($B$16+$AI$4)*0.3))+S163*$B$15/($B$15-$AI$12)*(EXP(-$AI$12*(($B$16+$AI$4)*0.3))-EXP(-$B$15*(($B$16+$AI$4)*0.3)))+T163*$B$15/($B$15-$AI$13)*(EXP(-$AI$13*(($B$16+$AI$4)*0.3))-EXP(-$B$15*(($B$16+$AI$4)*0.3)))+U163*$B$15/($B$15-$AI$14)*(EXP(-$AI$14*(($B$16+$AI$4)*0.3))-EXP(-$B$15*(($B$16+$AI$4)*0.3)))</f>
        <v/>
      </c>
      <c r="Y163" s="17">
        <f>R163*EXP(-$B$15*(($B$16+$AI$4)*0.4))+S163*$B$15/($B$15-$AI$12)*(EXP(-$AI$12*(($B$16+$AI$4)*0.4))-EXP(-$B$15*(($B$16+$AI$4)*0.4)))+T163*$B$15/($B$15-$AI$13)*(EXP(-$AI$13*(($B$16+$AI$4)*0.4))-EXP(-$B$15*(($B$16+$AI$4)*0.4)))+U163*$B$15/($B$15-$AI$14)*(EXP(-$AI$14*(($B$16+$AI$4)*0.4))-EXP(-$B$15*(($B$16+$AI$4)*0.4)))</f>
        <v/>
      </c>
      <c r="Z163" s="17">
        <f>R163*EXP(-$B$15*(($B$16+$AI$4)*0.5))+S163*$B$15/($B$15-$AI$12)*(EXP(-$AI$12*(($B$16+$AI$4)*0.5))-EXP(-$B$15*(($B$16+$AI$4)*0.5)))+T163*$B$15/($B$15-$AI$13)*(EXP(-$AI$13*(($B$16+$AI$4)*0.5))-EXP(-$B$15*(($B$16+$AI$4)*0.5)))+U163*$B$15/($B$15-$AI$14)*(EXP(-$AI$14*(($B$16+$AI$4)*0.5))-EXP(-$B$15*(($B$16+$AI$4)*0.5)))</f>
        <v/>
      </c>
      <c r="AA163" s="17">
        <f>R163*EXP(-$B$15*(($B$16+$AI$4)*0.6))+S163*$B$15/($B$15-$AI$12)*(EXP(-$AI$12*(($B$16+$AI$4)*0.6))-EXP(-$B$15*(($B$16+$AI$4)*0.6)))+T163*$B$15/($B$15-$AI$13)*(EXP(-$AI$13*(($B$16+$AI$4)*0.6))-EXP(-$B$15*(($B$16+$AI$4)*0.6)))+U163*$B$15/($B$15-$AI$14)*(EXP(-$AI$14*(($B$16+$AI$4)*0.6))-EXP(-$B$15*(($B$16+$AI$4)*0.6)))</f>
        <v/>
      </c>
      <c r="AB163" s="17">
        <f>R163*EXP(-$B$15*(($B$16+$AI$4)*0.7))+S163*$B$15/($B$15-$AI$12)*(EXP(-$AI$12*(($B$16+$AI$4)*0.7))-EXP(-$B$15*(($B$16+$AI$4)*0.7)))+T163*$B$15/($B$15-$AI$13)*(EXP(-$AI$13*(($B$16+$AI$4)*0.7))-EXP(-$B$15*(($B$16+$AI$4)*0.7)))+U163*$B$15/($B$15-$AI$14)*(EXP(-$AI$14*(($B$16+$AI$4)*0.7))-EXP(-$B$15*(($B$16+$AI$4)*0.7)))</f>
        <v/>
      </c>
      <c r="AC163" s="17">
        <f>R163*EXP(-$B$15*(($B$16+$AI$4)*0.8))+S163*$B$15/($B$15-$AI$12)*(EXP(-$AI$12*(($B$16+$AI$4)*0.8))-EXP(-$B$15*(($B$16+$AI$4)*0.8)))+T163*$B$15/($B$15-$AI$13)*(EXP(-$AI$13*(($B$16+$AI$4)*0.8))-EXP(-$B$15*(($B$16+$AI$4)*0.8)))+U163*$B$15/($B$15-$AI$14)*(EXP(-$AI$14*(($B$16+$AI$4)*0.8))-EXP(-$B$15*(($B$16+$AI$4)*0.8)))</f>
        <v/>
      </c>
      <c r="AD163" s="17">
        <f>R163*EXP(-$B$15*(($B$16+$AI$4)*0.9))+S163*$B$15/($B$15-$AI$12)*(EXP(-$AI$12*(($B$16+$AI$4)*0.9))-EXP(-$B$15*(($B$16+$AI$4)*0.9)))+T163*$B$15/($B$15-$AI$13)*(EXP(-$AI$13*(($B$16+$AI$4)*0.9))-EXP(-$B$15*(($B$16+$AI$4)*0.9)))+U163*$B$15/($B$15-$AI$14)*(EXP(-$AI$14*(($B$16+$AI$4)*0.9))-EXP(-$B$15*(($B$16+$AI$4)*0.9)))</f>
        <v/>
      </c>
      <c r="AE163" s="17">
        <f>R163*EXP(-$B$15*(($B$16+$AI$4)*1.0))+S163*$B$15/($B$15-$AI$12)*(EXP(-$AI$12*(($B$16+$AI$4)*1.0))-EXP(-$B$15*(($B$16+$AI$4)*1.0)))+T163*$B$15/($B$15-$AI$13)*(EXP(-$AI$13*(($B$16+$AI$4)*1.0))-EXP(-$B$15*(($B$16+$AI$4)*1.0)))+U163*$B$15/($B$15-$AI$14)*(EXP(-$AI$14*(($B$16+$AI$4)*1.0))-EXP(-$B$15*(($B$16+$AI$4)*1.0)))</f>
        <v/>
      </c>
      <c r="AF163" s="17">
        <f>MIN((G163-V163)/$AI$48,(G163-W163)/$AI$49,(G163-X163)/$AI$50,(G163-Y163)/$AI$51,(G163-Z163)/$AI$52,(G163-AA163)/$AI$53,(G163-AB163)/$AI$54,(G163-AC163)/$AI$55,(G163-AD163)/$AI$56,(G163-AE163)/$AI$57)</f>
        <v/>
      </c>
    </row>
    <row r="164">
      <c r="E164" s="12">
        <f>E163+$B$11</f>
        <v/>
      </c>
      <c r="F164" s="13">
        <f>E164/60</f>
        <v/>
      </c>
      <c r="G164" s="13">
        <f>IF(F164&gt;=$AI$66,$B$26,IF(F164&gt;=$AI$65,$B$25,IF(F164&gt;=$AI$64,$B$24,IF(F164&gt;=$AI$63,$B$23,IF(F164&gt;=$AI$62,$B$22,IF(F164&gt;=$AI$61,$B$21,$B$20))))))</f>
        <v/>
      </c>
      <c r="H164" s="14">
        <f>MAX(0,MIN($AI$59,IF($B$9="Plasma",(G164-(S164*$AI$18+T164*$AI$19+U164*$AI$20))/$AI$46,AF164)))</f>
        <v/>
      </c>
      <c r="I164" s="15">
        <f>H164/10*3600/$B$11</f>
        <v/>
      </c>
      <c r="J164" s="15">
        <f>J163+H164</f>
        <v/>
      </c>
      <c r="K164" s="14">
        <f>$AI$21*K163+$AI$22*L163+$AI$23*M163+$AI$30*H163</f>
        <v/>
      </c>
      <c r="L164" s="14">
        <f>$AI$24*K163+$AI$25*L163+$AI$26*M163+$AI$31*H163</f>
        <v/>
      </c>
      <c r="M164" s="14">
        <f>$AI$27*K163+$AI$28*L163+$AI$29*M163+$AI$32*H163</f>
        <v/>
      </c>
      <c r="N164" s="16">
        <f>R164*$B$48</f>
        <v/>
      </c>
      <c r="O164" s="14">
        <f>K164/$B$37</f>
        <v/>
      </c>
      <c r="P164" s="14">
        <f>L164/$B$38</f>
        <v/>
      </c>
      <c r="Q164" s="14">
        <f>M164/$B$39</f>
        <v/>
      </c>
      <c r="R164" s="14">
        <f>R163*$AI$42+S163*$AI$43+T163*$AI$44+U163*$AI$45+$AI$47*H163</f>
        <v/>
      </c>
      <c r="S164" s="17">
        <f>$AI$33*K164+$AI$34*L164+$AI$35*M164</f>
        <v/>
      </c>
      <c r="T164" s="17">
        <f>$AI$36*K164+$AI$37*L164+$AI$38*M164</f>
        <v/>
      </c>
      <c r="U164" s="17">
        <f>$AI$39*K164+$AI$40*L164+$AI$41*M164</f>
        <v/>
      </c>
      <c r="V164" s="17">
        <f>R164*EXP(-$B$15*(($B$16+$AI$4)*0.1))+S164*$B$15/($B$15-$AI$12)*(EXP(-$AI$12*(($B$16+$AI$4)*0.1))-EXP(-$B$15*(($B$16+$AI$4)*0.1)))+T164*$B$15/($B$15-$AI$13)*(EXP(-$AI$13*(($B$16+$AI$4)*0.1))-EXP(-$B$15*(($B$16+$AI$4)*0.1)))+U164*$B$15/($B$15-$AI$14)*(EXP(-$AI$14*(($B$16+$AI$4)*0.1))-EXP(-$B$15*(($B$16+$AI$4)*0.1)))</f>
        <v/>
      </c>
      <c r="W164" s="17">
        <f>R164*EXP(-$B$15*(($B$16+$AI$4)*0.2))+S164*$B$15/($B$15-$AI$12)*(EXP(-$AI$12*(($B$16+$AI$4)*0.2))-EXP(-$B$15*(($B$16+$AI$4)*0.2)))+T164*$B$15/($B$15-$AI$13)*(EXP(-$AI$13*(($B$16+$AI$4)*0.2))-EXP(-$B$15*(($B$16+$AI$4)*0.2)))+U164*$B$15/($B$15-$AI$14)*(EXP(-$AI$14*(($B$16+$AI$4)*0.2))-EXP(-$B$15*(($B$16+$AI$4)*0.2)))</f>
        <v/>
      </c>
      <c r="X164" s="17">
        <f>R164*EXP(-$B$15*(($B$16+$AI$4)*0.3))+S164*$B$15/($B$15-$AI$12)*(EXP(-$AI$12*(($B$16+$AI$4)*0.3))-EXP(-$B$15*(($B$16+$AI$4)*0.3)))+T164*$B$15/($B$15-$AI$13)*(EXP(-$AI$13*(($B$16+$AI$4)*0.3))-EXP(-$B$15*(($B$16+$AI$4)*0.3)))+U164*$B$15/($B$15-$AI$14)*(EXP(-$AI$14*(($B$16+$AI$4)*0.3))-EXP(-$B$15*(($B$16+$AI$4)*0.3)))</f>
        <v/>
      </c>
      <c r="Y164" s="17">
        <f>R164*EXP(-$B$15*(($B$16+$AI$4)*0.4))+S164*$B$15/($B$15-$AI$12)*(EXP(-$AI$12*(($B$16+$AI$4)*0.4))-EXP(-$B$15*(($B$16+$AI$4)*0.4)))+T164*$B$15/($B$15-$AI$13)*(EXP(-$AI$13*(($B$16+$AI$4)*0.4))-EXP(-$B$15*(($B$16+$AI$4)*0.4)))+U164*$B$15/($B$15-$AI$14)*(EXP(-$AI$14*(($B$16+$AI$4)*0.4))-EXP(-$B$15*(($B$16+$AI$4)*0.4)))</f>
        <v/>
      </c>
      <c r="Z164" s="17">
        <f>R164*EXP(-$B$15*(($B$16+$AI$4)*0.5))+S164*$B$15/($B$15-$AI$12)*(EXP(-$AI$12*(($B$16+$AI$4)*0.5))-EXP(-$B$15*(($B$16+$AI$4)*0.5)))+T164*$B$15/($B$15-$AI$13)*(EXP(-$AI$13*(($B$16+$AI$4)*0.5))-EXP(-$B$15*(($B$16+$AI$4)*0.5)))+U164*$B$15/($B$15-$AI$14)*(EXP(-$AI$14*(($B$16+$AI$4)*0.5))-EXP(-$B$15*(($B$16+$AI$4)*0.5)))</f>
        <v/>
      </c>
      <c r="AA164" s="17">
        <f>R164*EXP(-$B$15*(($B$16+$AI$4)*0.6))+S164*$B$15/($B$15-$AI$12)*(EXP(-$AI$12*(($B$16+$AI$4)*0.6))-EXP(-$B$15*(($B$16+$AI$4)*0.6)))+T164*$B$15/($B$15-$AI$13)*(EXP(-$AI$13*(($B$16+$AI$4)*0.6))-EXP(-$B$15*(($B$16+$AI$4)*0.6)))+U164*$B$15/($B$15-$AI$14)*(EXP(-$AI$14*(($B$16+$AI$4)*0.6))-EXP(-$B$15*(($B$16+$AI$4)*0.6)))</f>
        <v/>
      </c>
      <c r="AB164" s="17">
        <f>R164*EXP(-$B$15*(($B$16+$AI$4)*0.7))+S164*$B$15/($B$15-$AI$12)*(EXP(-$AI$12*(($B$16+$AI$4)*0.7))-EXP(-$B$15*(($B$16+$AI$4)*0.7)))+T164*$B$15/($B$15-$AI$13)*(EXP(-$AI$13*(($B$16+$AI$4)*0.7))-EXP(-$B$15*(($B$16+$AI$4)*0.7)))+U164*$B$15/($B$15-$AI$14)*(EXP(-$AI$14*(($B$16+$AI$4)*0.7))-EXP(-$B$15*(($B$16+$AI$4)*0.7)))</f>
        <v/>
      </c>
      <c r="AC164" s="17">
        <f>R164*EXP(-$B$15*(($B$16+$AI$4)*0.8))+S164*$B$15/($B$15-$AI$12)*(EXP(-$AI$12*(($B$16+$AI$4)*0.8))-EXP(-$B$15*(($B$16+$AI$4)*0.8)))+T164*$B$15/($B$15-$AI$13)*(EXP(-$AI$13*(($B$16+$AI$4)*0.8))-EXP(-$B$15*(($B$16+$AI$4)*0.8)))+U164*$B$15/($B$15-$AI$14)*(EXP(-$AI$14*(($B$16+$AI$4)*0.8))-EXP(-$B$15*(($B$16+$AI$4)*0.8)))</f>
        <v/>
      </c>
      <c r="AD164" s="17">
        <f>R164*EXP(-$B$15*(($B$16+$AI$4)*0.9))+S164*$B$15/($B$15-$AI$12)*(EXP(-$AI$12*(($B$16+$AI$4)*0.9))-EXP(-$B$15*(($B$16+$AI$4)*0.9)))+T164*$B$15/($B$15-$AI$13)*(EXP(-$AI$13*(($B$16+$AI$4)*0.9))-EXP(-$B$15*(($B$16+$AI$4)*0.9)))+U164*$B$15/($B$15-$AI$14)*(EXP(-$AI$14*(($B$16+$AI$4)*0.9))-EXP(-$B$15*(($B$16+$AI$4)*0.9)))</f>
        <v/>
      </c>
      <c r="AE164" s="17">
        <f>R164*EXP(-$B$15*(($B$16+$AI$4)*1.0))+S164*$B$15/($B$15-$AI$12)*(EXP(-$AI$12*(($B$16+$AI$4)*1.0))-EXP(-$B$15*(($B$16+$AI$4)*1.0)))+T164*$B$15/($B$15-$AI$13)*(EXP(-$AI$13*(($B$16+$AI$4)*1.0))-EXP(-$B$15*(($B$16+$AI$4)*1.0)))+U164*$B$15/($B$15-$AI$14)*(EXP(-$AI$14*(($B$16+$AI$4)*1.0))-EXP(-$B$15*(($B$16+$AI$4)*1.0)))</f>
        <v/>
      </c>
      <c r="AF164" s="17">
        <f>MIN((G164-V164)/$AI$48,(G164-W164)/$AI$49,(G164-X164)/$AI$50,(G164-Y164)/$AI$51,(G164-Z164)/$AI$52,(G164-AA164)/$AI$53,(G164-AB164)/$AI$54,(G164-AC164)/$AI$55,(G164-AD164)/$AI$56,(G164-AE164)/$AI$57)</f>
        <v/>
      </c>
    </row>
    <row r="165">
      <c r="E165" s="12">
        <f>E164+$B$11</f>
        <v/>
      </c>
      <c r="F165" s="13">
        <f>E165/60</f>
        <v/>
      </c>
      <c r="G165" s="13">
        <f>IF(F165&gt;=$AI$66,$B$26,IF(F165&gt;=$AI$65,$B$25,IF(F165&gt;=$AI$64,$B$24,IF(F165&gt;=$AI$63,$B$23,IF(F165&gt;=$AI$62,$B$22,IF(F165&gt;=$AI$61,$B$21,$B$20))))))</f>
        <v/>
      </c>
      <c r="H165" s="14">
        <f>MAX(0,MIN($AI$59,IF($B$9="Plasma",(G165-(S165*$AI$18+T165*$AI$19+U165*$AI$20))/$AI$46,AF165)))</f>
        <v/>
      </c>
      <c r="I165" s="15">
        <f>H165/10*3600/$B$11</f>
        <v/>
      </c>
      <c r="J165" s="15">
        <f>J164+H165</f>
        <v/>
      </c>
      <c r="K165" s="14">
        <f>$AI$21*K164+$AI$22*L164+$AI$23*M164+$AI$30*H164</f>
        <v/>
      </c>
      <c r="L165" s="14">
        <f>$AI$24*K164+$AI$25*L164+$AI$26*M164+$AI$31*H164</f>
        <v/>
      </c>
      <c r="M165" s="14">
        <f>$AI$27*K164+$AI$28*L164+$AI$29*M164+$AI$32*H164</f>
        <v/>
      </c>
      <c r="N165" s="16">
        <f>R165*$B$48</f>
        <v/>
      </c>
      <c r="O165" s="14">
        <f>K165/$B$37</f>
        <v/>
      </c>
      <c r="P165" s="14">
        <f>L165/$B$38</f>
        <v/>
      </c>
      <c r="Q165" s="14">
        <f>M165/$B$39</f>
        <v/>
      </c>
      <c r="R165" s="14">
        <f>R164*$AI$42+S164*$AI$43+T164*$AI$44+U164*$AI$45+$AI$47*H164</f>
        <v/>
      </c>
      <c r="S165" s="17">
        <f>$AI$33*K165+$AI$34*L165+$AI$35*M165</f>
        <v/>
      </c>
      <c r="T165" s="17">
        <f>$AI$36*K165+$AI$37*L165+$AI$38*M165</f>
        <v/>
      </c>
      <c r="U165" s="17">
        <f>$AI$39*K165+$AI$40*L165+$AI$41*M165</f>
        <v/>
      </c>
      <c r="V165" s="17">
        <f>R165*EXP(-$B$15*(($B$16+$AI$4)*0.1))+S165*$B$15/($B$15-$AI$12)*(EXP(-$AI$12*(($B$16+$AI$4)*0.1))-EXP(-$B$15*(($B$16+$AI$4)*0.1)))+T165*$B$15/($B$15-$AI$13)*(EXP(-$AI$13*(($B$16+$AI$4)*0.1))-EXP(-$B$15*(($B$16+$AI$4)*0.1)))+U165*$B$15/($B$15-$AI$14)*(EXP(-$AI$14*(($B$16+$AI$4)*0.1))-EXP(-$B$15*(($B$16+$AI$4)*0.1)))</f>
        <v/>
      </c>
      <c r="W165" s="17">
        <f>R165*EXP(-$B$15*(($B$16+$AI$4)*0.2))+S165*$B$15/($B$15-$AI$12)*(EXP(-$AI$12*(($B$16+$AI$4)*0.2))-EXP(-$B$15*(($B$16+$AI$4)*0.2)))+T165*$B$15/($B$15-$AI$13)*(EXP(-$AI$13*(($B$16+$AI$4)*0.2))-EXP(-$B$15*(($B$16+$AI$4)*0.2)))+U165*$B$15/($B$15-$AI$14)*(EXP(-$AI$14*(($B$16+$AI$4)*0.2))-EXP(-$B$15*(($B$16+$AI$4)*0.2)))</f>
        <v/>
      </c>
      <c r="X165" s="17">
        <f>R165*EXP(-$B$15*(($B$16+$AI$4)*0.3))+S165*$B$15/($B$15-$AI$12)*(EXP(-$AI$12*(($B$16+$AI$4)*0.3))-EXP(-$B$15*(($B$16+$AI$4)*0.3)))+T165*$B$15/($B$15-$AI$13)*(EXP(-$AI$13*(($B$16+$AI$4)*0.3))-EXP(-$B$15*(($B$16+$AI$4)*0.3)))+U165*$B$15/($B$15-$AI$14)*(EXP(-$AI$14*(($B$16+$AI$4)*0.3))-EXP(-$B$15*(($B$16+$AI$4)*0.3)))</f>
        <v/>
      </c>
      <c r="Y165" s="17">
        <f>R165*EXP(-$B$15*(($B$16+$AI$4)*0.4))+S165*$B$15/($B$15-$AI$12)*(EXP(-$AI$12*(($B$16+$AI$4)*0.4))-EXP(-$B$15*(($B$16+$AI$4)*0.4)))+T165*$B$15/($B$15-$AI$13)*(EXP(-$AI$13*(($B$16+$AI$4)*0.4))-EXP(-$B$15*(($B$16+$AI$4)*0.4)))+U165*$B$15/($B$15-$AI$14)*(EXP(-$AI$14*(($B$16+$AI$4)*0.4))-EXP(-$B$15*(($B$16+$AI$4)*0.4)))</f>
        <v/>
      </c>
      <c r="Z165" s="17">
        <f>R165*EXP(-$B$15*(($B$16+$AI$4)*0.5))+S165*$B$15/($B$15-$AI$12)*(EXP(-$AI$12*(($B$16+$AI$4)*0.5))-EXP(-$B$15*(($B$16+$AI$4)*0.5)))+T165*$B$15/($B$15-$AI$13)*(EXP(-$AI$13*(($B$16+$AI$4)*0.5))-EXP(-$B$15*(($B$16+$AI$4)*0.5)))+U165*$B$15/($B$15-$AI$14)*(EXP(-$AI$14*(($B$16+$AI$4)*0.5))-EXP(-$B$15*(($B$16+$AI$4)*0.5)))</f>
        <v/>
      </c>
      <c r="AA165" s="17">
        <f>R165*EXP(-$B$15*(($B$16+$AI$4)*0.6))+S165*$B$15/($B$15-$AI$12)*(EXP(-$AI$12*(($B$16+$AI$4)*0.6))-EXP(-$B$15*(($B$16+$AI$4)*0.6)))+T165*$B$15/($B$15-$AI$13)*(EXP(-$AI$13*(($B$16+$AI$4)*0.6))-EXP(-$B$15*(($B$16+$AI$4)*0.6)))+U165*$B$15/($B$15-$AI$14)*(EXP(-$AI$14*(($B$16+$AI$4)*0.6))-EXP(-$B$15*(($B$16+$AI$4)*0.6)))</f>
        <v/>
      </c>
      <c r="AB165" s="17">
        <f>R165*EXP(-$B$15*(($B$16+$AI$4)*0.7))+S165*$B$15/($B$15-$AI$12)*(EXP(-$AI$12*(($B$16+$AI$4)*0.7))-EXP(-$B$15*(($B$16+$AI$4)*0.7)))+T165*$B$15/($B$15-$AI$13)*(EXP(-$AI$13*(($B$16+$AI$4)*0.7))-EXP(-$B$15*(($B$16+$AI$4)*0.7)))+U165*$B$15/($B$15-$AI$14)*(EXP(-$AI$14*(($B$16+$AI$4)*0.7))-EXP(-$B$15*(($B$16+$AI$4)*0.7)))</f>
        <v/>
      </c>
      <c r="AC165" s="17">
        <f>R165*EXP(-$B$15*(($B$16+$AI$4)*0.8))+S165*$B$15/($B$15-$AI$12)*(EXP(-$AI$12*(($B$16+$AI$4)*0.8))-EXP(-$B$15*(($B$16+$AI$4)*0.8)))+T165*$B$15/($B$15-$AI$13)*(EXP(-$AI$13*(($B$16+$AI$4)*0.8))-EXP(-$B$15*(($B$16+$AI$4)*0.8)))+U165*$B$15/($B$15-$AI$14)*(EXP(-$AI$14*(($B$16+$AI$4)*0.8))-EXP(-$B$15*(($B$16+$AI$4)*0.8)))</f>
        <v/>
      </c>
      <c r="AD165" s="17">
        <f>R165*EXP(-$B$15*(($B$16+$AI$4)*0.9))+S165*$B$15/($B$15-$AI$12)*(EXP(-$AI$12*(($B$16+$AI$4)*0.9))-EXP(-$B$15*(($B$16+$AI$4)*0.9)))+T165*$B$15/($B$15-$AI$13)*(EXP(-$AI$13*(($B$16+$AI$4)*0.9))-EXP(-$B$15*(($B$16+$AI$4)*0.9)))+U165*$B$15/($B$15-$AI$14)*(EXP(-$AI$14*(($B$16+$AI$4)*0.9))-EXP(-$B$15*(($B$16+$AI$4)*0.9)))</f>
        <v/>
      </c>
      <c r="AE165" s="17">
        <f>R165*EXP(-$B$15*(($B$16+$AI$4)*1.0))+S165*$B$15/($B$15-$AI$12)*(EXP(-$AI$12*(($B$16+$AI$4)*1.0))-EXP(-$B$15*(($B$16+$AI$4)*1.0)))+T165*$B$15/($B$15-$AI$13)*(EXP(-$AI$13*(($B$16+$AI$4)*1.0))-EXP(-$B$15*(($B$16+$AI$4)*1.0)))+U165*$B$15/($B$15-$AI$14)*(EXP(-$AI$14*(($B$16+$AI$4)*1.0))-EXP(-$B$15*(($B$16+$AI$4)*1.0)))</f>
        <v/>
      </c>
      <c r="AF165" s="17">
        <f>MIN((G165-V165)/$AI$48,(G165-W165)/$AI$49,(G165-X165)/$AI$50,(G165-Y165)/$AI$51,(G165-Z165)/$AI$52,(G165-AA165)/$AI$53,(G165-AB165)/$AI$54,(G165-AC165)/$AI$55,(G165-AD165)/$AI$56,(G165-AE165)/$AI$57)</f>
        <v/>
      </c>
    </row>
    <row r="166">
      <c r="E166" s="12">
        <f>E165+$B$11</f>
        <v/>
      </c>
      <c r="F166" s="13">
        <f>E166/60</f>
        <v/>
      </c>
      <c r="G166" s="13">
        <f>IF(F166&gt;=$AI$66,$B$26,IF(F166&gt;=$AI$65,$B$25,IF(F166&gt;=$AI$64,$B$24,IF(F166&gt;=$AI$63,$B$23,IF(F166&gt;=$AI$62,$B$22,IF(F166&gt;=$AI$61,$B$21,$B$20))))))</f>
        <v/>
      </c>
      <c r="H166" s="14">
        <f>MAX(0,MIN($AI$59,IF($B$9="Plasma",(G166-(S166*$AI$18+T166*$AI$19+U166*$AI$20))/$AI$46,AF166)))</f>
        <v/>
      </c>
      <c r="I166" s="15">
        <f>H166/10*3600/$B$11</f>
        <v/>
      </c>
      <c r="J166" s="15">
        <f>J165+H166</f>
        <v/>
      </c>
      <c r="K166" s="14">
        <f>$AI$21*K165+$AI$22*L165+$AI$23*M165+$AI$30*H165</f>
        <v/>
      </c>
      <c r="L166" s="14">
        <f>$AI$24*K165+$AI$25*L165+$AI$26*M165+$AI$31*H165</f>
        <v/>
      </c>
      <c r="M166" s="14">
        <f>$AI$27*K165+$AI$28*L165+$AI$29*M165+$AI$32*H165</f>
        <v/>
      </c>
      <c r="N166" s="16">
        <f>R166*$B$48</f>
        <v/>
      </c>
      <c r="O166" s="14">
        <f>K166/$B$37</f>
        <v/>
      </c>
      <c r="P166" s="14">
        <f>L166/$B$38</f>
        <v/>
      </c>
      <c r="Q166" s="14">
        <f>M166/$B$39</f>
        <v/>
      </c>
      <c r="R166" s="14">
        <f>R165*$AI$42+S165*$AI$43+T165*$AI$44+U165*$AI$45+$AI$47*H165</f>
        <v/>
      </c>
      <c r="S166" s="17">
        <f>$AI$33*K166+$AI$34*L166+$AI$35*M166</f>
        <v/>
      </c>
      <c r="T166" s="17">
        <f>$AI$36*K166+$AI$37*L166+$AI$38*M166</f>
        <v/>
      </c>
      <c r="U166" s="17">
        <f>$AI$39*K166+$AI$40*L166+$AI$41*M166</f>
        <v/>
      </c>
      <c r="V166" s="17">
        <f>R166*EXP(-$B$15*(($B$16+$AI$4)*0.1))+S166*$B$15/($B$15-$AI$12)*(EXP(-$AI$12*(($B$16+$AI$4)*0.1))-EXP(-$B$15*(($B$16+$AI$4)*0.1)))+T166*$B$15/($B$15-$AI$13)*(EXP(-$AI$13*(($B$16+$AI$4)*0.1))-EXP(-$B$15*(($B$16+$AI$4)*0.1)))+U166*$B$15/($B$15-$AI$14)*(EXP(-$AI$14*(($B$16+$AI$4)*0.1))-EXP(-$B$15*(($B$16+$AI$4)*0.1)))</f>
        <v/>
      </c>
      <c r="W166" s="17">
        <f>R166*EXP(-$B$15*(($B$16+$AI$4)*0.2))+S166*$B$15/($B$15-$AI$12)*(EXP(-$AI$12*(($B$16+$AI$4)*0.2))-EXP(-$B$15*(($B$16+$AI$4)*0.2)))+T166*$B$15/($B$15-$AI$13)*(EXP(-$AI$13*(($B$16+$AI$4)*0.2))-EXP(-$B$15*(($B$16+$AI$4)*0.2)))+U166*$B$15/($B$15-$AI$14)*(EXP(-$AI$14*(($B$16+$AI$4)*0.2))-EXP(-$B$15*(($B$16+$AI$4)*0.2)))</f>
        <v/>
      </c>
      <c r="X166" s="17">
        <f>R166*EXP(-$B$15*(($B$16+$AI$4)*0.3))+S166*$B$15/($B$15-$AI$12)*(EXP(-$AI$12*(($B$16+$AI$4)*0.3))-EXP(-$B$15*(($B$16+$AI$4)*0.3)))+T166*$B$15/($B$15-$AI$13)*(EXP(-$AI$13*(($B$16+$AI$4)*0.3))-EXP(-$B$15*(($B$16+$AI$4)*0.3)))+U166*$B$15/($B$15-$AI$14)*(EXP(-$AI$14*(($B$16+$AI$4)*0.3))-EXP(-$B$15*(($B$16+$AI$4)*0.3)))</f>
        <v/>
      </c>
      <c r="Y166" s="17">
        <f>R166*EXP(-$B$15*(($B$16+$AI$4)*0.4))+S166*$B$15/($B$15-$AI$12)*(EXP(-$AI$12*(($B$16+$AI$4)*0.4))-EXP(-$B$15*(($B$16+$AI$4)*0.4)))+T166*$B$15/($B$15-$AI$13)*(EXP(-$AI$13*(($B$16+$AI$4)*0.4))-EXP(-$B$15*(($B$16+$AI$4)*0.4)))+U166*$B$15/($B$15-$AI$14)*(EXP(-$AI$14*(($B$16+$AI$4)*0.4))-EXP(-$B$15*(($B$16+$AI$4)*0.4)))</f>
        <v/>
      </c>
      <c r="Z166" s="17">
        <f>R166*EXP(-$B$15*(($B$16+$AI$4)*0.5))+S166*$B$15/($B$15-$AI$12)*(EXP(-$AI$12*(($B$16+$AI$4)*0.5))-EXP(-$B$15*(($B$16+$AI$4)*0.5)))+T166*$B$15/($B$15-$AI$13)*(EXP(-$AI$13*(($B$16+$AI$4)*0.5))-EXP(-$B$15*(($B$16+$AI$4)*0.5)))+U166*$B$15/($B$15-$AI$14)*(EXP(-$AI$14*(($B$16+$AI$4)*0.5))-EXP(-$B$15*(($B$16+$AI$4)*0.5)))</f>
        <v/>
      </c>
      <c r="AA166" s="17">
        <f>R166*EXP(-$B$15*(($B$16+$AI$4)*0.6))+S166*$B$15/($B$15-$AI$12)*(EXP(-$AI$12*(($B$16+$AI$4)*0.6))-EXP(-$B$15*(($B$16+$AI$4)*0.6)))+T166*$B$15/($B$15-$AI$13)*(EXP(-$AI$13*(($B$16+$AI$4)*0.6))-EXP(-$B$15*(($B$16+$AI$4)*0.6)))+U166*$B$15/($B$15-$AI$14)*(EXP(-$AI$14*(($B$16+$AI$4)*0.6))-EXP(-$B$15*(($B$16+$AI$4)*0.6)))</f>
        <v/>
      </c>
      <c r="AB166" s="17">
        <f>R166*EXP(-$B$15*(($B$16+$AI$4)*0.7))+S166*$B$15/($B$15-$AI$12)*(EXP(-$AI$12*(($B$16+$AI$4)*0.7))-EXP(-$B$15*(($B$16+$AI$4)*0.7)))+T166*$B$15/($B$15-$AI$13)*(EXP(-$AI$13*(($B$16+$AI$4)*0.7))-EXP(-$B$15*(($B$16+$AI$4)*0.7)))+U166*$B$15/($B$15-$AI$14)*(EXP(-$AI$14*(($B$16+$AI$4)*0.7))-EXP(-$B$15*(($B$16+$AI$4)*0.7)))</f>
        <v/>
      </c>
      <c r="AC166" s="17">
        <f>R166*EXP(-$B$15*(($B$16+$AI$4)*0.8))+S166*$B$15/($B$15-$AI$12)*(EXP(-$AI$12*(($B$16+$AI$4)*0.8))-EXP(-$B$15*(($B$16+$AI$4)*0.8)))+T166*$B$15/($B$15-$AI$13)*(EXP(-$AI$13*(($B$16+$AI$4)*0.8))-EXP(-$B$15*(($B$16+$AI$4)*0.8)))+U166*$B$15/($B$15-$AI$14)*(EXP(-$AI$14*(($B$16+$AI$4)*0.8))-EXP(-$B$15*(($B$16+$AI$4)*0.8)))</f>
        <v/>
      </c>
      <c r="AD166" s="17">
        <f>R166*EXP(-$B$15*(($B$16+$AI$4)*0.9))+S166*$B$15/($B$15-$AI$12)*(EXP(-$AI$12*(($B$16+$AI$4)*0.9))-EXP(-$B$15*(($B$16+$AI$4)*0.9)))+T166*$B$15/($B$15-$AI$13)*(EXP(-$AI$13*(($B$16+$AI$4)*0.9))-EXP(-$B$15*(($B$16+$AI$4)*0.9)))+U166*$B$15/($B$15-$AI$14)*(EXP(-$AI$14*(($B$16+$AI$4)*0.9))-EXP(-$B$15*(($B$16+$AI$4)*0.9)))</f>
        <v/>
      </c>
      <c r="AE166" s="17">
        <f>R166*EXP(-$B$15*(($B$16+$AI$4)*1.0))+S166*$B$15/($B$15-$AI$12)*(EXP(-$AI$12*(($B$16+$AI$4)*1.0))-EXP(-$B$15*(($B$16+$AI$4)*1.0)))+T166*$B$15/($B$15-$AI$13)*(EXP(-$AI$13*(($B$16+$AI$4)*1.0))-EXP(-$B$15*(($B$16+$AI$4)*1.0)))+U166*$B$15/($B$15-$AI$14)*(EXP(-$AI$14*(($B$16+$AI$4)*1.0))-EXP(-$B$15*(($B$16+$AI$4)*1.0)))</f>
        <v/>
      </c>
      <c r="AF166" s="17">
        <f>MIN((G166-V166)/$AI$48,(G166-W166)/$AI$49,(G166-X166)/$AI$50,(G166-Y166)/$AI$51,(G166-Z166)/$AI$52,(G166-AA166)/$AI$53,(G166-AB166)/$AI$54,(G166-AC166)/$AI$55,(G166-AD166)/$AI$56,(G166-AE166)/$AI$57)</f>
        <v/>
      </c>
    </row>
    <row r="167">
      <c r="E167" s="12">
        <f>E166+$B$11</f>
        <v/>
      </c>
      <c r="F167" s="13">
        <f>E167/60</f>
        <v/>
      </c>
      <c r="G167" s="13">
        <f>IF(F167&gt;=$AI$66,$B$26,IF(F167&gt;=$AI$65,$B$25,IF(F167&gt;=$AI$64,$B$24,IF(F167&gt;=$AI$63,$B$23,IF(F167&gt;=$AI$62,$B$22,IF(F167&gt;=$AI$61,$B$21,$B$20))))))</f>
        <v/>
      </c>
      <c r="H167" s="14">
        <f>MAX(0,MIN($AI$59,IF($B$9="Plasma",(G167-(S167*$AI$18+T167*$AI$19+U167*$AI$20))/$AI$46,AF167)))</f>
        <v/>
      </c>
      <c r="I167" s="15">
        <f>H167/10*3600/$B$11</f>
        <v/>
      </c>
      <c r="J167" s="15">
        <f>J166+H167</f>
        <v/>
      </c>
      <c r="K167" s="14">
        <f>$AI$21*K166+$AI$22*L166+$AI$23*M166+$AI$30*H166</f>
        <v/>
      </c>
      <c r="L167" s="14">
        <f>$AI$24*K166+$AI$25*L166+$AI$26*M166+$AI$31*H166</f>
        <v/>
      </c>
      <c r="M167" s="14">
        <f>$AI$27*K166+$AI$28*L166+$AI$29*M166+$AI$32*H166</f>
        <v/>
      </c>
      <c r="N167" s="16">
        <f>R167*$B$48</f>
        <v/>
      </c>
      <c r="O167" s="14">
        <f>K167/$B$37</f>
        <v/>
      </c>
      <c r="P167" s="14">
        <f>L167/$B$38</f>
        <v/>
      </c>
      <c r="Q167" s="14">
        <f>M167/$B$39</f>
        <v/>
      </c>
      <c r="R167" s="14">
        <f>R166*$AI$42+S166*$AI$43+T166*$AI$44+U166*$AI$45+$AI$47*H166</f>
        <v/>
      </c>
      <c r="S167" s="17">
        <f>$AI$33*K167+$AI$34*L167+$AI$35*M167</f>
        <v/>
      </c>
      <c r="T167" s="17">
        <f>$AI$36*K167+$AI$37*L167+$AI$38*M167</f>
        <v/>
      </c>
      <c r="U167" s="17">
        <f>$AI$39*K167+$AI$40*L167+$AI$41*M167</f>
        <v/>
      </c>
      <c r="V167" s="17">
        <f>R167*EXP(-$B$15*(($B$16+$AI$4)*0.1))+S167*$B$15/($B$15-$AI$12)*(EXP(-$AI$12*(($B$16+$AI$4)*0.1))-EXP(-$B$15*(($B$16+$AI$4)*0.1)))+T167*$B$15/($B$15-$AI$13)*(EXP(-$AI$13*(($B$16+$AI$4)*0.1))-EXP(-$B$15*(($B$16+$AI$4)*0.1)))+U167*$B$15/($B$15-$AI$14)*(EXP(-$AI$14*(($B$16+$AI$4)*0.1))-EXP(-$B$15*(($B$16+$AI$4)*0.1)))</f>
        <v/>
      </c>
      <c r="W167" s="17">
        <f>R167*EXP(-$B$15*(($B$16+$AI$4)*0.2))+S167*$B$15/($B$15-$AI$12)*(EXP(-$AI$12*(($B$16+$AI$4)*0.2))-EXP(-$B$15*(($B$16+$AI$4)*0.2)))+T167*$B$15/($B$15-$AI$13)*(EXP(-$AI$13*(($B$16+$AI$4)*0.2))-EXP(-$B$15*(($B$16+$AI$4)*0.2)))+U167*$B$15/($B$15-$AI$14)*(EXP(-$AI$14*(($B$16+$AI$4)*0.2))-EXP(-$B$15*(($B$16+$AI$4)*0.2)))</f>
        <v/>
      </c>
      <c r="X167" s="17">
        <f>R167*EXP(-$B$15*(($B$16+$AI$4)*0.3))+S167*$B$15/($B$15-$AI$12)*(EXP(-$AI$12*(($B$16+$AI$4)*0.3))-EXP(-$B$15*(($B$16+$AI$4)*0.3)))+T167*$B$15/($B$15-$AI$13)*(EXP(-$AI$13*(($B$16+$AI$4)*0.3))-EXP(-$B$15*(($B$16+$AI$4)*0.3)))+U167*$B$15/($B$15-$AI$14)*(EXP(-$AI$14*(($B$16+$AI$4)*0.3))-EXP(-$B$15*(($B$16+$AI$4)*0.3)))</f>
        <v/>
      </c>
      <c r="Y167" s="17">
        <f>R167*EXP(-$B$15*(($B$16+$AI$4)*0.4))+S167*$B$15/($B$15-$AI$12)*(EXP(-$AI$12*(($B$16+$AI$4)*0.4))-EXP(-$B$15*(($B$16+$AI$4)*0.4)))+T167*$B$15/($B$15-$AI$13)*(EXP(-$AI$13*(($B$16+$AI$4)*0.4))-EXP(-$B$15*(($B$16+$AI$4)*0.4)))+U167*$B$15/($B$15-$AI$14)*(EXP(-$AI$14*(($B$16+$AI$4)*0.4))-EXP(-$B$15*(($B$16+$AI$4)*0.4)))</f>
        <v/>
      </c>
      <c r="Z167" s="17">
        <f>R167*EXP(-$B$15*(($B$16+$AI$4)*0.5))+S167*$B$15/($B$15-$AI$12)*(EXP(-$AI$12*(($B$16+$AI$4)*0.5))-EXP(-$B$15*(($B$16+$AI$4)*0.5)))+T167*$B$15/($B$15-$AI$13)*(EXP(-$AI$13*(($B$16+$AI$4)*0.5))-EXP(-$B$15*(($B$16+$AI$4)*0.5)))+U167*$B$15/($B$15-$AI$14)*(EXP(-$AI$14*(($B$16+$AI$4)*0.5))-EXP(-$B$15*(($B$16+$AI$4)*0.5)))</f>
        <v/>
      </c>
      <c r="AA167" s="17">
        <f>R167*EXP(-$B$15*(($B$16+$AI$4)*0.6))+S167*$B$15/($B$15-$AI$12)*(EXP(-$AI$12*(($B$16+$AI$4)*0.6))-EXP(-$B$15*(($B$16+$AI$4)*0.6)))+T167*$B$15/($B$15-$AI$13)*(EXP(-$AI$13*(($B$16+$AI$4)*0.6))-EXP(-$B$15*(($B$16+$AI$4)*0.6)))+U167*$B$15/($B$15-$AI$14)*(EXP(-$AI$14*(($B$16+$AI$4)*0.6))-EXP(-$B$15*(($B$16+$AI$4)*0.6)))</f>
        <v/>
      </c>
      <c r="AB167" s="17">
        <f>R167*EXP(-$B$15*(($B$16+$AI$4)*0.7))+S167*$B$15/($B$15-$AI$12)*(EXP(-$AI$12*(($B$16+$AI$4)*0.7))-EXP(-$B$15*(($B$16+$AI$4)*0.7)))+T167*$B$15/($B$15-$AI$13)*(EXP(-$AI$13*(($B$16+$AI$4)*0.7))-EXP(-$B$15*(($B$16+$AI$4)*0.7)))+U167*$B$15/($B$15-$AI$14)*(EXP(-$AI$14*(($B$16+$AI$4)*0.7))-EXP(-$B$15*(($B$16+$AI$4)*0.7)))</f>
        <v/>
      </c>
      <c r="AC167" s="17">
        <f>R167*EXP(-$B$15*(($B$16+$AI$4)*0.8))+S167*$B$15/($B$15-$AI$12)*(EXP(-$AI$12*(($B$16+$AI$4)*0.8))-EXP(-$B$15*(($B$16+$AI$4)*0.8)))+T167*$B$15/($B$15-$AI$13)*(EXP(-$AI$13*(($B$16+$AI$4)*0.8))-EXP(-$B$15*(($B$16+$AI$4)*0.8)))+U167*$B$15/($B$15-$AI$14)*(EXP(-$AI$14*(($B$16+$AI$4)*0.8))-EXP(-$B$15*(($B$16+$AI$4)*0.8)))</f>
        <v/>
      </c>
      <c r="AD167" s="17">
        <f>R167*EXP(-$B$15*(($B$16+$AI$4)*0.9))+S167*$B$15/($B$15-$AI$12)*(EXP(-$AI$12*(($B$16+$AI$4)*0.9))-EXP(-$B$15*(($B$16+$AI$4)*0.9)))+T167*$B$15/($B$15-$AI$13)*(EXP(-$AI$13*(($B$16+$AI$4)*0.9))-EXP(-$B$15*(($B$16+$AI$4)*0.9)))+U167*$B$15/($B$15-$AI$14)*(EXP(-$AI$14*(($B$16+$AI$4)*0.9))-EXP(-$B$15*(($B$16+$AI$4)*0.9)))</f>
        <v/>
      </c>
      <c r="AE167" s="17">
        <f>R167*EXP(-$B$15*(($B$16+$AI$4)*1.0))+S167*$B$15/($B$15-$AI$12)*(EXP(-$AI$12*(($B$16+$AI$4)*1.0))-EXP(-$B$15*(($B$16+$AI$4)*1.0)))+T167*$B$15/($B$15-$AI$13)*(EXP(-$AI$13*(($B$16+$AI$4)*1.0))-EXP(-$B$15*(($B$16+$AI$4)*1.0)))+U167*$B$15/($B$15-$AI$14)*(EXP(-$AI$14*(($B$16+$AI$4)*1.0))-EXP(-$B$15*(($B$16+$AI$4)*1.0)))</f>
        <v/>
      </c>
      <c r="AF167" s="17">
        <f>MIN((G167-V167)/$AI$48,(G167-W167)/$AI$49,(G167-X167)/$AI$50,(G167-Y167)/$AI$51,(G167-Z167)/$AI$52,(G167-AA167)/$AI$53,(G167-AB167)/$AI$54,(G167-AC167)/$AI$55,(G167-AD167)/$AI$56,(G167-AE167)/$AI$57)</f>
        <v/>
      </c>
    </row>
    <row r="168">
      <c r="E168" s="12">
        <f>E167+$B$11</f>
        <v/>
      </c>
      <c r="F168" s="13">
        <f>E168/60</f>
        <v/>
      </c>
      <c r="G168" s="13">
        <f>IF(F168&gt;=$AI$66,$B$26,IF(F168&gt;=$AI$65,$B$25,IF(F168&gt;=$AI$64,$B$24,IF(F168&gt;=$AI$63,$B$23,IF(F168&gt;=$AI$62,$B$22,IF(F168&gt;=$AI$61,$B$21,$B$20))))))</f>
        <v/>
      </c>
      <c r="H168" s="14">
        <f>MAX(0,MIN($AI$59,IF($B$9="Plasma",(G168-(S168*$AI$18+T168*$AI$19+U168*$AI$20))/$AI$46,AF168)))</f>
        <v/>
      </c>
      <c r="I168" s="15">
        <f>H168/10*3600/$B$11</f>
        <v/>
      </c>
      <c r="J168" s="15">
        <f>J167+H168</f>
        <v/>
      </c>
      <c r="K168" s="14">
        <f>$AI$21*K167+$AI$22*L167+$AI$23*M167+$AI$30*H167</f>
        <v/>
      </c>
      <c r="L168" s="14">
        <f>$AI$24*K167+$AI$25*L167+$AI$26*M167+$AI$31*H167</f>
        <v/>
      </c>
      <c r="M168" s="14">
        <f>$AI$27*K167+$AI$28*L167+$AI$29*M167+$AI$32*H167</f>
        <v/>
      </c>
      <c r="N168" s="16">
        <f>R168*$B$48</f>
        <v/>
      </c>
      <c r="O168" s="14">
        <f>K168/$B$37</f>
        <v/>
      </c>
      <c r="P168" s="14">
        <f>L168/$B$38</f>
        <v/>
      </c>
      <c r="Q168" s="14">
        <f>M168/$B$39</f>
        <v/>
      </c>
      <c r="R168" s="14">
        <f>R167*$AI$42+S167*$AI$43+T167*$AI$44+U167*$AI$45+$AI$47*H167</f>
        <v/>
      </c>
      <c r="S168" s="17">
        <f>$AI$33*K168+$AI$34*L168+$AI$35*M168</f>
        <v/>
      </c>
      <c r="T168" s="17">
        <f>$AI$36*K168+$AI$37*L168+$AI$38*M168</f>
        <v/>
      </c>
      <c r="U168" s="17">
        <f>$AI$39*K168+$AI$40*L168+$AI$41*M168</f>
        <v/>
      </c>
      <c r="V168" s="17">
        <f>R168*EXP(-$B$15*(($B$16+$AI$4)*0.1))+S168*$B$15/($B$15-$AI$12)*(EXP(-$AI$12*(($B$16+$AI$4)*0.1))-EXP(-$B$15*(($B$16+$AI$4)*0.1)))+T168*$B$15/($B$15-$AI$13)*(EXP(-$AI$13*(($B$16+$AI$4)*0.1))-EXP(-$B$15*(($B$16+$AI$4)*0.1)))+U168*$B$15/($B$15-$AI$14)*(EXP(-$AI$14*(($B$16+$AI$4)*0.1))-EXP(-$B$15*(($B$16+$AI$4)*0.1)))</f>
        <v/>
      </c>
      <c r="W168" s="17">
        <f>R168*EXP(-$B$15*(($B$16+$AI$4)*0.2))+S168*$B$15/($B$15-$AI$12)*(EXP(-$AI$12*(($B$16+$AI$4)*0.2))-EXP(-$B$15*(($B$16+$AI$4)*0.2)))+T168*$B$15/($B$15-$AI$13)*(EXP(-$AI$13*(($B$16+$AI$4)*0.2))-EXP(-$B$15*(($B$16+$AI$4)*0.2)))+U168*$B$15/($B$15-$AI$14)*(EXP(-$AI$14*(($B$16+$AI$4)*0.2))-EXP(-$B$15*(($B$16+$AI$4)*0.2)))</f>
        <v/>
      </c>
      <c r="X168" s="17">
        <f>R168*EXP(-$B$15*(($B$16+$AI$4)*0.3))+S168*$B$15/($B$15-$AI$12)*(EXP(-$AI$12*(($B$16+$AI$4)*0.3))-EXP(-$B$15*(($B$16+$AI$4)*0.3)))+T168*$B$15/($B$15-$AI$13)*(EXP(-$AI$13*(($B$16+$AI$4)*0.3))-EXP(-$B$15*(($B$16+$AI$4)*0.3)))+U168*$B$15/($B$15-$AI$14)*(EXP(-$AI$14*(($B$16+$AI$4)*0.3))-EXP(-$B$15*(($B$16+$AI$4)*0.3)))</f>
        <v/>
      </c>
      <c r="Y168" s="17">
        <f>R168*EXP(-$B$15*(($B$16+$AI$4)*0.4))+S168*$B$15/($B$15-$AI$12)*(EXP(-$AI$12*(($B$16+$AI$4)*0.4))-EXP(-$B$15*(($B$16+$AI$4)*0.4)))+T168*$B$15/($B$15-$AI$13)*(EXP(-$AI$13*(($B$16+$AI$4)*0.4))-EXP(-$B$15*(($B$16+$AI$4)*0.4)))+U168*$B$15/($B$15-$AI$14)*(EXP(-$AI$14*(($B$16+$AI$4)*0.4))-EXP(-$B$15*(($B$16+$AI$4)*0.4)))</f>
        <v/>
      </c>
      <c r="Z168" s="17">
        <f>R168*EXP(-$B$15*(($B$16+$AI$4)*0.5))+S168*$B$15/($B$15-$AI$12)*(EXP(-$AI$12*(($B$16+$AI$4)*0.5))-EXP(-$B$15*(($B$16+$AI$4)*0.5)))+T168*$B$15/($B$15-$AI$13)*(EXP(-$AI$13*(($B$16+$AI$4)*0.5))-EXP(-$B$15*(($B$16+$AI$4)*0.5)))+U168*$B$15/($B$15-$AI$14)*(EXP(-$AI$14*(($B$16+$AI$4)*0.5))-EXP(-$B$15*(($B$16+$AI$4)*0.5)))</f>
        <v/>
      </c>
      <c r="AA168" s="17">
        <f>R168*EXP(-$B$15*(($B$16+$AI$4)*0.6))+S168*$B$15/($B$15-$AI$12)*(EXP(-$AI$12*(($B$16+$AI$4)*0.6))-EXP(-$B$15*(($B$16+$AI$4)*0.6)))+T168*$B$15/($B$15-$AI$13)*(EXP(-$AI$13*(($B$16+$AI$4)*0.6))-EXP(-$B$15*(($B$16+$AI$4)*0.6)))+U168*$B$15/($B$15-$AI$14)*(EXP(-$AI$14*(($B$16+$AI$4)*0.6))-EXP(-$B$15*(($B$16+$AI$4)*0.6)))</f>
        <v/>
      </c>
      <c r="AB168" s="17">
        <f>R168*EXP(-$B$15*(($B$16+$AI$4)*0.7))+S168*$B$15/($B$15-$AI$12)*(EXP(-$AI$12*(($B$16+$AI$4)*0.7))-EXP(-$B$15*(($B$16+$AI$4)*0.7)))+T168*$B$15/($B$15-$AI$13)*(EXP(-$AI$13*(($B$16+$AI$4)*0.7))-EXP(-$B$15*(($B$16+$AI$4)*0.7)))+U168*$B$15/($B$15-$AI$14)*(EXP(-$AI$14*(($B$16+$AI$4)*0.7))-EXP(-$B$15*(($B$16+$AI$4)*0.7)))</f>
        <v/>
      </c>
      <c r="AC168" s="17">
        <f>R168*EXP(-$B$15*(($B$16+$AI$4)*0.8))+S168*$B$15/($B$15-$AI$12)*(EXP(-$AI$12*(($B$16+$AI$4)*0.8))-EXP(-$B$15*(($B$16+$AI$4)*0.8)))+T168*$B$15/($B$15-$AI$13)*(EXP(-$AI$13*(($B$16+$AI$4)*0.8))-EXP(-$B$15*(($B$16+$AI$4)*0.8)))+U168*$B$15/($B$15-$AI$14)*(EXP(-$AI$14*(($B$16+$AI$4)*0.8))-EXP(-$B$15*(($B$16+$AI$4)*0.8)))</f>
        <v/>
      </c>
      <c r="AD168" s="17">
        <f>R168*EXP(-$B$15*(($B$16+$AI$4)*0.9))+S168*$B$15/($B$15-$AI$12)*(EXP(-$AI$12*(($B$16+$AI$4)*0.9))-EXP(-$B$15*(($B$16+$AI$4)*0.9)))+T168*$B$15/($B$15-$AI$13)*(EXP(-$AI$13*(($B$16+$AI$4)*0.9))-EXP(-$B$15*(($B$16+$AI$4)*0.9)))+U168*$B$15/($B$15-$AI$14)*(EXP(-$AI$14*(($B$16+$AI$4)*0.9))-EXP(-$B$15*(($B$16+$AI$4)*0.9)))</f>
        <v/>
      </c>
      <c r="AE168" s="17">
        <f>R168*EXP(-$B$15*(($B$16+$AI$4)*1.0))+S168*$B$15/($B$15-$AI$12)*(EXP(-$AI$12*(($B$16+$AI$4)*1.0))-EXP(-$B$15*(($B$16+$AI$4)*1.0)))+T168*$B$15/($B$15-$AI$13)*(EXP(-$AI$13*(($B$16+$AI$4)*1.0))-EXP(-$B$15*(($B$16+$AI$4)*1.0)))+U168*$B$15/($B$15-$AI$14)*(EXP(-$AI$14*(($B$16+$AI$4)*1.0))-EXP(-$B$15*(($B$16+$AI$4)*1.0)))</f>
        <v/>
      </c>
      <c r="AF168" s="17">
        <f>MIN((G168-V168)/$AI$48,(G168-W168)/$AI$49,(G168-X168)/$AI$50,(G168-Y168)/$AI$51,(G168-Z168)/$AI$52,(G168-AA168)/$AI$53,(G168-AB168)/$AI$54,(G168-AC168)/$AI$55,(G168-AD168)/$AI$56,(G168-AE168)/$AI$57)</f>
        <v/>
      </c>
    </row>
    <row r="169">
      <c r="E169" s="12">
        <f>E168+$B$11</f>
        <v/>
      </c>
      <c r="F169" s="13">
        <f>E169/60</f>
        <v/>
      </c>
      <c r="G169" s="13">
        <f>IF(F169&gt;=$AI$66,$B$26,IF(F169&gt;=$AI$65,$B$25,IF(F169&gt;=$AI$64,$B$24,IF(F169&gt;=$AI$63,$B$23,IF(F169&gt;=$AI$62,$B$22,IF(F169&gt;=$AI$61,$B$21,$B$20))))))</f>
        <v/>
      </c>
      <c r="H169" s="14">
        <f>MAX(0,MIN($AI$59,IF($B$9="Plasma",(G169-(S169*$AI$18+T169*$AI$19+U169*$AI$20))/$AI$46,AF169)))</f>
        <v/>
      </c>
      <c r="I169" s="15">
        <f>H169/10*3600/$B$11</f>
        <v/>
      </c>
      <c r="J169" s="15">
        <f>J168+H169</f>
        <v/>
      </c>
      <c r="K169" s="14">
        <f>$AI$21*K168+$AI$22*L168+$AI$23*M168+$AI$30*H168</f>
        <v/>
      </c>
      <c r="L169" s="14">
        <f>$AI$24*K168+$AI$25*L168+$AI$26*M168+$AI$31*H168</f>
        <v/>
      </c>
      <c r="M169" s="14">
        <f>$AI$27*K168+$AI$28*L168+$AI$29*M168+$AI$32*H168</f>
        <v/>
      </c>
      <c r="N169" s="16">
        <f>R169*$B$48</f>
        <v/>
      </c>
      <c r="O169" s="14">
        <f>K169/$B$37</f>
        <v/>
      </c>
      <c r="P169" s="14">
        <f>L169/$B$38</f>
        <v/>
      </c>
      <c r="Q169" s="14">
        <f>M169/$B$39</f>
        <v/>
      </c>
      <c r="R169" s="14">
        <f>R168*$AI$42+S168*$AI$43+T168*$AI$44+U168*$AI$45+$AI$47*H168</f>
        <v/>
      </c>
      <c r="S169" s="17">
        <f>$AI$33*K169+$AI$34*L169+$AI$35*M169</f>
        <v/>
      </c>
      <c r="T169" s="17">
        <f>$AI$36*K169+$AI$37*L169+$AI$38*M169</f>
        <v/>
      </c>
      <c r="U169" s="17">
        <f>$AI$39*K169+$AI$40*L169+$AI$41*M169</f>
        <v/>
      </c>
      <c r="V169" s="17">
        <f>R169*EXP(-$B$15*(($B$16+$AI$4)*0.1))+S169*$B$15/($B$15-$AI$12)*(EXP(-$AI$12*(($B$16+$AI$4)*0.1))-EXP(-$B$15*(($B$16+$AI$4)*0.1)))+T169*$B$15/($B$15-$AI$13)*(EXP(-$AI$13*(($B$16+$AI$4)*0.1))-EXP(-$B$15*(($B$16+$AI$4)*0.1)))+U169*$B$15/($B$15-$AI$14)*(EXP(-$AI$14*(($B$16+$AI$4)*0.1))-EXP(-$B$15*(($B$16+$AI$4)*0.1)))</f>
        <v/>
      </c>
      <c r="W169" s="17">
        <f>R169*EXP(-$B$15*(($B$16+$AI$4)*0.2))+S169*$B$15/($B$15-$AI$12)*(EXP(-$AI$12*(($B$16+$AI$4)*0.2))-EXP(-$B$15*(($B$16+$AI$4)*0.2)))+T169*$B$15/($B$15-$AI$13)*(EXP(-$AI$13*(($B$16+$AI$4)*0.2))-EXP(-$B$15*(($B$16+$AI$4)*0.2)))+U169*$B$15/($B$15-$AI$14)*(EXP(-$AI$14*(($B$16+$AI$4)*0.2))-EXP(-$B$15*(($B$16+$AI$4)*0.2)))</f>
        <v/>
      </c>
      <c r="X169" s="17">
        <f>R169*EXP(-$B$15*(($B$16+$AI$4)*0.3))+S169*$B$15/($B$15-$AI$12)*(EXP(-$AI$12*(($B$16+$AI$4)*0.3))-EXP(-$B$15*(($B$16+$AI$4)*0.3)))+T169*$B$15/($B$15-$AI$13)*(EXP(-$AI$13*(($B$16+$AI$4)*0.3))-EXP(-$B$15*(($B$16+$AI$4)*0.3)))+U169*$B$15/($B$15-$AI$14)*(EXP(-$AI$14*(($B$16+$AI$4)*0.3))-EXP(-$B$15*(($B$16+$AI$4)*0.3)))</f>
        <v/>
      </c>
      <c r="Y169" s="17">
        <f>R169*EXP(-$B$15*(($B$16+$AI$4)*0.4))+S169*$B$15/($B$15-$AI$12)*(EXP(-$AI$12*(($B$16+$AI$4)*0.4))-EXP(-$B$15*(($B$16+$AI$4)*0.4)))+T169*$B$15/($B$15-$AI$13)*(EXP(-$AI$13*(($B$16+$AI$4)*0.4))-EXP(-$B$15*(($B$16+$AI$4)*0.4)))+U169*$B$15/($B$15-$AI$14)*(EXP(-$AI$14*(($B$16+$AI$4)*0.4))-EXP(-$B$15*(($B$16+$AI$4)*0.4)))</f>
        <v/>
      </c>
      <c r="Z169" s="17">
        <f>R169*EXP(-$B$15*(($B$16+$AI$4)*0.5))+S169*$B$15/($B$15-$AI$12)*(EXP(-$AI$12*(($B$16+$AI$4)*0.5))-EXP(-$B$15*(($B$16+$AI$4)*0.5)))+T169*$B$15/($B$15-$AI$13)*(EXP(-$AI$13*(($B$16+$AI$4)*0.5))-EXP(-$B$15*(($B$16+$AI$4)*0.5)))+U169*$B$15/($B$15-$AI$14)*(EXP(-$AI$14*(($B$16+$AI$4)*0.5))-EXP(-$B$15*(($B$16+$AI$4)*0.5)))</f>
        <v/>
      </c>
      <c r="AA169" s="17">
        <f>R169*EXP(-$B$15*(($B$16+$AI$4)*0.6))+S169*$B$15/($B$15-$AI$12)*(EXP(-$AI$12*(($B$16+$AI$4)*0.6))-EXP(-$B$15*(($B$16+$AI$4)*0.6)))+T169*$B$15/($B$15-$AI$13)*(EXP(-$AI$13*(($B$16+$AI$4)*0.6))-EXP(-$B$15*(($B$16+$AI$4)*0.6)))+U169*$B$15/($B$15-$AI$14)*(EXP(-$AI$14*(($B$16+$AI$4)*0.6))-EXP(-$B$15*(($B$16+$AI$4)*0.6)))</f>
        <v/>
      </c>
      <c r="AB169" s="17">
        <f>R169*EXP(-$B$15*(($B$16+$AI$4)*0.7))+S169*$B$15/($B$15-$AI$12)*(EXP(-$AI$12*(($B$16+$AI$4)*0.7))-EXP(-$B$15*(($B$16+$AI$4)*0.7)))+T169*$B$15/($B$15-$AI$13)*(EXP(-$AI$13*(($B$16+$AI$4)*0.7))-EXP(-$B$15*(($B$16+$AI$4)*0.7)))+U169*$B$15/($B$15-$AI$14)*(EXP(-$AI$14*(($B$16+$AI$4)*0.7))-EXP(-$B$15*(($B$16+$AI$4)*0.7)))</f>
        <v/>
      </c>
      <c r="AC169" s="17">
        <f>R169*EXP(-$B$15*(($B$16+$AI$4)*0.8))+S169*$B$15/($B$15-$AI$12)*(EXP(-$AI$12*(($B$16+$AI$4)*0.8))-EXP(-$B$15*(($B$16+$AI$4)*0.8)))+T169*$B$15/($B$15-$AI$13)*(EXP(-$AI$13*(($B$16+$AI$4)*0.8))-EXP(-$B$15*(($B$16+$AI$4)*0.8)))+U169*$B$15/($B$15-$AI$14)*(EXP(-$AI$14*(($B$16+$AI$4)*0.8))-EXP(-$B$15*(($B$16+$AI$4)*0.8)))</f>
        <v/>
      </c>
      <c r="AD169" s="17">
        <f>R169*EXP(-$B$15*(($B$16+$AI$4)*0.9))+S169*$B$15/($B$15-$AI$12)*(EXP(-$AI$12*(($B$16+$AI$4)*0.9))-EXP(-$B$15*(($B$16+$AI$4)*0.9)))+T169*$B$15/($B$15-$AI$13)*(EXP(-$AI$13*(($B$16+$AI$4)*0.9))-EXP(-$B$15*(($B$16+$AI$4)*0.9)))+U169*$B$15/($B$15-$AI$14)*(EXP(-$AI$14*(($B$16+$AI$4)*0.9))-EXP(-$B$15*(($B$16+$AI$4)*0.9)))</f>
        <v/>
      </c>
      <c r="AE169" s="17">
        <f>R169*EXP(-$B$15*(($B$16+$AI$4)*1.0))+S169*$B$15/($B$15-$AI$12)*(EXP(-$AI$12*(($B$16+$AI$4)*1.0))-EXP(-$B$15*(($B$16+$AI$4)*1.0)))+T169*$B$15/($B$15-$AI$13)*(EXP(-$AI$13*(($B$16+$AI$4)*1.0))-EXP(-$B$15*(($B$16+$AI$4)*1.0)))+U169*$B$15/($B$15-$AI$14)*(EXP(-$AI$14*(($B$16+$AI$4)*1.0))-EXP(-$B$15*(($B$16+$AI$4)*1.0)))</f>
        <v/>
      </c>
      <c r="AF169" s="17">
        <f>MIN((G169-V169)/$AI$48,(G169-W169)/$AI$49,(G169-X169)/$AI$50,(G169-Y169)/$AI$51,(G169-Z169)/$AI$52,(G169-AA169)/$AI$53,(G169-AB169)/$AI$54,(G169-AC169)/$AI$55,(G169-AD169)/$AI$56,(G169-AE169)/$AI$57)</f>
        <v/>
      </c>
    </row>
    <row r="170">
      <c r="E170" s="12">
        <f>E169+$B$11</f>
        <v/>
      </c>
      <c r="F170" s="13">
        <f>E170/60</f>
        <v/>
      </c>
      <c r="G170" s="13">
        <f>IF(F170&gt;=$AI$66,$B$26,IF(F170&gt;=$AI$65,$B$25,IF(F170&gt;=$AI$64,$B$24,IF(F170&gt;=$AI$63,$B$23,IF(F170&gt;=$AI$62,$B$22,IF(F170&gt;=$AI$61,$B$21,$B$20))))))</f>
        <v/>
      </c>
      <c r="H170" s="14">
        <f>MAX(0,MIN($AI$59,IF($B$9="Plasma",(G170-(S170*$AI$18+T170*$AI$19+U170*$AI$20))/$AI$46,AF170)))</f>
        <v/>
      </c>
      <c r="I170" s="15">
        <f>H170/10*3600/$B$11</f>
        <v/>
      </c>
      <c r="J170" s="15">
        <f>J169+H170</f>
        <v/>
      </c>
      <c r="K170" s="14">
        <f>$AI$21*K169+$AI$22*L169+$AI$23*M169+$AI$30*H169</f>
        <v/>
      </c>
      <c r="L170" s="14">
        <f>$AI$24*K169+$AI$25*L169+$AI$26*M169+$AI$31*H169</f>
        <v/>
      </c>
      <c r="M170" s="14">
        <f>$AI$27*K169+$AI$28*L169+$AI$29*M169+$AI$32*H169</f>
        <v/>
      </c>
      <c r="N170" s="16">
        <f>R170*$B$48</f>
        <v/>
      </c>
      <c r="O170" s="14">
        <f>K170/$B$37</f>
        <v/>
      </c>
      <c r="P170" s="14">
        <f>L170/$B$38</f>
        <v/>
      </c>
      <c r="Q170" s="14">
        <f>M170/$B$39</f>
        <v/>
      </c>
      <c r="R170" s="14">
        <f>R169*$AI$42+S169*$AI$43+T169*$AI$44+U169*$AI$45+$AI$47*H169</f>
        <v/>
      </c>
      <c r="S170" s="17">
        <f>$AI$33*K170+$AI$34*L170+$AI$35*M170</f>
        <v/>
      </c>
      <c r="T170" s="17">
        <f>$AI$36*K170+$AI$37*L170+$AI$38*M170</f>
        <v/>
      </c>
      <c r="U170" s="17">
        <f>$AI$39*K170+$AI$40*L170+$AI$41*M170</f>
        <v/>
      </c>
      <c r="V170" s="17">
        <f>R170*EXP(-$B$15*(($B$16+$AI$4)*0.1))+S170*$B$15/($B$15-$AI$12)*(EXP(-$AI$12*(($B$16+$AI$4)*0.1))-EXP(-$B$15*(($B$16+$AI$4)*0.1)))+T170*$B$15/($B$15-$AI$13)*(EXP(-$AI$13*(($B$16+$AI$4)*0.1))-EXP(-$B$15*(($B$16+$AI$4)*0.1)))+U170*$B$15/($B$15-$AI$14)*(EXP(-$AI$14*(($B$16+$AI$4)*0.1))-EXP(-$B$15*(($B$16+$AI$4)*0.1)))</f>
        <v/>
      </c>
      <c r="W170" s="17">
        <f>R170*EXP(-$B$15*(($B$16+$AI$4)*0.2))+S170*$B$15/($B$15-$AI$12)*(EXP(-$AI$12*(($B$16+$AI$4)*0.2))-EXP(-$B$15*(($B$16+$AI$4)*0.2)))+T170*$B$15/($B$15-$AI$13)*(EXP(-$AI$13*(($B$16+$AI$4)*0.2))-EXP(-$B$15*(($B$16+$AI$4)*0.2)))+U170*$B$15/($B$15-$AI$14)*(EXP(-$AI$14*(($B$16+$AI$4)*0.2))-EXP(-$B$15*(($B$16+$AI$4)*0.2)))</f>
        <v/>
      </c>
      <c r="X170" s="17">
        <f>R170*EXP(-$B$15*(($B$16+$AI$4)*0.3))+S170*$B$15/($B$15-$AI$12)*(EXP(-$AI$12*(($B$16+$AI$4)*0.3))-EXP(-$B$15*(($B$16+$AI$4)*0.3)))+T170*$B$15/($B$15-$AI$13)*(EXP(-$AI$13*(($B$16+$AI$4)*0.3))-EXP(-$B$15*(($B$16+$AI$4)*0.3)))+U170*$B$15/($B$15-$AI$14)*(EXP(-$AI$14*(($B$16+$AI$4)*0.3))-EXP(-$B$15*(($B$16+$AI$4)*0.3)))</f>
        <v/>
      </c>
      <c r="Y170" s="17">
        <f>R170*EXP(-$B$15*(($B$16+$AI$4)*0.4))+S170*$B$15/($B$15-$AI$12)*(EXP(-$AI$12*(($B$16+$AI$4)*0.4))-EXP(-$B$15*(($B$16+$AI$4)*0.4)))+T170*$B$15/($B$15-$AI$13)*(EXP(-$AI$13*(($B$16+$AI$4)*0.4))-EXP(-$B$15*(($B$16+$AI$4)*0.4)))+U170*$B$15/($B$15-$AI$14)*(EXP(-$AI$14*(($B$16+$AI$4)*0.4))-EXP(-$B$15*(($B$16+$AI$4)*0.4)))</f>
        <v/>
      </c>
      <c r="Z170" s="17">
        <f>R170*EXP(-$B$15*(($B$16+$AI$4)*0.5))+S170*$B$15/($B$15-$AI$12)*(EXP(-$AI$12*(($B$16+$AI$4)*0.5))-EXP(-$B$15*(($B$16+$AI$4)*0.5)))+T170*$B$15/($B$15-$AI$13)*(EXP(-$AI$13*(($B$16+$AI$4)*0.5))-EXP(-$B$15*(($B$16+$AI$4)*0.5)))+U170*$B$15/($B$15-$AI$14)*(EXP(-$AI$14*(($B$16+$AI$4)*0.5))-EXP(-$B$15*(($B$16+$AI$4)*0.5)))</f>
        <v/>
      </c>
      <c r="AA170" s="17">
        <f>R170*EXP(-$B$15*(($B$16+$AI$4)*0.6))+S170*$B$15/($B$15-$AI$12)*(EXP(-$AI$12*(($B$16+$AI$4)*0.6))-EXP(-$B$15*(($B$16+$AI$4)*0.6)))+T170*$B$15/($B$15-$AI$13)*(EXP(-$AI$13*(($B$16+$AI$4)*0.6))-EXP(-$B$15*(($B$16+$AI$4)*0.6)))+U170*$B$15/($B$15-$AI$14)*(EXP(-$AI$14*(($B$16+$AI$4)*0.6))-EXP(-$B$15*(($B$16+$AI$4)*0.6)))</f>
        <v/>
      </c>
      <c r="AB170" s="17">
        <f>R170*EXP(-$B$15*(($B$16+$AI$4)*0.7))+S170*$B$15/($B$15-$AI$12)*(EXP(-$AI$12*(($B$16+$AI$4)*0.7))-EXP(-$B$15*(($B$16+$AI$4)*0.7)))+T170*$B$15/($B$15-$AI$13)*(EXP(-$AI$13*(($B$16+$AI$4)*0.7))-EXP(-$B$15*(($B$16+$AI$4)*0.7)))+U170*$B$15/($B$15-$AI$14)*(EXP(-$AI$14*(($B$16+$AI$4)*0.7))-EXP(-$B$15*(($B$16+$AI$4)*0.7)))</f>
        <v/>
      </c>
      <c r="AC170" s="17">
        <f>R170*EXP(-$B$15*(($B$16+$AI$4)*0.8))+S170*$B$15/($B$15-$AI$12)*(EXP(-$AI$12*(($B$16+$AI$4)*0.8))-EXP(-$B$15*(($B$16+$AI$4)*0.8)))+T170*$B$15/($B$15-$AI$13)*(EXP(-$AI$13*(($B$16+$AI$4)*0.8))-EXP(-$B$15*(($B$16+$AI$4)*0.8)))+U170*$B$15/($B$15-$AI$14)*(EXP(-$AI$14*(($B$16+$AI$4)*0.8))-EXP(-$B$15*(($B$16+$AI$4)*0.8)))</f>
        <v/>
      </c>
      <c r="AD170" s="17">
        <f>R170*EXP(-$B$15*(($B$16+$AI$4)*0.9))+S170*$B$15/($B$15-$AI$12)*(EXP(-$AI$12*(($B$16+$AI$4)*0.9))-EXP(-$B$15*(($B$16+$AI$4)*0.9)))+T170*$B$15/($B$15-$AI$13)*(EXP(-$AI$13*(($B$16+$AI$4)*0.9))-EXP(-$B$15*(($B$16+$AI$4)*0.9)))+U170*$B$15/($B$15-$AI$14)*(EXP(-$AI$14*(($B$16+$AI$4)*0.9))-EXP(-$B$15*(($B$16+$AI$4)*0.9)))</f>
        <v/>
      </c>
      <c r="AE170" s="17">
        <f>R170*EXP(-$B$15*(($B$16+$AI$4)*1.0))+S170*$B$15/($B$15-$AI$12)*(EXP(-$AI$12*(($B$16+$AI$4)*1.0))-EXP(-$B$15*(($B$16+$AI$4)*1.0)))+T170*$B$15/($B$15-$AI$13)*(EXP(-$AI$13*(($B$16+$AI$4)*1.0))-EXP(-$B$15*(($B$16+$AI$4)*1.0)))+U170*$B$15/($B$15-$AI$14)*(EXP(-$AI$14*(($B$16+$AI$4)*1.0))-EXP(-$B$15*(($B$16+$AI$4)*1.0)))</f>
        <v/>
      </c>
      <c r="AF170" s="17">
        <f>MIN((G170-V170)/$AI$48,(G170-W170)/$AI$49,(G170-X170)/$AI$50,(G170-Y170)/$AI$51,(G170-Z170)/$AI$52,(G170-AA170)/$AI$53,(G170-AB170)/$AI$54,(G170-AC170)/$AI$55,(G170-AD170)/$AI$56,(G170-AE170)/$AI$57)</f>
        <v/>
      </c>
    </row>
    <row r="171">
      <c r="E171" s="12">
        <f>E170+$B$11</f>
        <v/>
      </c>
      <c r="F171" s="13">
        <f>E171/60</f>
        <v/>
      </c>
      <c r="G171" s="13">
        <f>IF(F171&gt;=$AI$66,$B$26,IF(F171&gt;=$AI$65,$B$25,IF(F171&gt;=$AI$64,$B$24,IF(F171&gt;=$AI$63,$B$23,IF(F171&gt;=$AI$62,$B$22,IF(F171&gt;=$AI$61,$B$21,$B$20))))))</f>
        <v/>
      </c>
      <c r="H171" s="14">
        <f>MAX(0,MIN($AI$59,IF($B$9="Plasma",(G171-(S171*$AI$18+T171*$AI$19+U171*$AI$20))/$AI$46,AF171)))</f>
        <v/>
      </c>
      <c r="I171" s="15">
        <f>H171/10*3600/$B$11</f>
        <v/>
      </c>
      <c r="J171" s="15">
        <f>J170+H171</f>
        <v/>
      </c>
      <c r="K171" s="14">
        <f>$AI$21*K170+$AI$22*L170+$AI$23*M170+$AI$30*H170</f>
        <v/>
      </c>
      <c r="L171" s="14">
        <f>$AI$24*K170+$AI$25*L170+$AI$26*M170+$AI$31*H170</f>
        <v/>
      </c>
      <c r="M171" s="14">
        <f>$AI$27*K170+$AI$28*L170+$AI$29*M170+$AI$32*H170</f>
        <v/>
      </c>
      <c r="N171" s="16">
        <f>R171*$B$48</f>
        <v/>
      </c>
      <c r="O171" s="14">
        <f>K171/$B$37</f>
        <v/>
      </c>
      <c r="P171" s="14">
        <f>L171/$B$38</f>
        <v/>
      </c>
      <c r="Q171" s="14">
        <f>M171/$B$39</f>
        <v/>
      </c>
      <c r="R171" s="14">
        <f>R170*$AI$42+S170*$AI$43+T170*$AI$44+U170*$AI$45+$AI$47*H170</f>
        <v/>
      </c>
      <c r="S171" s="17">
        <f>$AI$33*K171+$AI$34*L171+$AI$35*M171</f>
        <v/>
      </c>
      <c r="T171" s="17">
        <f>$AI$36*K171+$AI$37*L171+$AI$38*M171</f>
        <v/>
      </c>
      <c r="U171" s="17">
        <f>$AI$39*K171+$AI$40*L171+$AI$41*M171</f>
        <v/>
      </c>
      <c r="V171" s="17">
        <f>R171*EXP(-$B$15*(($B$16+$AI$4)*0.1))+S171*$B$15/($B$15-$AI$12)*(EXP(-$AI$12*(($B$16+$AI$4)*0.1))-EXP(-$B$15*(($B$16+$AI$4)*0.1)))+T171*$B$15/($B$15-$AI$13)*(EXP(-$AI$13*(($B$16+$AI$4)*0.1))-EXP(-$B$15*(($B$16+$AI$4)*0.1)))+U171*$B$15/($B$15-$AI$14)*(EXP(-$AI$14*(($B$16+$AI$4)*0.1))-EXP(-$B$15*(($B$16+$AI$4)*0.1)))</f>
        <v/>
      </c>
      <c r="W171" s="17">
        <f>R171*EXP(-$B$15*(($B$16+$AI$4)*0.2))+S171*$B$15/($B$15-$AI$12)*(EXP(-$AI$12*(($B$16+$AI$4)*0.2))-EXP(-$B$15*(($B$16+$AI$4)*0.2)))+T171*$B$15/($B$15-$AI$13)*(EXP(-$AI$13*(($B$16+$AI$4)*0.2))-EXP(-$B$15*(($B$16+$AI$4)*0.2)))+U171*$B$15/($B$15-$AI$14)*(EXP(-$AI$14*(($B$16+$AI$4)*0.2))-EXP(-$B$15*(($B$16+$AI$4)*0.2)))</f>
        <v/>
      </c>
      <c r="X171" s="17">
        <f>R171*EXP(-$B$15*(($B$16+$AI$4)*0.3))+S171*$B$15/($B$15-$AI$12)*(EXP(-$AI$12*(($B$16+$AI$4)*0.3))-EXP(-$B$15*(($B$16+$AI$4)*0.3)))+T171*$B$15/($B$15-$AI$13)*(EXP(-$AI$13*(($B$16+$AI$4)*0.3))-EXP(-$B$15*(($B$16+$AI$4)*0.3)))+U171*$B$15/($B$15-$AI$14)*(EXP(-$AI$14*(($B$16+$AI$4)*0.3))-EXP(-$B$15*(($B$16+$AI$4)*0.3)))</f>
        <v/>
      </c>
      <c r="Y171" s="17">
        <f>R171*EXP(-$B$15*(($B$16+$AI$4)*0.4))+S171*$B$15/($B$15-$AI$12)*(EXP(-$AI$12*(($B$16+$AI$4)*0.4))-EXP(-$B$15*(($B$16+$AI$4)*0.4)))+T171*$B$15/($B$15-$AI$13)*(EXP(-$AI$13*(($B$16+$AI$4)*0.4))-EXP(-$B$15*(($B$16+$AI$4)*0.4)))+U171*$B$15/($B$15-$AI$14)*(EXP(-$AI$14*(($B$16+$AI$4)*0.4))-EXP(-$B$15*(($B$16+$AI$4)*0.4)))</f>
        <v/>
      </c>
      <c r="Z171" s="17">
        <f>R171*EXP(-$B$15*(($B$16+$AI$4)*0.5))+S171*$B$15/($B$15-$AI$12)*(EXP(-$AI$12*(($B$16+$AI$4)*0.5))-EXP(-$B$15*(($B$16+$AI$4)*0.5)))+T171*$B$15/($B$15-$AI$13)*(EXP(-$AI$13*(($B$16+$AI$4)*0.5))-EXP(-$B$15*(($B$16+$AI$4)*0.5)))+U171*$B$15/($B$15-$AI$14)*(EXP(-$AI$14*(($B$16+$AI$4)*0.5))-EXP(-$B$15*(($B$16+$AI$4)*0.5)))</f>
        <v/>
      </c>
      <c r="AA171" s="17">
        <f>R171*EXP(-$B$15*(($B$16+$AI$4)*0.6))+S171*$B$15/($B$15-$AI$12)*(EXP(-$AI$12*(($B$16+$AI$4)*0.6))-EXP(-$B$15*(($B$16+$AI$4)*0.6)))+T171*$B$15/($B$15-$AI$13)*(EXP(-$AI$13*(($B$16+$AI$4)*0.6))-EXP(-$B$15*(($B$16+$AI$4)*0.6)))+U171*$B$15/($B$15-$AI$14)*(EXP(-$AI$14*(($B$16+$AI$4)*0.6))-EXP(-$B$15*(($B$16+$AI$4)*0.6)))</f>
        <v/>
      </c>
      <c r="AB171" s="17">
        <f>R171*EXP(-$B$15*(($B$16+$AI$4)*0.7))+S171*$B$15/($B$15-$AI$12)*(EXP(-$AI$12*(($B$16+$AI$4)*0.7))-EXP(-$B$15*(($B$16+$AI$4)*0.7)))+T171*$B$15/($B$15-$AI$13)*(EXP(-$AI$13*(($B$16+$AI$4)*0.7))-EXP(-$B$15*(($B$16+$AI$4)*0.7)))+U171*$B$15/($B$15-$AI$14)*(EXP(-$AI$14*(($B$16+$AI$4)*0.7))-EXP(-$B$15*(($B$16+$AI$4)*0.7)))</f>
        <v/>
      </c>
      <c r="AC171" s="17">
        <f>R171*EXP(-$B$15*(($B$16+$AI$4)*0.8))+S171*$B$15/($B$15-$AI$12)*(EXP(-$AI$12*(($B$16+$AI$4)*0.8))-EXP(-$B$15*(($B$16+$AI$4)*0.8)))+T171*$B$15/($B$15-$AI$13)*(EXP(-$AI$13*(($B$16+$AI$4)*0.8))-EXP(-$B$15*(($B$16+$AI$4)*0.8)))+U171*$B$15/($B$15-$AI$14)*(EXP(-$AI$14*(($B$16+$AI$4)*0.8))-EXP(-$B$15*(($B$16+$AI$4)*0.8)))</f>
        <v/>
      </c>
      <c r="AD171" s="17">
        <f>R171*EXP(-$B$15*(($B$16+$AI$4)*0.9))+S171*$B$15/($B$15-$AI$12)*(EXP(-$AI$12*(($B$16+$AI$4)*0.9))-EXP(-$B$15*(($B$16+$AI$4)*0.9)))+T171*$B$15/($B$15-$AI$13)*(EXP(-$AI$13*(($B$16+$AI$4)*0.9))-EXP(-$B$15*(($B$16+$AI$4)*0.9)))+U171*$B$15/($B$15-$AI$14)*(EXP(-$AI$14*(($B$16+$AI$4)*0.9))-EXP(-$B$15*(($B$16+$AI$4)*0.9)))</f>
        <v/>
      </c>
      <c r="AE171" s="17">
        <f>R171*EXP(-$B$15*(($B$16+$AI$4)*1.0))+S171*$B$15/($B$15-$AI$12)*(EXP(-$AI$12*(($B$16+$AI$4)*1.0))-EXP(-$B$15*(($B$16+$AI$4)*1.0)))+T171*$B$15/($B$15-$AI$13)*(EXP(-$AI$13*(($B$16+$AI$4)*1.0))-EXP(-$B$15*(($B$16+$AI$4)*1.0)))+U171*$B$15/($B$15-$AI$14)*(EXP(-$AI$14*(($B$16+$AI$4)*1.0))-EXP(-$B$15*(($B$16+$AI$4)*1.0)))</f>
        <v/>
      </c>
      <c r="AF171" s="17">
        <f>MIN((G171-V171)/$AI$48,(G171-W171)/$AI$49,(G171-X171)/$AI$50,(G171-Y171)/$AI$51,(G171-Z171)/$AI$52,(G171-AA171)/$AI$53,(G171-AB171)/$AI$54,(G171-AC171)/$AI$55,(G171-AD171)/$AI$56,(G171-AE171)/$AI$57)</f>
        <v/>
      </c>
    </row>
    <row r="172">
      <c r="E172" s="12">
        <f>E171+$B$11</f>
        <v/>
      </c>
      <c r="F172" s="13">
        <f>E172/60</f>
        <v/>
      </c>
      <c r="G172" s="13">
        <f>IF(F172&gt;=$AI$66,$B$26,IF(F172&gt;=$AI$65,$B$25,IF(F172&gt;=$AI$64,$B$24,IF(F172&gt;=$AI$63,$B$23,IF(F172&gt;=$AI$62,$B$22,IF(F172&gt;=$AI$61,$B$21,$B$20))))))</f>
        <v/>
      </c>
      <c r="H172" s="14">
        <f>MAX(0,MIN($AI$59,IF($B$9="Plasma",(G172-(S172*$AI$18+T172*$AI$19+U172*$AI$20))/$AI$46,AF172)))</f>
        <v/>
      </c>
      <c r="I172" s="15">
        <f>H172/10*3600/$B$11</f>
        <v/>
      </c>
      <c r="J172" s="15">
        <f>J171+H172</f>
        <v/>
      </c>
      <c r="K172" s="14">
        <f>$AI$21*K171+$AI$22*L171+$AI$23*M171+$AI$30*H171</f>
        <v/>
      </c>
      <c r="L172" s="14">
        <f>$AI$24*K171+$AI$25*L171+$AI$26*M171+$AI$31*H171</f>
        <v/>
      </c>
      <c r="M172" s="14">
        <f>$AI$27*K171+$AI$28*L171+$AI$29*M171+$AI$32*H171</f>
        <v/>
      </c>
      <c r="N172" s="16">
        <f>R172*$B$48</f>
        <v/>
      </c>
      <c r="O172" s="14">
        <f>K172/$B$37</f>
        <v/>
      </c>
      <c r="P172" s="14">
        <f>L172/$B$38</f>
        <v/>
      </c>
      <c r="Q172" s="14">
        <f>M172/$B$39</f>
        <v/>
      </c>
      <c r="R172" s="14">
        <f>R171*$AI$42+S171*$AI$43+T171*$AI$44+U171*$AI$45+$AI$47*H171</f>
        <v/>
      </c>
      <c r="S172" s="17">
        <f>$AI$33*K172+$AI$34*L172+$AI$35*M172</f>
        <v/>
      </c>
      <c r="T172" s="17">
        <f>$AI$36*K172+$AI$37*L172+$AI$38*M172</f>
        <v/>
      </c>
      <c r="U172" s="17">
        <f>$AI$39*K172+$AI$40*L172+$AI$41*M172</f>
        <v/>
      </c>
      <c r="V172" s="17">
        <f>R172*EXP(-$B$15*(($B$16+$AI$4)*0.1))+S172*$B$15/($B$15-$AI$12)*(EXP(-$AI$12*(($B$16+$AI$4)*0.1))-EXP(-$B$15*(($B$16+$AI$4)*0.1)))+T172*$B$15/($B$15-$AI$13)*(EXP(-$AI$13*(($B$16+$AI$4)*0.1))-EXP(-$B$15*(($B$16+$AI$4)*0.1)))+U172*$B$15/($B$15-$AI$14)*(EXP(-$AI$14*(($B$16+$AI$4)*0.1))-EXP(-$B$15*(($B$16+$AI$4)*0.1)))</f>
        <v/>
      </c>
      <c r="W172" s="17">
        <f>R172*EXP(-$B$15*(($B$16+$AI$4)*0.2))+S172*$B$15/($B$15-$AI$12)*(EXP(-$AI$12*(($B$16+$AI$4)*0.2))-EXP(-$B$15*(($B$16+$AI$4)*0.2)))+T172*$B$15/($B$15-$AI$13)*(EXP(-$AI$13*(($B$16+$AI$4)*0.2))-EXP(-$B$15*(($B$16+$AI$4)*0.2)))+U172*$B$15/($B$15-$AI$14)*(EXP(-$AI$14*(($B$16+$AI$4)*0.2))-EXP(-$B$15*(($B$16+$AI$4)*0.2)))</f>
        <v/>
      </c>
      <c r="X172" s="17">
        <f>R172*EXP(-$B$15*(($B$16+$AI$4)*0.3))+S172*$B$15/($B$15-$AI$12)*(EXP(-$AI$12*(($B$16+$AI$4)*0.3))-EXP(-$B$15*(($B$16+$AI$4)*0.3)))+T172*$B$15/($B$15-$AI$13)*(EXP(-$AI$13*(($B$16+$AI$4)*0.3))-EXP(-$B$15*(($B$16+$AI$4)*0.3)))+U172*$B$15/($B$15-$AI$14)*(EXP(-$AI$14*(($B$16+$AI$4)*0.3))-EXP(-$B$15*(($B$16+$AI$4)*0.3)))</f>
        <v/>
      </c>
      <c r="Y172" s="17">
        <f>R172*EXP(-$B$15*(($B$16+$AI$4)*0.4))+S172*$B$15/($B$15-$AI$12)*(EXP(-$AI$12*(($B$16+$AI$4)*0.4))-EXP(-$B$15*(($B$16+$AI$4)*0.4)))+T172*$B$15/($B$15-$AI$13)*(EXP(-$AI$13*(($B$16+$AI$4)*0.4))-EXP(-$B$15*(($B$16+$AI$4)*0.4)))+U172*$B$15/($B$15-$AI$14)*(EXP(-$AI$14*(($B$16+$AI$4)*0.4))-EXP(-$B$15*(($B$16+$AI$4)*0.4)))</f>
        <v/>
      </c>
      <c r="Z172" s="17">
        <f>R172*EXP(-$B$15*(($B$16+$AI$4)*0.5))+S172*$B$15/($B$15-$AI$12)*(EXP(-$AI$12*(($B$16+$AI$4)*0.5))-EXP(-$B$15*(($B$16+$AI$4)*0.5)))+T172*$B$15/($B$15-$AI$13)*(EXP(-$AI$13*(($B$16+$AI$4)*0.5))-EXP(-$B$15*(($B$16+$AI$4)*0.5)))+U172*$B$15/($B$15-$AI$14)*(EXP(-$AI$14*(($B$16+$AI$4)*0.5))-EXP(-$B$15*(($B$16+$AI$4)*0.5)))</f>
        <v/>
      </c>
      <c r="AA172" s="17">
        <f>R172*EXP(-$B$15*(($B$16+$AI$4)*0.6))+S172*$B$15/($B$15-$AI$12)*(EXP(-$AI$12*(($B$16+$AI$4)*0.6))-EXP(-$B$15*(($B$16+$AI$4)*0.6)))+T172*$B$15/($B$15-$AI$13)*(EXP(-$AI$13*(($B$16+$AI$4)*0.6))-EXP(-$B$15*(($B$16+$AI$4)*0.6)))+U172*$B$15/($B$15-$AI$14)*(EXP(-$AI$14*(($B$16+$AI$4)*0.6))-EXP(-$B$15*(($B$16+$AI$4)*0.6)))</f>
        <v/>
      </c>
      <c r="AB172" s="17">
        <f>R172*EXP(-$B$15*(($B$16+$AI$4)*0.7))+S172*$B$15/($B$15-$AI$12)*(EXP(-$AI$12*(($B$16+$AI$4)*0.7))-EXP(-$B$15*(($B$16+$AI$4)*0.7)))+T172*$B$15/($B$15-$AI$13)*(EXP(-$AI$13*(($B$16+$AI$4)*0.7))-EXP(-$B$15*(($B$16+$AI$4)*0.7)))+U172*$B$15/($B$15-$AI$14)*(EXP(-$AI$14*(($B$16+$AI$4)*0.7))-EXP(-$B$15*(($B$16+$AI$4)*0.7)))</f>
        <v/>
      </c>
      <c r="AC172" s="17">
        <f>R172*EXP(-$B$15*(($B$16+$AI$4)*0.8))+S172*$B$15/($B$15-$AI$12)*(EXP(-$AI$12*(($B$16+$AI$4)*0.8))-EXP(-$B$15*(($B$16+$AI$4)*0.8)))+T172*$B$15/($B$15-$AI$13)*(EXP(-$AI$13*(($B$16+$AI$4)*0.8))-EXP(-$B$15*(($B$16+$AI$4)*0.8)))+U172*$B$15/($B$15-$AI$14)*(EXP(-$AI$14*(($B$16+$AI$4)*0.8))-EXP(-$B$15*(($B$16+$AI$4)*0.8)))</f>
        <v/>
      </c>
      <c r="AD172" s="17">
        <f>R172*EXP(-$B$15*(($B$16+$AI$4)*0.9))+S172*$B$15/($B$15-$AI$12)*(EXP(-$AI$12*(($B$16+$AI$4)*0.9))-EXP(-$B$15*(($B$16+$AI$4)*0.9)))+T172*$B$15/($B$15-$AI$13)*(EXP(-$AI$13*(($B$16+$AI$4)*0.9))-EXP(-$B$15*(($B$16+$AI$4)*0.9)))+U172*$B$15/($B$15-$AI$14)*(EXP(-$AI$14*(($B$16+$AI$4)*0.9))-EXP(-$B$15*(($B$16+$AI$4)*0.9)))</f>
        <v/>
      </c>
      <c r="AE172" s="17">
        <f>R172*EXP(-$B$15*(($B$16+$AI$4)*1.0))+S172*$B$15/($B$15-$AI$12)*(EXP(-$AI$12*(($B$16+$AI$4)*1.0))-EXP(-$B$15*(($B$16+$AI$4)*1.0)))+T172*$B$15/($B$15-$AI$13)*(EXP(-$AI$13*(($B$16+$AI$4)*1.0))-EXP(-$B$15*(($B$16+$AI$4)*1.0)))+U172*$B$15/($B$15-$AI$14)*(EXP(-$AI$14*(($B$16+$AI$4)*1.0))-EXP(-$B$15*(($B$16+$AI$4)*1.0)))</f>
        <v/>
      </c>
      <c r="AF172" s="17">
        <f>MIN((G172-V172)/$AI$48,(G172-W172)/$AI$49,(G172-X172)/$AI$50,(G172-Y172)/$AI$51,(G172-Z172)/$AI$52,(G172-AA172)/$AI$53,(G172-AB172)/$AI$54,(G172-AC172)/$AI$55,(G172-AD172)/$AI$56,(G172-AE172)/$AI$57)</f>
        <v/>
      </c>
    </row>
    <row r="173">
      <c r="E173" s="12">
        <f>E172+$B$11</f>
        <v/>
      </c>
      <c r="F173" s="13">
        <f>E173/60</f>
        <v/>
      </c>
      <c r="G173" s="13">
        <f>IF(F173&gt;=$AI$66,$B$26,IF(F173&gt;=$AI$65,$B$25,IF(F173&gt;=$AI$64,$B$24,IF(F173&gt;=$AI$63,$B$23,IF(F173&gt;=$AI$62,$B$22,IF(F173&gt;=$AI$61,$B$21,$B$20))))))</f>
        <v/>
      </c>
      <c r="H173" s="14">
        <f>MAX(0,MIN($AI$59,IF($B$9="Plasma",(G173-(S173*$AI$18+T173*$AI$19+U173*$AI$20))/$AI$46,AF173)))</f>
        <v/>
      </c>
      <c r="I173" s="15">
        <f>H173/10*3600/$B$11</f>
        <v/>
      </c>
      <c r="J173" s="15">
        <f>J172+H173</f>
        <v/>
      </c>
      <c r="K173" s="14">
        <f>$AI$21*K172+$AI$22*L172+$AI$23*M172+$AI$30*H172</f>
        <v/>
      </c>
      <c r="L173" s="14">
        <f>$AI$24*K172+$AI$25*L172+$AI$26*M172+$AI$31*H172</f>
        <v/>
      </c>
      <c r="M173" s="14">
        <f>$AI$27*K172+$AI$28*L172+$AI$29*M172+$AI$32*H172</f>
        <v/>
      </c>
      <c r="N173" s="16">
        <f>R173*$B$48</f>
        <v/>
      </c>
      <c r="O173" s="14">
        <f>K173/$B$37</f>
        <v/>
      </c>
      <c r="P173" s="14">
        <f>L173/$B$38</f>
        <v/>
      </c>
      <c r="Q173" s="14">
        <f>M173/$B$39</f>
        <v/>
      </c>
      <c r="R173" s="14">
        <f>R172*$AI$42+S172*$AI$43+T172*$AI$44+U172*$AI$45+$AI$47*H172</f>
        <v/>
      </c>
      <c r="S173" s="17">
        <f>$AI$33*K173+$AI$34*L173+$AI$35*M173</f>
        <v/>
      </c>
      <c r="T173" s="17">
        <f>$AI$36*K173+$AI$37*L173+$AI$38*M173</f>
        <v/>
      </c>
      <c r="U173" s="17">
        <f>$AI$39*K173+$AI$40*L173+$AI$41*M173</f>
        <v/>
      </c>
      <c r="V173" s="17">
        <f>R173*EXP(-$B$15*(($B$16+$AI$4)*0.1))+S173*$B$15/($B$15-$AI$12)*(EXP(-$AI$12*(($B$16+$AI$4)*0.1))-EXP(-$B$15*(($B$16+$AI$4)*0.1)))+T173*$B$15/($B$15-$AI$13)*(EXP(-$AI$13*(($B$16+$AI$4)*0.1))-EXP(-$B$15*(($B$16+$AI$4)*0.1)))+U173*$B$15/($B$15-$AI$14)*(EXP(-$AI$14*(($B$16+$AI$4)*0.1))-EXP(-$B$15*(($B$16+$AI$4)*0.1)))</f>
        <v/>
      </c>
      <c r="W173" s="17">
        <f>R173*EXP(-$B$15*(($B$16+$AI$4)*0.2))+S173*$B$15/($B$15-$AI$12)*(EXP(-$AI$12*(($B$16+$AI$4)*0.2))-EXP(-$B$15*(($B$16+$AI$4)*0.2)))+T173*$B$15/($B$15-$AI$13)*(EXP(-$AI$13*(($B$16+$AI$4)*0.2))-EXP(-$B$15*(($B$16+$AI$4)*0.2)))+U173*$B$15/($B$15-$AI$14)*(EXP(-$AI$14*(($B$16+$AI$4)*0.2))-EXP(-$B$15*(($B$16+$AI$4)*0.2)))</f>
        <v/>
      </c>
      <c r="X173" s="17">
        <f>R173*EXP(-$B$15*(($B$16+$AI$4)*0.3))+S173*$B$15/($B$15-$AI$12)*(EXP(-$AI$12*(($B$16+$AI$4)*0.3))-EXP(-$B$15*(($B$16+$AI$4)*0.3)))+T173*$B$15/($B$15-$AI$13)*(EXP(-$AI$13*(($B$16+$AI$4)*0.3))-EXP(-$B$15*(($B$16+$AI$4)*0.3)))+U173*$B$15/($B$15-$AI$14)*(EXP(-$AI$14*(($B$16+$AI$4)*0.3))-EXP(-$B$15*(($B$16+$AI$4)*0.3)))</f>
        <v/>
      </c>
      <c r="Y173" s="17">
        <f>R173*EXP(-$B$15*(($B$16+$AI$4)*0.4))+S173*$B$15/($B$15-$AI$12)*(EXP(-$AI$12*(($B$16+$AI$4)*0.4))-EXP(-$B$15*(($B$16+$AI$4)*0.4)))+T173*$B$15/($B$15-$AI$13)*(EXP(-$AI$13*(($B$16+$AI$4)*0.4))-EXP(-$B$15*(($B$16+$AI$4)*0.4)))+U173*$B$15/($B$15-$AI$14)*(EXP(-$AI$14*(($B$16+$AI$4)*0.4))-EXP(-$B$15*(($B$16+$AI$4)*0.4)))</f>
        <v/>
      </c>
      <c r="Z173" s="17">
        <f>R173*EXP(-$B$15*(($B$16+$AI$4)*0.5))+S173*$B$15/($B$15-$AI$12)*(EXP(-$AI$12*(($B$16+$AI$4)*0.5))-EXP(-$B$15*(($B$16+$AI$4)*0.5)))+T173*$B$15/($B$15-$AI$13)*(EXP(-$AI$13*(($B$16+$AI$4)*0.5))-EXP(-$B$15*(($B$16+$AI$4)*0.5)))+U173*$B$15/($B$15-$AI$14)*(EXP(-$AI$14*(($B$16+$AI$4)*0.5))-EXP(-$B$15*(($B$16+$AI$4)*0.5)))</f>
        <v/>
      </c>
      <c r="AA173" s="17">
        <f>R173*EXP(-$B$15*(($B$16+$AI$4)*0.6))+S173*$B$15/($B$15-$AI$12)*(EXP(-$AI$12*(($B$16+$AI$4)*0.6))-EXP(-$B$15*(($B$16+$AI$4)*0.6)))+T173*$B$15/($B$15-$AI$13)*(EXP(-$AI$13*(($B$16+$AI$4)*0.6))-EXP(-$B$15*(($B$16+$AI$4)*0.6)))+U173*$B$15/($B$15-$AI$14)*(EXP(-$AI$14*(($B$16+$AI$4)*0.6))-EXP(-$B$15*(($B$16+$AI$4)*0.6)))</f>
        <v/>
      </c>
      <c r="AB173" s="17">
        <f>R173*EXP(-$B$15*(($B$16+$AI$4)*0.7))+S173*$B$15/($B$15-$AI$12)*(EXP(-$AI$12*(($B$16+$AI$4)*0.7))-EXP(-$B$15*(($B$16+$AI$4)*0.7)))+T173*$B$15/($B$15-$AI$13)*(EXP(-$AI$13*(($B$16+$AI$4)*0.7))-EXP(-$B$15*(($B$16+$AI$4)*0.7)))+U173*$B$15/($B$15-$AI$14)*(EXP(-$AI$14*(($B$16+$AI$4)*0.7))-EXP(-$B$15*(($B$16+$AI$4)*0.7)))</f>
        <v/>
      </c>
      <c r="AC173" s="17">
        <f>R173*EXP(-$B$15*(($B$16+$AI$4)*0.8))+S173*$B$15/($B$15-$AI$12)*(EXP(-$AI$12*(($B$16+$AI$4)*0.8))-EXP(-$B$15*(($B$16+$AI$4)*0.8)))+T173*$B$15/($B$15-$AI$13)*(EXP(-$AI$13*(($B$16+$AI$4)*0.8))-EXP(-$B$15*(($B$16+$AI$4)*0.8)))+U173*$B$15/($B$15-$AI$14)*(EXP(-$AI$14*(($B$16+$AI$4)*0.8))-EXP(-$B$15*(($B$16+$AI$4)*0.8)))</f>
        <v/>
      </c>
      <c r="AD173" s="17">
        <f>R173*EXP(-$B$15*(($B$16+$AI$4)*0.9))+S173*$B$15/($B$15-$AI$12)*(EXP(-$AI$12*(($B$16+$AI$4)*0.9))-EXP(-$B$15*(($B$16+$AI$4)*0.9)))+T173*$B$15/($B$15-$AI$13)*(EXP(-$AI$13*(($B$16+$AI$4)*0.9))-EXP(-$B$15*(($B$16+$AI$4)*0.9)))+U173*$B$15/($B$15-$AI$14)*(EXP(-$AI$14*(($B$16+$AI$4)*0.9))-EXP(-$B$15*(($B$16+$AI$4)*0.9)))</f>
        <v/>
      </c>
      <c r="AE173" s="17">
        <f>R173*EXP(-$B$15*(($B$16+$AI$4)*1.0))+S173*$B$15/($B$15-$AI$12)*(EXP(-$AI$12*(($B$16+$AI$4)*1.0))-EXP(-$B$15*(($B$16+$AI$4)*1.0)))+T173*$B$15/($B$15-$AI$13)*(EXP(-$AI$13*(($B$16+$AI$4)*1.0))-EXP(-$B$15*(($B$16+$AI$4)*1.0)))+U173*$B$15/($B$15-$AI$14)*(EXP(-$AI$14*(($B$16+$AI$4)*1.0))-EXP(-$B$15*(($B$16+$AI$4)*1.0)))</f>
        <v/>
      </c>
      <c r="AF173" s="17">
        <f>MIN((G173-V173)/$AI$48,(G173-W173)/$AI$49,(G173-X173)/$AI$50,(G173-Y173)/$AI$51,(G173-Z173)/$AI$52,(G173-AA173)/$AI$53,(G173-AB173)/$AI$54,(G173-AC173)/$AI$55,(G173-AD173)/$AI$56,(G173-AE173)/$AI$57)</f>
        <v/>
      </c>
    </row>
    <row r="174">
      <c r="E174" s="12">
        <f>E173+$B$11</f>
        <v/>
      </c>
      <c r="F174" s="13">
        <f>E174/60</f>
        <v/>
      </c>
      <c r="G174" s="13">
        <f>IF(F174&gt;=$AI$66,$B$26,IF(F174&gt;=$AI$65,$B$25,IF(F174&gt;=$AI$64,$B$24,IF(F174&gt;=$AI$63,$B$23,IF(F174&gt;=$AI$62,$B$22,IF(F174&gt;=$AI$61,$B$21,$B$20))))))</f>
        <v/>
      </c>
      <c r="H174" s="14">
        <f>MAX(0,MIN($AI$59,IF($B$9="Plasma",(G174-(S174*$AI$18+T174*$AI$19+U174*$AI$20))/$AI$46,AF174)))</f>
        <v/>
      </c>
      <c r="I174" s="15">
        <f>H174/10*3600/$B$11</f>
        <v/>
      </c>
      <c r="J174" s="15">
        <f>J173+H174</f>
        <v/>
      </c>
      <c r="K174" s="14">
        <f>$AI$21*K173+$AI$22*L173+$AI$23*M173+$AI$30*H173</f>
        <v/>
      </c>
      <c r="L174" s="14">
        <f>$AI$24*K173+$AI$25*L173+$AI$26*M173+$AI$31*H173</f>
        <v/>
      </c>
      <c r="M174" s="14">
        <f>$AI$27*K173+$AI$28*L173+$AI$29*M173+$AI$32*H173</f>
        <v/>
      </c>
      <c r="N174" s="16">
        <f>R174*$B$48</f>
        <v/>
      </c>
      <c r="O174" s="14">
        <f>K174/$B$37</f>
        <v/>
      </c>
      <c r="P174" s="14">
        <f>L174/$B$38</f>
        <v/>
      </c>
      <c r="Q174" s="14">
        <f>M174/$B$39</f>
        <v/>
      </c>
      <c r="R174" s="14">
        <f>R173*$AI$42+S173*$AI$43+T173*$AI$44+U173*$AI$45+$AI$47*H173</f>
        <v/>
      </c>
      <c r="S174" s="17">
        <f>$AI$33*K174+$AI$34*L174+$AI$35*M174</f>
        <v/>
      </c>
      <c r="T174" s="17">
        <f>$AI$36*K174+$AI$37*L174+$AI$38*M174</f>
        <v/>
      </c>
      <c r="U174" s="17">
        <f>$AI$39*K174+$AI$40*L174+$AI$41*M174</f>
        <v/>
      </c>
      <c r="V174" s="17">
        <f>R174*EXP(-$B$15*(($B$16+$AI$4)*0.1))+S174*$B$15/($B$15-$AI$12)*(EXP(-$AI$12*(($B$16+$AI$4)*0.1))-EXP(-$B$15*(($B$16+$AI$4)*0.1)))+T174*$B$15/($B$15-$AI$13)*(EXP(-$AI$13*(($B$16+$AI$4)*0.1))-EXP(-$B$15*(($B$16+$AI$4)*0.1)))+U174*$B$15/($B$15-$AI$14)*(EXP(-$AI$14*(($B$16+$AI$4)*0.1))-EXP(-$B$15*(($B$16+$AI$4)*0.1)))</f>
        <v/>
      </c>
      <c r="W174" s="17">
        <f>R174*EXP(-$B$15*(($B$16+$AI$4)*0.2))+S174*$B$15/($B$15-$AI$12)*(EXP(-$AI$12*(($B$16+$AI$4)*0.2))-EXP(-$B$15*(($B$16+$AI$4)*0.2)))+T174*$B$15/($B$15-$AI$13)*(EXP(-$AI$13*(($B$16+$AI$4)*0.2))-EXP(-$B$15*(($B$16+$AI$4)*0.2)))+U174*$B$15/($B$15-$AI$14)*(EXP(-$AI$14*(($B$16+$AI$4)*0.2))-EXP(-$B$15*(($B$16+$AI$4)*0.2)))</f>
        <v/>
      </c>
      <c r="X174" s="17">
        <f>R174*EXP(-$B$15*(($B$16+$AI$4)*0.3))+S174*$B$15/($B$15-$AI$12)*(EXP(-$AI$12*(($B$16+$AI$4)*0.3))-EXP(-$B$15*(($B$16+$AI$4)*0.3)))+T174*$B$15/($B$15-$AI$13)*(EXP(-$AI$13*(($B$16+$AI$4)*0.3))-EXP(-$B$15*(($B$16+$AI$4)*0.3)))+U174*$B$15/($B$15-$AI$14)*(EXP(-$AI$14*(($B$16+$AI$4)*0.3))-EXP(-$B$15*(($B$16+$AI$4)*0.3)))</f>
        <v/>
      </c>
      <c r="Y174" s="17">
        <f>R174*EXP(-$B$15*(($B$16+$AI$4)*0.4))+S174*$B$15/($B$15-$AI$12)*(EXP(-$AI$12*(($B$16+$AI$4)*0.4))-EXP(-$B$15*(($B$16+$AI$4)*0.4)))+T174*$B$15/($B$15-$AI$13)*(EXP(-$AI$13*(($B$16+$AI$4)*0.4))-EXP(-$B$15*(($B$16+$AI$4)*0.4)))+U174*$B$15/($B$15-$AI$14)*(EXP(-$AI$14*(($B$16+$AI$4)*0.4))-EXP(-$B$15*(($B$16+$AI$4)*0.4)))</f>
        <v/>
      </c>
      <c r="Z174" s="17">
        <f>R174*EXP(-$B$15*(($B$16+$AI$4)*0.5))+S174*$B$15/($B$15-$AI$12)*(EXP(-$AI$12*(($B$16+$AI$4)*0.5))-EXP(-$B$15*(($B$16+$AI$4)*0.5)))+T174*$B$15/($B$15-$AI$13)*(EXP(-$AI$13*(($B$16+$AI$4)*0.5))-EXP(-$B$15*(($B$16+$AI$4)*0.5)))+U174*$B$15/($B$15-$AI$14)*(EXP(-$AI$14*(($B$16+$AI$4)*0.5))-EXP(-$B$15*(($B$16+$AI$4)*0.5)))</f>
        <v/>
      </c>
      <c r="AA174" s="17">
        <f>R174*EXP(-$B$15*(($B$16+$AI$4)*0.6))+S174*$B$15/($B$15-$AI$12)*(EXP(-$AI$12*(($B$16+$AI$4)*0.6))-EXP(-$B$15*(($B$16+$AI$4)*0.6)))+T174*$B$15/($B$15-$AI$13)*(EXP(-$AI$13*(($B$16+$AI$4)*0.6))-EXP(-$B$15*(($B$16+$AI$4)*0.6)))+U174*$B$15/($B$15-$AI$14)*(EXP(-$AI$14*(($B$16+$AI$4)*0.6))-EXP(-$B$15*(($B$16+$AI$4)*0.6)))</f>
        <v/>
      </c>
      <c r="AB174" s="17">
        <f>R174*EXP(-$B$15*(($B$16+$AI$4)*0.7))+S174*$B$15/($B$15-$AI$12)*(EXP(-$AI$12*(($B$16+$AI$4)*0.7))-EXP(-$B$15*(($B$16+$AI$4)*0.7)))+T174*$B$15/($B$15-$AI$13)*(EXP(-$AI$13*(($B$16+$AI$4)*0.7))-EXP(-$B$15*(($B$16+$AI$4)*0.7)))+U174*$B$15/($B$15-$AI$14)*(EXP(-$AI$14*(($B$16+$AI$4)*0.7))-EXP(-$B$15*(($B$16+$AI$4)*0.7)))</f>
        <v/>
      </c>
      <c r="AC174" s="17">
        <f>R174*EXP(-$B$15*(($B$16+$AI$4)*0.8))+S174*$B$15/($B$15-$AI$12)*(EXP(-$AI$12*(($B$16+$AI$4)*0.8))-EXP(-$B$15*(($B$16+$AI$4)*0.8)))+T174*$B$15/($B$15-$AI$13)*(EXP(-$AI$13*(($B$16+$AI$4)*0.8))-EXP(-$B$15*(($B$16+$AI$4)*0.8)))+U174*$B$15/($B$15-$AI$14)*(EXP(-$AI$14*(($B$16+$AI$4)*0.8))-EXP(-$B$15*(($B$16+$AI$4)*0.8)))</f>
        <v/>
      </c>
      <c r="AD174" s="17">
        <f>R174*EXP(-$B$15*(($B$16+$AI$4)*0.9))+S174*$B$15/($B$15-$AI$12)*(EXP(-$AI$12*(($B$16+$AI$4)*0.9))-EXP(-$B$15*(($B$16+$AI$4)*0.9)))+T174*$B$15/($B$15-$AI$13)*(EXP(-$AI$13*(($B$16+$AI$4)*0.9))-EXP(-$B$15*(($B$16+$AI$4)*0.9)))+U174*$B$15/($B$15-$AI$14)*(EXP(-$AI$14*(($B$16+$AI$4)*0.9))-EXP(-$B$15*(($B$16+$AI$4)*0.9)))</f>
        <v/>
      </c>
      <c r="AE174" s="17">
        <f>R174*EXP(-$B$15*(($B$16+$AI$4)*1.0))+S174*$B$15/($B$15-$AI$12)*(EXP(-$AI$12*(($B$16+$AI$4)*1.0))-EXP(-$B$15*(($B$16+$AI$4)*1.0)))+T174*$B$15/($B$15-$AI$13)*(EXP(-$AI$13*(($B$16+$AI$4)*1.0))-EXP(-$B$15*(($B$16+$AI$4)*1.0)))+U174*$B$15/($B$15-$AI$14)*(EXP(-$AI$14*(($B$16+$AI$4)*1.0))-EXP(-$B$15*(($B$16+$AI$4)*1.0)))</f>
        <v/>
      </c>
      <c r="AF174" s="17">
        <f>MIN((G174-V174)/$AI$48,(G174-W174)/$AI$49,(G174-X174)/$AI$50,(G174-Y174)/$AI$51,(G174-Z174)/$AI$52,(G174-AA174)/$AI$53,(G174-AB174)/$AI$54,(G174-AC174)/$AI$55,(G174-AD174)/$AI$56,(G174-AE174)/$AI$57)</f>
        <v/>
      </c>
    </row>
    <row r="175">
      <c r="E175" s="12">
        <f>E174+$B$11</f>
        <v/>
      </c>
      <c r="F175" s="13">
        <f>E175/60</f>
        <v/>
      </c>
      <c r="G175" s="13">
        <f>IF(F175&gt;=$AI$66,$B$26,IF(F175&gt;=$AI$65,$B$25,IF(F175&gt;=$AI$64,$B$24,IF(F175&gt;=$AI$63,$B$23,IF(F175&gt;=$AI$62,$B$22,IF(F175&gt;=$AI$61,$B$21,$B$20))))))</f>
        <v/>
      </c>
      <c r="H175" s="14">
        <f>MAX(0,MIN($AI$59,IF($B$9="Plasma",(G175-(S175*$AI$18+T175*$AI$19+U175*$AI$20))/$AI$46,AF175)))</f>
        <v/>
      </c>
      <c r="I175" s="15">
        <f>H175/10*3600/$B$11</f>
        <v/>
      </c>
      <c r="J175" s="15">
        <f>J174+H175</f>
        <v/>
      </c>
      <c r="K175" s="14">
        <f>$AI$21*K174+$AI$22*L174+$AI$23*M174+$AI$30*H174</f>
        <v/>
      </c>
      <c r="L175" s="14">
        <f>$AI$24*K174+$AI$25*L174+$AI$26*M174+$AI$31*H174</f>
        <v/>
      </c>
      <c r="M175" s="14">
        <f>$AI$27*K174+$AI$28*L174+$AI$29*M174+$AI$32*H174</f>
        <v/>
      </c>
      <c r="N175" s="16">
        <f>R175*$B$48</f>
        <v/>
      </c>
      <c r="O175" s="14">
        <f>K175/$B$37</f>
        <v/>
      </c>
      <c r="P175" s="14">
        <f>L175/$B$38</f>
        <v/>
      </c>
      <c r="Q175" s="14">
        <f>M175/$B$39</f>
        <v/>
      </c>
      <c r="R175" s="14">
        <f>R174*$AI$42+S174*$AI$43+T174*$AI$44+U174*$AI$45+$AI$47*H174</f>
        <v/>
      </c>
      <c r="S175" s="17">
        <f>$AI$33*K175+$AI$34*L175+$AI$35*M175</f>
        <v/>
      </c>
      <c r="T175" s="17">
        <f>$AI$36*K175+$AI$37*L175+$AI$38*M175</f>
        <v/>
      </c>
      <c r="U175" s="17">
        <f>$AI$39*K175+$AI$40*L175+$AI$41*M175</f>
        <v/>
      </c>
      <c r="V175" s="17">
        <f>R175*EXP(-$B$15*(($B$16+$AI$4)*0.1))+S175*$B$15/($B$15-$AI$12)*(EXP(-$AI$12*(($B$16+$AI$4)*0.1))-EXP(-$B$15*(($B$16+$AI$4)*0.1)))+T175*$B$15/($B$15-$AI$13)*(EXP(-$AI$13*(($B$16+$AI$4)*0.1))-EXP(-$B$15*(($B$16+$AI$4)*0.1)))+U175*$B$15/($B$15-$AI$14)*(EXP(-$AI$14*(($B$16+$AI$4)*0.1))-EXP(-$B$15*(($B$16+$AI$4)*0.1)))</f>
        <v/>
      </c>
      <c r="W175" s="17">
        <f>R175*EXP(-$B$15*(($B$16+$AI$4)*0.2))+S175*$B$15/($B$15-$AI$12)*(EXP(-$AI$12*(($B$16+$AI$4)*0.2))-EXP(-$B$15*(($B$16+$AI$4)*0.2)))+T175*$B$15/($B$15-$AI$13)*(EXP(-$AI$13*(($B$16+$AI$4)*0.2))-EXP(-$B$15*(($B$16+$AI$4)*0.2)))+U175*$B$15/($B$15-$AI$14)*(EXP(-$AI$14*(($B$16+$AI$4)*0.2))-EXP(-$B$15*(($B$16+$AI$4)*0.2)))</f>
        <v/>
      </c>
      <c r="X175" s="17">
        <f>R175*EXP(-$B$15*(($B$16+$AI$4)*0.3))+S175*$B$15/($B$15-$AI$12)*(EXP(-$AI$12*(($B$16+$AI$4)*0.3))-EXP(-$B$15*(($B$16+$AI$4)*0.3)))+T175*$B$15/($B$15-$AI$13)*(EXP(-$AI$13*(($B$16+$AI$4)*0.3))-EXP(-$B$15*(($B$16+$AI$4)*0.3)))+U175*$B$15/($B$15-$AI$14)*(EXP(-$AI$14*(($B$16+$AI$4)*0.3))-EXP(-$B$15*(($B$16+$AI$4)*0.3)))</f>
        <v/>
      </c>
      <c r="Y175" s="17">
        <f>R175*EXP(-$B$15*(($B$16+$AI$4)*0.4))+S175*$B$15/($B$15-$AI$12)*(EXP(-$AI$12*(($B$16+$AI$4)*0.4))-EXP(-$B$15*(($B$16+$AI$4)*0.4)))+T175*$B$15/($B$15-$AI$13)*(EXP(-$AI$13*(($B$16+$AI$4)*0.4))-EXP(-$B$15*(($B$16+$AI$4)*0.4)))+U175*$B$15/($B$15-$AI$14)*(EXP(-$AI$14*(($B$16+$AI$4)*0.4))-EXP(-$B$15*(($B$16+$AI$4)*0.4)))</f>
        <v/>
      </c>
      <c r="Z175" s="17">
        <f>R175*EXP(-$B$15*(($B$16+$AI$4)*0.5))+S175*$B$15/($B$15-$AI$12)*(EXP(-$AI$12*(($B$16+$AI$4)*0.5))-EXP(-$B$15*(($B$16+$AI$4)*0.5)))+T175*$B$15/($B$15-$AI$13)*(EXP(-$AI$13*(($B$16+$AI$4)*0.5))-EXP(-$B$15*(($B$16+$AI$4)*0.5)))+U175*$B$15/($B$15-$AI$14)*(EXP(-$AI$14*(($B$16+$AI$4)*0.5))-EXP(-$B$15*(($B$16+$AI$4)*0.5)))</f>
        <v/>
      </c>
      <c r="AA175" s="17">
        <f>R175*EXP(-$B$15*(($B$16+$AI$4)*0.6))+S175*$B$15/($B$15-$AI$12)*(EXP(-$AI$12*(($B$16+$AI$4)*0.6))-EXP(-$B$15*(($B$16+$AI$4)*0.6)))+T175*$B$15/($B$15-$AI$13)*(EXP(-$AI$13*(($B$16+$AI$4)*0.6))-EXP(-$B$15*(($B$16+$AI$4)*0.6)))+U175*$B$15/($B$15-$AI$14)*(EXP(-$AI$14*(($B$16+$AI$4)*0.6))-EXP(-$B$15*(($B$16+$AI$4)*0.6)))</f>
        <v/>
      </c>
      <c r="AB175" s="17">
        <f>R175*EXP(-$B$15*(($B$16+$AI$4)*0.7))+S175*$B$15/($B$15-$AI$12)*(EXP(-$AI$12*(($B$16+$AI$4)*0.7))-EXP(-$B$15*(($B$16+$AI$4)*0.7)))+T175*$B$15/($B$15-$AI$13)*(EXP(-$AI$13*(($B$16+$AI$4)*0.7))-EXP(-$B$15*(($B$16+$AI$4)*0.7)))+U175*$B$15/($B$15-$AI$14)*(EXP(-$AI$14*(($B$16+$AI$4)*0.7))-EXP(-$B$15*(($B$16+$AI$4)*0.7)))</f>
        <v/>
      </c>
      <c r="AC175" s="17">
        <f>R175*EXP(-$B$15*(($B$16+$AI$4)*0.8))+S175*$B$15/($B$15-$AI$12)*(EXP(-$AI$12*(($B$16+$AI$4)*0.8))-EXP(-$B$15*(($B$16+$AI$4)*0.8)))+T175*$B$15/($B$15-$AI$13)*(EXP(-$AI$13*(($B$16+$AI$4)*0.8))-EXP(-$B$15*(($B$16+$AI$4)*0.8)))+U175*$B$15/($B$15-$AI$14)*(EXP(-$AI$14*(($B$16+$AI$4)*0.8))-EXP(-$B$15*(($B$16+$AI$4)*0.8)))</f>
        <v/>
      </c>
      <c r="AD175" s="17">
        <f>R175*EXP(-$B$15*(($B$16+$AI$4)*0.9))+S175*$B$15/($B$15-$AI$12)*(EXP(-$AI$12*(($B$16+$AI$4)*0.9))-EXP(-$B$15*(($B$16+$AI$4)*0.9)))+T175*$B$15/($B$15-$AI$13)*(EXP(-$AI$13*(($B$16+$AI$4)*0.9))-EXP(-$B$15*(($B$16+$AI$4)*0.9)))+U175*$B$15/($B$15-$AI$14)*(EXP(-$AI$14*(($B$16+$AI$4)*0.9))-EXP(-$B$15*(($B$16+$AI$4)*0.9)))</f>
        <v/>
      </c>
      <c r="AE175" s="17">
        <f>R175*EXP(-$B$15*(($B$16+$AI$4)*1.0))+S175*$B$15/($B$15-$AI$12)*(EXP(-$AI$12*(($B$16+$AI$4)*1.0))-EXP(-$B$15*(($B$16+$AI$4)*1.0)))+T175*$B$15/($B$15-$AI$13)*(EXP(-$AI$13*(($B$16+$AI$4)*1.0))-EXP(-$B$15*(($B$16+$AI$4)*1.0)))+U175*$B$15/($B$15-$AI$14)*(EXP(-$AI$14*(($B$16+$AI$4)*1.0))-EXP(-$B$15*(($B$16+$AI$4)*1.0)))</f>
        <v/>
      </c>
      <c r="AF175" s="17">
        <f>MIN((G175-V175)/$AI$48,(G175-W175)/$AI$49,(G175-X175)/$AI$50,(G175-Y175)/$AI$51,(G175-Z175)/$AI$52,(G175-AA175)/$AI$53,(G175-AB175)/$AI$54,(G175-AC175)/$AI$55,(G175-AD175)/$AI$56,(G175-AE175)/$AI$57)</f>
        <v/>
      </c>
    </row>
    <row r="176">
      <c r="E176" s="12">
        <f>E175+$B$11</f>
        <v/>
      </c>
      <c r="F176" s="13">
        <f>E176/60</f>
        <v/>
      </c>
      <c r="G176" s="13">
        <f>IF(F176&gt;=$AI$66,$B$26,IF(F176&gt;=$AI$65,$B$25,IF(F176&gt;=$AI$64,$B$24,IF(F176&gt;=$AI$63,$B$23,IF(F176&gt;=$AI$62,$B$22,IF(F176&gt;=$AI$61,$B$21,$B$20))))))</f>
        <v/>
      </c>
      <c r="H176" s="14">
        <f>MAX(0,MIN($AI$59,IF($B$9="Plasma",(G176-(S176*$AI$18+T176*$AI$19+U176*$AI$20))/$AI$46,AF176)))</f>
        <v/>
      </c>
      <c r="I176" s="15">
        <f>H176/10*3600/$B$11</f>
        <v/>
      </c>
      <c r="J176" s="15">
        <f>J175+H176</f>
        <v/>
      </c>
      <c r="K176" s="14">
        <f>$AI$21*K175+$AI$22*L175+$AI$23*M175+$AI$30*H175</f>
        <v/>
      </c>
      <c r="L176" s="14">
        <f>$AI$24*K175+$AI$25*L175+$AI$26*M175+$AI$31*H175</f>
        <v/>
      </c>
      <c r="M176" s="14">
        <f>$AI$27*K175+$AI$28*L175+$AI$29*M175+$AI$32*H175</f>
        <v/>
      </c>
      <c r="N176" s="16">
        <f>R176*$B$48</f>
        <v/>
      </c>
      <c r="O176" s="14">
        <f>K176/$B$37</f>
        <v/>
      </c>
      <c r="P176" s="14">
        <f>L176/$B$38</f>
        <v/>
      </c>
      <c r="Q176" s="14">
        <f>M176/$B$39</f>
        <v/>
      </c>
      <c r="R176" s="14">
        <f>R175*$AI$42+S175*$AI$43+T175*$AI$44+U175*$AI$45+$AI$47*H175</f>
        <v/>
      </c>
      <c r="S176" s="17">
        <f>$AI$33*K176+$AI$34*L176+$AI$35*M176</f>
        <v/>
      </c>
      <c r="T176" s="17">
        <f>$AI$36*K176+$AI$37*L176+$AI$38*M176</f>
        <v/>
      </c>
      <c r="U176" s="17">
        <f>$AI$39*K176+$AI$40*L176+$AI$41*M176</f>
        <v/>
      </c>
      <c r="V176" s="17">
        <f>R176*EXP(-$B$15*(($B$16+$AI$4)*0.1))+S176*$B$15/($B$15-$AI$12)*(EXP(-$AI$12*(($B$16+$AI$4)*0.1))-EXP(-$B$15*(($B$16+$AI$4)*0.1)))+T176*$B$15/($B$15-$AI$13)*(EXP(-$AI$13*(($B$16+$AI$4)*0.1))-EXP(-$B$15*(($B$16+$AI$4)*0.1)))+U176*$B$15/($B$15-$AI$14)*(EXP(-$AI$14*(($B$16+$AI$4)*0.1))-EXP(-$B$15*(($B$16+$AI$4)*0.1)))</f>
        <v/>
      </c>
      <c r="W176" s="17">
        <f>R176*EXP(-$B$15*(($B$16+$AI$4)*0.2))+S176*$B$15/($B$15-$AI$12)*(EXP(-$AI$12*(($B$16+$AI$4)*0.2))-EXP(-$B$15*(($B$16+$AI$4)*0.2)))+T176*$B$15/($B$15-$AI$13)*(EXP(-$AI$13*(($B$16+$AI$4)*0.2))-EXP(-$B$15*(($B$16+$AI$4)*0.2)))+U176*$B$15/($B$15-$AI$14)*(EXP(-$AI$14*(($B$16+$AI$4)*0.2))-EXP(-$B$15*(($B$16+$AI$4)*0.2)))</f>
        <v/>
      </c>
      <c r="X176" s="17">
        <f>R176*EXP(-$B$15*(($B$16+$AI$4)*0.3))+S176*$B$15/($B$15-$AI$12)*(EXP(-$AI$12*(($B$16+$AI$4)*0.3))-EXP(-$B$15*(($B$16+$AI$4)*0.3)))+T176*$B$15/($B$15-$AI$13)*(EXP(-$AI$13*(($B$16+$AI$4)*0.3))-EXP(-$B$15*(($B$16+$AI$4)*0.3)))+U176*$B$15/($B$15-$AI$14)*(EXP(-$AI$14*(($B$16+$AI$4)*0.3))-EXP(-$B$15*(($B$16+$AI$4)*0.3)))</f>
        <v/>
      </c>
      <c r="Y176" s="17">
        <f>R176*EXP(-$B$15*(($B$16+$AI$4)*0.4))+S176*$B$15/($B$15-$AI$12)*(EXP(-$AI$12*(($B$16+$AI$4)*0.4))-EXP(-$B$15*(($B$16+$AI$4)*0.4)))+T176*$B$15/($B$15-$AI$13)*(EXP(-$AI$13*(($B$16+$AI$4)*0.4))-EXP(-$B$15*(($B$16+$AI$4)*0.4)))+U176*$B$15/($B$15-$AI$14)*(EXP(-$AI$14*(($B$16+$AI$4)*0.4))-EXP(-$B$15*(($B$16+$AI$4)*0.4)))</f>
        <v/>
      </c>
      <c r="Z176" s="17">
        <f>R176*EXP(-$B$15*(($B$16+$AI$4)*0.5))+S176*$B$15/($B$15-$AI$12)*(EXP(-$AI$12*(($B$16+$AI$4)*0.5))-EXP(-$B$15*(($B$16+$AI$4)*0.5)))+T176*$B$15/($B$15-$AI$13)*(EXP(-$AI$13*(($B$16+$AI$4)*0.5))-EXP(-$B$15*(($B$16+$AI$4)*0.5)))+U176*$B$15/($B$15-$AI$14)*(EXP(-$AI$14*(($B$16+$AI$4)*0.5))-EXP(-$B$15*(($B$16+$AI$4)*0.5)))</f>
        <v/>
      </c>
      <c r="AA176" s="17">
        <f>R176*EXP(-$B$15*(($B$16+$AI$4)*0.6))+S176*$B$15/($B$15-$AI$12)*(EXP(-$AI$12*(($B$16+$AI$4)*0.6))-EXP(-$B$15*(($B$16+$AI$4)*0.6)))+T176*$B$15/($B$15-$AI$13)*(EXP(-$AI$13*(($B$16+$AI$4)*0.6))-EXP(-$B$15*(($B$16+$AI$4)*0.6)))+U176*$B$15/($B$15-$AI$14)*(EXP(-$AI$14*(($B$16+$AI$4)*0.6))-EXP(-$B$15*(($B$16+$AI$4)*0.6)))</f>
        <v/>
      </c>
      <c r="AB176" s="17">
        <f>R176*EXP(-$B$15*(($B$16+$AI$4)*0.7))+S176*$B$15/($B$15-$AI$12)*(EXP(-$AI$12*(($B$16+$AI$4)*0.7))-EXP(-$B$15*(($B$16+$AI$4)*0.7)))+T176*$B$15/($B$15-$AI$13)*(EXP(-$AI$13*(($B$16+$AI$4)*0.7))-EXP(-$B$15*(($B$16+$AI$4)*0.7)))+U176*$B$15/($B$15-$AI$14)*(EXP(-$AI$14*(($B$16+$AI$4)*0.7))-EXP(-$B$15*(($B$16+$AI$4)*0.7)))</f>
        <v/>
      </c>
      <c r="AC176" s="17">
        <f>R176*EXP(-$B$15*(($B$16+$AI$4)*0.8))+S176*$B$15/($B$15-$AI$12)*(EXP(-$AI$12*(($B$16+$AI$4)*0.8))-EXP(-$B$15*(($B$16+$AI$4)*0.8)))+T176*$B$15/($B$15-$AI$13)*(EXP(-$AI$13*(($B$16+$AI$4)*0.8))-EXP(-$B$15*(($B$16+$AI$4)*0.8)))+U176*$B$15/($B$15-$AI$14)*(EXP(-$AI$14*(($B$16+$AI$4)*0.8))-EXP(-$B$15*(($B$16+$AI$4)*0.8)))</f>
        <v/>
      </c>
      <c r="AD176" s="17">
        <f>R176*EXP(-$B$15*(($B$16+$AI$4)*0.9))+S176*$B$15/($B$15-$AI$12)*(EXP(-$AI$12*(($B$16+$AI$4)*0.9))-EXP(-$B$15*(($B$16+$AI$4)*0.9)))+T176*$B$15/($B$15-$AI$13)*(EXP(-$AI$13*(($B$16+$AI$4)*0.9))-EXP(-$B$15*(($B$16+$AI$4)*0.9)))+U176*$B$15/($B$15-$AI$14)*(EXP(-$AI$14*(($B$16+$AI$4)*0.9))-EXP(-$B$15*(($B$16+$AI$4)*0.9)))</f>
        <v/>
      </c>
      <c r="AE176" s="17">
        <f>R176*EXP(-$B$15*(($B$16+$AI$4)*1.0))+S176*$B$15/($B$15-$AI$12)*(EXP(-$AI$12*(($B$16+$AI$4)*1.0))-EXP(-$B$15*(($B$16+$AI$4)*1.0)))+T176*$B$15/($B$15-$AI$13)*(EXP(-$AI$13*(($B$16+$AI$4)*1.0))-EXP(-$B$15*(($B$16+$AI$4)*1.0)))+U176*$B$15/($B$15-$AI$14)*(EXP(-$AI$14*(($B$16+$AI$4)*1.0))-EXP(-$B$15*(($B$16+$AI$4)*1.0)))</f>
        <v/>
      </c>
      <c r="AF176" s="17">
        <f>MIN((G176-V176)/$AI$48,(G176-W176)/$AI$49,(G176-X176)/$AI$50,(G176-Y176)/$AI$51,(G176-Z176)/$AI$52,(G176-AA176)/$AI$53,(G176-AB176)/$AI$54,(G176-AC176)/$AI$55,(G176-AD176)/$AI$56,(G176-AE176)/$AI$57)</f>
        <v/>
      </c>
    </row>
    <row r="177">
      <c r="E177" s="12">
        <f>E176+$B$11</f>
        <v/>
      </c>
      <c r="F177" s="13">
        <f>E177/60</f>
        <v/>
      </c>
      <c r="G177" s="13">
        <f>IF(F177&gt;=$AI$66,$B$26,IF(F177&gt;=$AI$65,$B$25,IF(F177&gt;=$AI$64,$B$24,IF(F177&gt;=$AI$63,$B$23,IF(F177&gt;=$AI$62,$B$22,IF(F177&gt;=$AI$61,$B$21,$B$20))))))</f>
        <v/>
      </c>
      <c r="H177" s="14">
        <f>MAX(0,MIN($AI$59,IF($B$9="Plasma",(G177-(S177*$AI$18+T177*$AI$19+U177*$AI$20))/$AI$46,AF177)))</f>
        <v/>
      </c>
      <c r="I177" s="15">
        <f>H177/10*3600/$B$11</f>
        <v/>
      </c>
      <c r="J177" s="15">
        <f>J176+H177</f>
        <v/>
      </c>
      <c r="K177" s="14">
        <f>$AI$21*K176+$AI$22*L176+$AI$23*M176+$AI$30*H176</f>
        <v/>
      </c>
      <c r="L177" s="14">
        <f>$AI$24*K176+$AI$25*L176+$AI$26*M176+$AI$31*H176</f>
        <v/>
      </c>
      <c r="M177" s="14">
        <f>$AI$27*K176+$AI$28*L176+$AI$29*M176+$AI$32*H176</f>
        <v/>
      </c>
      <c r="N177" s="16">
        <f>R177*$B$48</f>
        <v/>
      </c>
      <c r="O177" s="14">
        <f>K177/$B$37</f>
        <v/>
      </c>
      <c r="P177" s="14">
        <f>L177/$B$38</f>
        <v/>
      </c>
      <c r="Q177" s="14">
        <f>M177/$B$39</f>
        <v/>
      </c>
      <c r="R177" s="14">
        <f>R176*$AI$42+S176*$AI$43+T176*$AI$44+U176*$AI$45+$AI$47*H176</f>
        <v/>
      </c>
      <c r="S177" s="17">
        <f>$AI$33*K177+$AI$34*L177+$AI$35*M177</f>
        <v/>
      </c>
      <c r="T177" s="17">
        <f>$AI$36*K177+$AI$37*L177+$AI$38*M177</f>
        <v/>
      </c>
      <c r="U177" s="17">
        <f>$AI$39*K177+$AI$40*L177+$AI$41*M177</f>
        <v/>
      </c>
      <c r="V177" s="17">
        <f>R177*EXP(-$B$15*(($B$16+$AI$4)*0.1))+S177*$B$15/($B$15-$AI$12)*(EXP(-$AI$12*(($B$16+$AI$4)*0.1))-EXP(-$B$15*(($B$16+$AI$4)*0.1)))+T177*$B$15/($B$15-$AI$13)*(EXP(-$AI$13*(($B$16+$AI$4)*0.1))-EXP(-$B$15*(($B$16+$AI$4)*0.1)))+U177*$B$15/($B$15-$AI$14)*(EXP(-$AI$14*(($B$16+$AI$4)*0.1))-EXP(-$B$15*(($B$16+$AI$4)*0.1)))</f>
        <v/>
      </c>
      <c r="W177" s="17">
        <f>R177*EXP(-$B$15*(($B$16+$AI$4)*0.2))+S177*$B$15/($B$15-$AI$12)*(EXP(-$AI$12*(($B$16+$AI$4)*0.2))-EXP(-$B$15*(($B$16+$AI$4)*0.2)))+T177*$B$15/($B$15-$AI$13)*(EXP(-$AI$13*(($B$16+$AI$4)*0.2))-EXP(-$B$15*(($B$16+$AI$4)*0.2)))+U177*$B$15/($B$15-$AI$14)*(EXP(-$AI$14*(($B$16+$AI$4)*0.2))-EXP(-$B$15*(($B$16+$AI$4)*0.2)))</f>
        <v/>
      </c>
      <c r="X177" s="17">
        <f>R177*EXP(-$B$15*(($B$16+$AI$4)*0.3))+S177*$B$15/($B$15-$AI$12)*(EXP(-$AI$12*(($B$16+$AI$4)*0.3))-EXP(-$B$15*(($B$16+$AI$4)*0.3)))+T177*$B$15/($B$15-$AI$13)*(EXP(-$AI$13*(($B$16+$AI$4)*0.3))-EXP(-$B$15*(($B$16+$AI$4)*0.3)))+U177*$B$15/($B$15-$AI$14)*(EXP(-$AI$14*(($B$16+$AI$4)*0.3))-EXP(-$B$15*(($B$16+$AI$4)*0.3)))</f>
        <v/>
      </c>
      <c r="Y177" s="17">
        <f>R177*EXP(-$B$15*(($B$16+$AI$4)*0.4))+S177*$B$15/($B$15-$AI$12)*(EXP(-$AI$12*(($B$16+$AI$4)*0.4))-EXP(-$B$15*(($B$16+$AI$4)*0.4)))+T177*$B$15/($B$15-$AI$13)*(EXP(-$AI$13*(($B$16+$AI$4)*0.4))-EXP(-$B$15*(($B$16+$AI$4)*0.4)))+U177*$B$15/($B$15-$AI$14)*(EXP(-$AI$14*(($B$16+$AI$4)*0.4))-EXP(-$B$15*(($B$16+$AI$4)*0.4)))</f>
        <v/>
      </c>
      <c r="Z177" s="17">
        <f>R177*EXP(-$B$15*(($B$16+$AI$4)*0.5))+S177*$B$15/($B$15-$AI$12)*(EXP(-$AI$12*(($B$16+$AI$4)*0.5))-EXP(-$B$15*(($B$16+$AI$4)*0.5)))+T177*$B$15/($B$15-$AI$13)*(EXP(-$AI$13*(($B$16+$AI$4)*0.5))-EXP(-$B$15*(($B$16+$AI$4)*0.5)))+U177*$B$15/($B$15-$AI$14)*(EXP(-$AI$14*(($B$16+$AI$4)*0.5))-EXP(-$B$15*(($B$16+$AI$4)*0.5)))</f>
        <v/>
      </c>
      <c r="AA177" s="17">
        <f>R177*EXP(-$B$15*(($B$16+$AI$4)*0.6))+S177*$B$15/($B$15-$AI$12)*(EXP(-$AI$12*(($B$16+$AI$4)*0.6))-EXP(-$B$15*(($B$16+$AI$4)*0.6)))+T177*$B$15/($B$15-$AI$13)*(EXP(-$AI$13*(($B$16+$AI$4)*0.6))-EXP(-$B$15*(($B$16+$AI$4)*0.6)))+U177*$B$15/($B$15-$AI$14)*(EXP(-$AI$14*(($B$16+$AI$4)*0.6))-EXP(-$B$15*(($B$16+$AI$4)*0.6)))</f>
        <v/>
      </c>
      <c r="AB177" s="17">
        <f>R177*EXP(-$B$15*(($B$16+$AI$4)*0.7))+S177*$B$15/($B$15-$AI$12)*(EXP(-$AI$12*(($B$16+$AI$4)*0.7))-EXP(-$B$15*(($B$16+$AI$4)*0.7)))+T177*$B$15/($B$15-$AI$13)*(EXP(-$AI$13*(($B$16+$AI$4)*0.7))-EXP(-$B$15*(($B$16+$AI$4)*0.7)))+U177*$B$15/($B$15-$AI$14)*(EXP(-$AI$14*(($B$16+$AI$4)*0.7))-EXP(-$B$15*(($B$16+$AI$4)*0.7)))</f>
        <v/>
      </c>
      <c r="AC177" s="17">
        <f>R177*EXP(-$B$15*(($B$16+$AI$4)*0.8))+S177*$B$15/($B$15-$AI$12)*(EXP(-$AI$12*(($B$16+$AI$4)*0.8))-EXP(-$B$15*(($B$16+$AI$4)*0.8)))+T177*$B$15/($B$15-$AI$13)*(EXP(-$AI$13*(($B$16+$AI$4)*0.8))-EXP(-$B$15*(($B$16+$AI$4)*0.8)))+U177*$B$15/($B$15-$AI$14)*(EXP(-$AI$14*(($B$16+$AI$4)*0.8))-EXP(-$B$15*(($B$16+$AI$4)*0.8)))</f>
        <v/>
      </c>
      <c r="AD177" s="17">
        <f>R177*EXP(-$B$15*(($B$16+$AI$4)*0.9))+S177*$B$15/($B$15-$AI$12)*(EXP(-$AI$12*(($B$16+$AI$4)*0.9))-EXP(-$B$15*(($B$16+$AI$4)*0.9)))+T177*$B$15/($B$15-$AI$13)*(EXP(-$AI$13*(($B$16+$AI$4)*0.9))-EXP(-$B$15*(($B$16+$AI$4)*0.9)))+U177*$B$15/($B$15-$AI$14)*(EXP(-$AI$14*(($B$16+$AI$4)*0.9))-EXP(-$B$15*(($B$16+$AI$4)*0.9)))</f>
        <v/>
      </c>
      <c r="AE177" s="17">
        <f>R177*EXP(-$B$15*(($B$16+$AI$4)*1.0))+S177*$B$15/($B$15-$AI$12)*(EXP(-$AI$12*(($B$16+$AI$4)*1.0))-EXP(-$B$15*(($B$16+$AI$4)*1.0)))+T177*$B$15/($B$15-$AI$13)*(EXP(-$AI$13*(($B$16+$AI$4)*1.0))-EXP(-$B$15*(($B$16+$AI$4)*1.0)))+U177*$B$15/($B$15-$AI$14)*(EXP(-$AI$14*(($B$16+$AI$4)*1.0))-EXP(-$B$15*(($B$16+$AI$4)*1.0)))</f>
        <v/>
      </c>
      <c r="AF177" s="17">
        <f>MIN((G177-V177)/$AI$48,(G177-W177)/$AI$49,(G177-X177)/$AI$50,(G177-Y177)/$AI$51,(G177-Z177)/$AI$52,(G177-AA177)/$AI$53,(G177-AB177)/$AI$54,(G177-AC177)/$AI$55,(G177-AD177)/$AI$56,(G177-AE177)/$AI$57)</f>
        <v/>
      </c>
    </row>
    <row r="178">
      <c r="E178" s="12">
        <f>E177+$B$11</f>
        <v/>
      </c>
      <c r="F178" s="13">
        <f>E178/60</f>
        <v/>
      </c>
      <c r="G178" s="13">
        <f>IF(F178&gt;=$AI$66,$B$26,IF(F178&gt;=$AI$65,$B$25,IF(F178&gt;=$AI$64,$B$24,IF(F178&gt;=$AI$63,$B$23,IF(F178&gt;=$AI$62,$B$22,IF(F178&gt;=$AI$61,$B$21,$B$20))))))</f>
        <v/>
      </c>
      <c r="H178" s="14">
        <f>MAX(0,MIN($AI$59,IF($B$9="Plasma",(G178-(S178*$AI$18+T178*$AI$19+U178*$AI$20))/$AI$46,AF178)))</f>
        <v/>
      </c>
      <c r="I178" s="15">
        <f>H178/10*3600/$B$11</f>
        <v/>
      </c>
      <c r="J178" s="15">
        <f>J177+H178</f>
        <v/>
      </c>
      <c r="K178" s="14">
        <f>$AI$21*K177+$AI$22*L177+$AI$23*M177+$AI$30*H177</f>
        <v/>
      </c>
      <c r="L178" s="14">
        <f>$AI$24*K177+$AI$25*L177+$AI$26*M177+$AI$31*H177</f>
        <v/>
      </c>
      <c r="M178" s="14">
        <f>$AI$27*K177+$AI$28*L177+$AI$29*M177+$AI$32*H177</f>
        <v/>
      </c>
      <c r="N178" s="16">
        <f>R178*$B$48</f>
        <v/>
      </c>
      <c r="O178" s="14">
        <f>K178/$B$37</f>
        <v/>
      </c>
      <c r="P178" s="14">
        <f>L178/$B$38</f>
        <v/>
      </c>
      <c r="Q178" s="14">
        <f>M178/$B$39</f>
        <v/>
      </c>
      <c r="R178" s="14">
        <f>R177*$AI$42+S177*$AI$43+T177*$AI$44+U177*$AI$45+$AI$47*H177</f>
        <v/>
      </c>
      <c r="S178" s="17">
        <f>$AI$33*K178+$AI$34*L178+$AI$35*M178</f>
        <v/>
      </c>
      <c r="T178" s="17">
        <f>$AI$36*K178+$AI$37*L178+$AI$38*M178</f>
        <v/>
      </c>
      <c r="U178" s="17">
        <f>$AI$39*K178+$AI$40*L178+$AI$41*M178</f>
        <v/>
      </c>
      <c r="V178" s="17">
        <f>R178*EXP(-$B$15*(($B$16+$AI$4)*0.1))+S178*$B$15/($B$15-$AI$12)*(EXP(-$AI$12*(($B$16+$AI$4)*0.1))-EXP(-$B$15*(($B$16+$AI$4)*0.1)))+T178*$B$15/($B$15-$AI$13)*(EXP(-$AI$13*(($B$16+$AI$4)*0.1))-EXP(-$B$15*(($B$16+$AI$4)*0.1)))+U178*$B$15/($B$15-$AI$14)*(EXP(-$AI$14*(($B$16+$AI$4)*0.1))-EXP(-$B$15*(($B$16+$AI$4)*0.1)))</f>
        <v/>
      </c>
      <c r="W178" s="17">
        <f>R178*EXP(-$B$15*(($B$16+$AI$4)*0.2))+S178*$B$15/($B$15-$AI$12)*(EXP(-$AI$12*(($B$16+$AI$4)*0.2))-EXP(-$B$15*(($B$16+$AI$4)*0.2)))+T178*$B$15/($B$15-$AI$13)*(EXP(-$AI$13*(($B$16+$AI$4)*0.2))-EXP(-$B$15*(($B$16+$AI$4)*0.2)))+U178*$B$15/($B$15-$AI$14)*(EXP(-$AI$14*(($B$16+$AI$4)*0.2))-EXP(-$B$15*(($B$16+$AI$4)*0.2)))</f>
        <v/>
      </c>
      <c r="X178" s="17">
        <f>R178*EXP(-$B$15*(($B$16+$AI$4)*0.3))+S178*$B$15/($B$15-$AI$12)*(EXP(-$AI$12*(($B$16+$AI$4)*0.3))-EXP(-$B$15*(($B$16+$AI$4)*0.3)))+T178*$B$15/($B$15-$AI$13)*(EXP(-$AI$13*(($B$16+$AI$4)*0.3))-EXP(-$B$15*(($B$16+$AI$4)*0.3)))+U178*$B$15/($B$15-$AI$14)*(EXP(-$AI$14*(($B$16+$AI$4)*0.3))-EXP(-$B$15*(($B$16+$AI$4)*0.3)))</f>
        <v/>
      </c>
      <c r="Y178" s="17">
        <f>R178*EXP(-$B$15*(($B$16+$AI$4)*0.4))+S178*$B$15/($B$15-$AI$12)*(EXP(-$AI$12*(($B$16+$AI$4)*0.4))-EXP(-$B$15*(($B$16+$AI$4)*0.4)))+T178*$B$15/($B$15-$AI$13)*(EXP(-$AI$13*(($B$16+$AI$4)*0.4))-EXP(-$B$15*(($B$16+$AI$4)*0.4)))+U178*$B$15/($B$15-$AI$14)*(EXP(-$AI$14*(($B$16+$AI$4)*0.4))-EXP(-$B$15*(($B$16+$AI$4)*0.4)))</f>
        <v/>
      </c>
      <c r="Z178" s="17">
        <f>R178*EXP(-$B$15*(($B$16+$AI$4)*0.5))+S178*$B$15/($B$15-$AI$12)*(EXP(-$AI$12*(($B$16+$AI$4)*0.5))-EXP(-$B$15*(($B$16+$AI$4)*0.5)))+T178*$B$15/($B$15-$AI$13)*(EXP(-$AI$13*(($B$16+$AI$4)*0.5))-EXP(-$B$15*(($B$16+$AI$4)*0.5)))+U178*$B$15/($B$15-$AI$14)*(EXP(-$AI$14*(($B$16+$AI$4)*0.5))-EXP(-$B$15*(($B$16+$AI$4)*0.5)))</f>
        <v/>
      </c>
      <c r="AA178" s="17">
        <f>R178*EXP(-$B$15*(($B$16+$AI$4)*0.6))+S178*$B$15/($B$15-$AI$12)*(EXP(-$AI$12*(($B$16+$AI$4)*0.6))-EXP(-$B$15*(($B$16+$AI$4)*0.6)))+T178*$B$15/($B$15-$AI$13)*(EXP(-$AI$13*(($B$16+$AI$4)*0.6))-EXP(-$B$15*(($B$16+$AI$4)*0.6)))+U178*$B$15/($B$15-$AI$14)*(EXP(-$AI$14*(($B$16+$AI$4)*0.6))-EXP(-$B$15*(($B$16+$AI$4)*0.6)))</f>
        <v/>
      </c>
      <c r="AB178" s="17">
        <f>R178*EXP(-$B$15*(($B$16+$AI$4)*0.7))+S178*$B$15/($B$15-$AI$12)*(EXP(-$AI$12*(($B$16+$AI$4)*0.7))-EXP(-$B$15*(($B$16+$AI$4)*0.7)))+T178*$B$15/($B$15-$AI$13)*(EXP(-$AI$13*(($B$16+$AI$4)*0.7))-EXP(-$B$15*(($B$16+$AI$4)*0.7)))+U178*$B$15/($B$15-$AI$14)*(EXP(-$AI$14*(($B$16+$AI$4)*0.7))-EXP(-$B$15*(($B$16+$AI$4)*0.7)))</f>
        <v/>
      </c>
      <c r="AC178" s="17">
        <f>R178*EXP(-$B$15*(($B$16+$AI$4)*0.8))+S178*$B$15/($B$15-$AI$12)*(EXP(-$AI$12*(($B$16+$AI$4)*0.8))-EXP(-$B$15*(($B$16+$AI$4)*0.8)))+T178*$B$15/($B$15-$AI$13)*(EXP(-$AI$13*(($B$16+$AI$4)*0.8))-EXP(-$B$15*(($B$16+$AI$4)*0.8)))+U178*$B$15/($B$15-$AI$14)*(EXP(-$AI$14*(($B$16+$AI$4)*0.8))-EXP(-$B$15*(($B$16+$AI$4)*0.8)))</f>
        <v/>
      </c>
      <c r="AD178" s="17">
        <f>R178*EXP(-$B$15*(($B$16+$AI$4)*0.9))+S178*$B$15/($B$15-$AI$12)*(EXP(-$AI$12*(($B$16+$AI$4)*0.9))-EXP(-$B$15*(($B$16+$AI$4)*0.9)))+T178*$B$15/($B$15-$AI$13)*(EXP(-$AI$13*(($B$16+$AI$4)*0.9))-EXP(-$B$15*(($B$16+$AI$4)*0.9)))+U178*$B$15/($B$15-$AI$14)*(EXP(-$AI$14*(($B$16+$AI$4)*0.9))-EXP(-$B$15*(($B$16+$AI$4)*0.9)))</f>
        <v/>
      </c>
      <c r="AE178" s="17">
        <f>R178*EXP(-$B$15*(($B$16+$AI$4)*1.0))+S178*$B$15/($B$15-$AI$12)*(EXP(-$AI$12*(($B$16+$AI$4)*1.0))-EXP(-$B$15*(($B$16+$AI$4)*1.0)))+T178*$B$15/($B$15-$AI$13)*(EXP(-$AI$13*(($B$16+$AI$4)*1.0))-EXP(-$B$15*(($B$16+$AI$4)*1.0)))+U178*$B$15/($B$15-$AI$14)*(EXP(-$AI$14*(($B$16+$AI$4)*1.0))-EXP(-$B$15*(($B$16+$AI$4)*1.0)))</f>
        <v/>
      </c>
      <c r="AF178" s="17">
        <f>MIN((G178-V178)/$AI$48,(G178-W178)/$AI$49,(G178-X178)/$AI$50,(G178-Y178)/$AI$51,(G178-Z178)/$AI$52,(G178-AA178)/$AI$53,(G178-AB178)/$AI$54,(G178-AC178)/$AI$55,(G178-AD178)/$AI$56,(G178-AE178)/$AI$57)</f>
        <v/>
      </c>
    </row>
    <row r="179">
      <c r="E179" s="12">
        <f>E178+$B$11</f>
        <v/>
      </c>
      <c r="F179" s="13">
        <f>E179/60</f>
        <v/>
      </c>
      <c r="G179" s="13">
        <f>IF(F179&gt;=$AI$66,$B$26,IF(F179&gt;=$AI$65,$B$25,IF(F179&gt;=$AI$64,$B$24,IF(F179&gt;=$AI$63,$B$23,IF(F179&gt;=$AI$62,$B$22,IF(F179&gt;=$AI$61,$B$21,$B$20))))))</f>
        <v/>
      </c>
      <c r="H179" s="14">
        <f>MAX(0,MIN($AI$59,IF($B$9="Plasma",(G179-(S179*$AI$18+T179*$AI$19+U179*$AI$20))/$AI$46,AF179)))</f>
        <v/>
      </c>
      <c r="I179" s="15">
        <f>H179/10*3600/$B$11</f>
        <v/>
      </c>
      <c r="J179" s="15">
        <f>J178+H179</f>
        <v/>
      </c>
      <c r="K179" s="14">
        <f>$AI$21*K178+$AI$22*L178+$AI$23*M178+$AI$30*H178</f>
        <v/>
      </c>
      <c r="L179" s="14">
        <f>$AI$24*K178+$AI$25*L178+$AI$26*M178+$AI$31*H178</f>
        <v/>
      </c>
      <c r="M179" s="14">
        <f>$AI$27*K178+$AI$28*L178+$AI$29*M178+$AI$32*H178</f>
        <v/>
      </c>
      <c r="N179" s="16">
        <f>R179*$B$48</f>
        <v/>
      </c>
      <c r="O179" s="14">
        <f>K179/$B$37</f>
        <v/>
      </c>
      <c r="P179" s="14">
        <f>L179/$B$38</f>
        <v/>
      </c>
      <c r="Q179" s="14">
        <f>M179/$B$39</f>
        <v/>
      </c>
      <c r="R179" s="14">
        <f>R178*$AI$42+S178*$AI$43+T178*$AI$44+U178*$AI$45+$AI$47*H178</f>
        <v/>
      </c>
      <c r="S179" s="17">
        <f>$AI$33*K179+$AI$34*L179+$AI$35*M179</f>
        <v/>
      </c>
      <c r="T179" s="17">
        <f>$AI$36*K179+$AI$37*L179+$AI$38*M179</f>
        <v/>
      </c>
      <c r="U179" s="17">
        <f>$AI$39*K179+$AI$40*L179+$AI$41*M179</f>
        <v/>
      </c>
      <c r="V179" s="17">
        <f>R179*EXP(-$B$15*(($B$16+$AI$4)*0.1))+S179*$B$15/($B$15-$AI$12)*(EXP(-$AI$12*(($B$16+$AI$4)*0.1))-EXP(-$B$15*(($B$16+$AI$4)*0.1)))+T179*$B$15/($B$15-$AI$13)*(EXP(-$AI$13*(($B$16+$AI$4)*0.1))-EXP(-$B$15*(($B$16+$AI$4)*0.1)))+U179*$B$15/($B$15-$AI$14)*(EXP(-$AI$14*(($B$16+$AI$4)*0.1))-EXP(-$B$15*(($B$16+$AI$4)*0.1)))</f>
        <v/>
      </c>
      <c r="W179" s="17">
        <f>R179*EXP(-$B$15*(($B$16+$AI$4)*0.2))+S179*$B$15/($B$15-$AI$12)*(EXP(-$AI$12*(($B$16+$AI$4)*0.2))-EXP(-$B$15*(($B$16+$AI$4)*0.2)))+T179*$B$15/($B$15-$AI$13)*(EXP(-$AI$13*(($B$16+$AI$4)*0.2))-EXP(-$B$15*(($B$16+$AI$4)*0.2)))+U179*$B$15/($B$15-$AI$14)*(EXP(-$AI$14*(($B$16+$AI$4)*0.2))-EXP(-$B$15*(($B$16+$AI$4)*0.2)))</f>
        <v/>
      </c>
      <c r="X179" s="17">
        <f>R179*EXP(-$B$15*(($B$16+$AI$4)*0.3))+S179*$B$15/($B$15-$AI$12)*(EXP(-$AI$12*(($B$16+$AI$4)*0.3))-EXP(-$B$15*(($B$16+$AI$4)*0.3)))+T179*$B$15/($B$15-$AI$13)*(EXP(-$AI$13*(($B$16+$AI$4)*0.3))-EXP(-$B$15*(($B$16+$AI$4)*0.3)))+U179*$B$15/($B$15-$AI$14)*(EXP(-$AI$14*(($B$16+$AI$4)*0.3))-EXP(-$B$15*(($B$16+$AI$4)*0.3)))</f>
        <v/>
      </c>
      <c r="Y179" s="17">
        <f>R179*EXP(-$B$15*(($B$16+$AI$4)*0.4))+S179*$B$15/($B$15-$AI$12)*(EXP(-$AI$12*(($B$16+$AI$4)*0.4))-EXP(-$B$15*(($B$16+$AI$4)*0.4)))+T179*$B$15/($B$15-$AI$13)*(EXP(-$AI$13*(($B$16+$AI$4)*0.4))-EXP(-$B$15*(($B$16+$AI$4)*0.4)))+U179*$B$15/($B$15-$AI$14)*(EXP(-$AI$14*(($B$16+$AI$4)*0.4))-EXP(-$B$15*(($B$16+$AI$4)*0.4)))</f>
        <v/>
      </c>
      <c r="Z179" s="17">
        <f>R179*EXP(-$B$15*(($B$16+$AI$4)*0.5))+S179*$B$15/($B$15-$AI$12)*(EXP(-$AI$12*(($B$16+$AI$4)*0.5))-EXP(-$B$15*(($B$16+$AI$4)*0.5)))+T179*$B$15/($B$15-$AI$13)*(EXP(-$AI$13*(($B$16+$AI$4)*0.5))-EXP(-$B$15*(($B$16+$AI$4)*0.5)))+U179*$B$15/($B$15-$AI$14)*(EXP(-$AI$14*(($B$16+$AI$4)*0.5))-EXP(-$B$15*(($B$16+$AI$4)*0.5)))</f>
        <v/>
      </c>
      <c r="AA179" s="17">
        <f>R179*EXP(-$B$15*(($B$16+$AI$4)*0.6))+S179*$B$15/($B$15-$AI$12)*(EXP(-$AI$12*(($B$16+$AI$4)*0.6))-EXP(-$B$15*(($B$16+$AI$4)*0.6)))+T179*$B$15/($B$15-$AI$13)*(EXP(-$AI$13*(($B$16+$AI$4)*0.6))-EXP(-$B$15*(($B$16+$AI$4)*0.6)))+U179*$B$15/($B$15-$AI$14)*(EXP(-$AI$14*(($B$16+$AI$4)*0.6))-EXP(-$B$15*(($B$16+$AI$4)*0.6)))</f>
        <v/>
      </c>
      <c r="AB179" s="17">
        <f>R179*EXP(-$B$15*(($B$16+$AI$4)*0.7))+S179*$B$15/($B$15-$AI$12)*(EXP(-$AI$12*(($B$16+$AI$4)*0.7))-EXP(-$B$15*(($B$16+$AI$4)*0.7)))+T179*$B$15/($B$15-$AI$13)*(EXP(-$AI$13*(($B$16+$AI$4)*0.7))-EXP(-$B$15*(($B$16+$AI$4)*0.7)))+U179*$B$15/($B$15-$AI$14)*(EXP(-$AI$14*(($B$16+$AI$4)*0.7))-EXP(-$B$15*(($B$16+$AI$4)*0.7)))</f>
        <v/>
      </c>
      <c r="AC179" s="17">
        <f>R179*EXP(-$B$15*(($B$16+$AI$4)*0.8))+S179*$B$15/($B$15-$AI$12)*(EXP(-$AI$12*(($B$16+$AI$4)*0.8))-EXP(-$B$15*(($B$16+$AI$4)*0.8)))+T179*$B$15/($B$15-$AI$13)*(EXP(-$AI$13*(($B$16+$AI$4)*0.8))-EXP(-$B$15*(($B$16+$AI$4)*0.8)))+U179*$B$15/($B$15-$AI$14)*(EXP(-$AI$14*(($B$16+$AI$4)*0.8))-EXP(-$B$15*(($B$16+$AI$4)*0.8)))</f>
        <v/>
      </c>
      <c r="AD179" s="17">
        <f>R179*EXP(-$B$15*(($B$16+$AI$4)*0.9))+S179*$B$15/($B$15-$AI$12)*(EXP(-$AI$12*(($B$16+$AI$4)*0.9))-EXP(-$B$15*(($B$16+$AI$4)*0.9)))+T179*$B$15/($B$15-$AI$13)*(EXP(-$AI$13*(($B$16+$AI$4)*0.9))-EXP(-$B$15*(($B$16+$AI$4)*0.9)))+U179*$B$15/($B$15-$AI$14)*(EXP(-$AI$14*(($B$16+$AI$4)*0.9))-EXP(-$B$15*(($B$16+$AI$4)*0.9)))</f>
        <v/>
      </c>
      <c r="AE179" s="17">
        <f>R179*EXP(-$B$15*(($B$16+$AI$4)*1.0))+S179*$B$15/($B$15-$AI$12)*(EXP(-$AI$12*(($B$16+$AI$4)*1.0))-EXP(-$B$15*(($B$16+$AI$4)*1.0)))+T179*$B$15/($B$15-$AI$13)*(EXP(-$AI$13*(($B$16+$AI$4)*1.0))-EXP(-$B$15*(($B$16+$AI$4)*1.0)))+U179*$B$15/($B$15-$AI$14)*(EXP(-$AI$14*(($B$16+$AI$4)*1.0))-EXP(-$B$15*(($B$16+$AI$4)*1.0)))</f>
        <v/>
      </c>
      <c r="AF179" s="17">
        <f>MIN((G179-V179)/$AI$48,(G179-W179)/$AI$49,(G179-X179)/$AI$50,(G179-Y179)/$AI$51,(G179-Z179)/$AI$52,(G179-AA179)/$AI$53,(G179-AB179)/$AI$54,(G179-AC179)/$AI$55,(G179-AD179)/$AI$56,(G179-AE179)/$AI$57)</f>
        <v/>
      </c>
    </row>
    <row r="180">
      <c r="E180" s="12">
        <f>E179+$B$11</f>
        <v/>
      </c>
      <c r="F180" s="13">
        <f>E180/60</f>
        <v/>
      </c>
      <c r="G180" s="13">
        <f>IF(F180&gt;=$AI$66,$B$26,IF(F180&gt;=$AI$65,$B$25,IF(F180&gt;=$AI$64,$B$24,IF(F180&gt;=$AI$63,$B$23,IF(F180&gt;=$AI$62,$B$22,IF(F180&gt;=$AI$61,$B$21,$B$20))))))</f>
        <v/>
      </c>
      <c r="H180" s="14">
        <f>MAX(0,MIN($AI$59,IF($B$9="Plasma",(G180-(S180*$AI$18+T180*$AI$19+U180*$AI$20))/$AI$46,AF180)))</f>
        <v/>
      </c>
      <c r="I180" s="15">
        <f>H180/10*3600/$B$11</f>
        <v/>
      </c>
      <c r="J180" s="15">
        <f>J179+H180</f>
        <v/>
      </c>
      <c r="K180" s="14">
        <f>$AI$21*K179+$AI$22*L179+$AI$23*M179+$AI$30*H179</f>
        <v/>
      </c>
      <c r="L180" s="14">
        <f>$AI$24*K179+$AI$25*L179+$AI$26*M179+$AI$31*H179</f>
        <v/>
      </c>
      <c r="M180" s="14">
        <f>$AI$27*K179+$AI$28*L179+$AI$29*M179+$AI$32*H179</f>
        <v/>
      </c>
      <c r="N180" s="16">
        <f>R180*$B$48</f>
        <v/>
      </c>
      <c r="O180" s="14">
        <f>K180/$B$37</f>
        <v/>
      </c>
      <c r="P180" s="14">
        <f>L180/$B$38</f>
        <v/>
      </c>
      <c r="Q180" s="14">
        <f>M180/$B$39</f>
        <v/>
      </c>
      <c r="R180" s="14">
        <f>R179*$AI$42+S179*$AI$43+T179*$AI$44+U179*$AI$45+$AI$47*H179</f>
        <v/>
      </c>
      <c r="S180" s="17">
        <f>$AI$33*K180+$AI$34*L180+$AI$35*M180</f>
        <v/>
      </c>
      <c r="T180" s="17">
        <f>$AI$36*K180+$AI$37*L180+$AI$38*M180</f>
        <v/>
      </c>
      <c r="U180" s="17">
        <f>$AI$39*K180+$AI$40*L180+$AI$41*M180</f>
        <v/>
      </c>
      <c r="V180" s="17">
        <f>R180*EXP(-$B$15*(($B$16+$AI$4)*0.1))+S180*$B$15/($B$15-$AI$12)*(EXP(-$AI$12*(($B$16+$AI$4)*0.1))-EXP(-$B$15*(($B$16+$AI$4)*0.1)))+T180*$B$15/($B$15-$AI$13)*(EXP(-$AI$13*(($B$16+$AI$4)*0.1))-EXP(-$B$15*(($B$16+$AI$4)*0.1)))+U180*$B$15/($B$15-$AI$14)*(EXP(-$AI$14*(($B$16+$AI$4)*0.1))-EXP(-$B$15*(($B$16+$AI$4)*0.1)))</f>
        <v/>
      </c>
      <c r="W180" s="17">
        <f>R180*EXP(-$B$15*(($B$16+$AI$4)*0.2))+S180*$B$15/($B$15-$AI$12)*(EXP(-$AI$12*(($B$16+$AI$4)*0.2))-EXP(-$B$15*(($B$16+$AI$4)*0.2)))+T180*$B$15/($B$15-$AI$13)*(EXP(-$AI$13*(($B$16+$AI$4)*0.2))-EXP(-$B$15*(($B$16+$AI$4)*0.2)))+U180*$B$15/($B$15-$AI$14)*(EXP(-$AI$14*(($B$16+$AI$4)*0.2))-EXP(-$B$15*(($B$16+$AI$4)*0.2)))</f>
        <v/>
      </c>
      <c r="X180" s="17">
        <f>R180*EXP(-$B$15*(($B$16+$AI$4)*0.3))+S180*$B$15/($B$15-$AI$12)*(EXP(-$AI$12*(($B$16+$AI$4)*0.3))-EXP(-$B$15*(($B$16+$AI$4)*0.3)))+T180*$B$15/($B$15-$AI$13)*(EXP(-$AI$13*(($B$16+$AI$4)*0.3))-EXP(-$B$15*(($B$16+$AI$4)*0.3)))+U180*$B$15/($B$15-$AI$14)*(EXP(-$AI$14*(($B$16+$AI$4)*0.3))-EXP(-$B$15*(($B$16+$AI$4)*0.3)))</f>
        <v/>
      </c>
      <c r="Y180" s="17">
        <f>R180*EXP(-$B$15*(($B$16+$AI$4)*0.4))+S180*$B$15/($B$15-$AI$12)*(EXP(-$AI$12*(($B$16+$AI$4)*0.4))-EXP(-$B$15*(($B$16+$AI$4)*0.4)))+T180*$B$15/($B$15-$AI$13)*(EXP(-$AI$13*(($B$16+$AI$4)*0.4))-EXP(-$B$15*(($B$16+$AI$4)*0.4)))+U180*$B$15/($B$15-$AI$14)*(EXP(-$AI$14*(($B$16+$AI$4)*0.4))-EXP(-$B$15*(($B$16+$AI$4)*0.4)))</f>
        <v/>
      </c>
      <c r="Z180" s="17">
        <f>R180*EXP(-$B$15*(($B$16+$AI$4)*0.5))+S180*$B$15/($B$15-$AI$12)*(EXP(-$AI$12*(($B$16+$AI$4)*0.5))-EXP(-$B$15*(($B$16+$AI$4)*0.5)))+T180*$B$15/($B$15-$AI$13)*(EXP(-$AI$13*(($B$16+$AI$4)*0.5))-EXP(-$B$15*(($B$16+$AI$4)*0.5)))+U180*$B$15/($B$15-$AI$14)*(EXP(-$AI$14*(($B$16+$AI$4)*0.5))-EXP(-$B$15*(($B$16+$AI$4)*0.5)))</f>
        <v/>
      </c>
      <c r="AA180" s="17">
        <f>R180*EXP(-$B$15*(($B$16+$AI$4)*0.6))+S180*$B$15/($B$15-$AI$12)*(EXP(-$AI$12*(($B$16+$AI$4)*0.6))-EXP(-$B$15*(($B$16+$AI$4)*0.6)))+T180*$B$15/($B$15-$AI$13)*(EXP(-$AI$13*(($B$16+$AI$4)*0.6))-EXP(-$B$15*(($B$16+$AI$4)*0.6)))+U180*$B$15/($B$15-$AI$14)*(EXP(-$AI$14*(($B$16+$AI$4)*0.6))-EXP(-$B$15*(($B$16+$AI$4)*0.6)))</f>
        <v/>
      </c>
      <c r="AB180" s="17">
        <f>R180*EXP(-$B$15*(($B$16+$AI$4)*0.7))+S180*$B$15/($B$15-$AI$12)*(EXP(-$AI$12*(($B$16+$AI$4)*0.7))-EXP(-$B$15*(($B$16+$AI$4)*0.7)))+T180*$B$15/($B$15-$AI$13)*(EXP(-$AI$13*(($B$16+$AI$4)*0.7))-EXP(-$B$15*(($B$16+$AI$4)*0.7)))+U180*$B$15/($B$15-$AI$14)*(EXP(-$AI$14*(($B$16+$AI$4)*0.7))-EXP(-$B$15*(($B$16+$AI$4)*0.7)))</f>
        <v/>
      </c>
      <c r="AC180" s="17">
        <f>R180*EXP(-$B$15*(($B$16+$AI$4)*0.8))+S180*$B$15/($B$15-$AI$12)*(EXP(-$AI$12*(($B$16+$AI$4)*0.8))-EXP(-$B$15*(($B$16+$AI$4)*0.8)))+T180*$B$15/($B$15-$AI$13)*(EXP(-$AI$13*(($B$16+$AI$4)*0.8))-EXP(-$B$15*(($B$16+$AI$4)*0.8)))+U180*$B$15/($B$15-$AI$14)*(EXP(-$AI$14*(($B$16+$AI$4)*0.8))-EXP(-$B$15*(($B$16+$AI$4)*0.8)))</f>
        <v/>
      </c>
      <c r="AD180" s="17">
        <f>R180*EXP(-$B$15*(($B$16+$AI$4)*0.9))+S180*$B$15/($B$15-$AI$12)*(EXP(-$AI$12*(($B$16+$AI$4)*0.9))-EXP(-$B$15*(($B$16+$AI$4)*0.9)))+T180*$B$15/($B$15-$AI$13)*(EXP(-$AI$13*(($B$16+$AI$4)*0.9))-EXP(-$B$15*(($B$16+$AI$4)*0.9)))+U180*$B$15/($B$15-$AI$14)*(EXP(-$AI$14*(($B$16+$AI$4)*0.9))-EXP(-$B$15*(($B$16+$AI$4)*0.9)))</f>
        <v/>
      </c>
      <c r="AE180" s="17">
        <f>R180*EXP(-$B$15*(($B$16+$AI$4)*1.0))+S180*$B$15/($B$15-$AI$12)*(EXP(-$AI$12*(($B$16+$AI$4)*1.0))-EXP(-$B$15*(($B$16+$AI$4)*1.0)))+T180*$B$15/($B$15-$AI$13)*(EXP(-$AI$13*(($B$16+$AI$4)*1.0))-EXP(-$B$15*(($B$16+$AI$4)*1.0)))+U180*$B$15/($B$15-$AI$14)*(EXP(-$AI$14*(($B$16+$AI$4)*1.0))-EXP(-$B$15*(($B$16+$AI$4)*1.0)))</f>
        <v/>
      </c>
      <c r="AF180" s="17">
        <f>MIN((G180-V180)/$AI$48,(G180-W180)/$AI$49,(G180-X180)/$AI$50,(G180-Y180)/$AI$51,(G180-Z180)/$AI$52,(G180-AA180)/$AI$53,(G180-AB180)/$AI$54,(G180-AC180)/$AI$55,(G180-AD180)/$AI$56,(G180-AE180)/$AI$57)</f>
        <v/>
      </c>
    </row>
    <row r="181">
      <c r="E181" s="12">
        <f>E180+$B$11</f>
        <v/>
      </c>
      <c r="F181" s="13">
        <f>E181/60</f>
        <v/>
      </c>
      <c r="G181" s="13">
        <f>IF(F181&gt;=$AI$66,$B$26,IF(F181&gt;=$AI$65,$B$25,IF(F181&gt;=$AI$64,$B$24,IF(F181&gt;=$AI$63,$B$23,IF(F181&gt;=$AI$62,$B$22,IF(F181&gt;=$AI$61,$B$21,$B$20))))))</f>
        <v/>
      </c>
      <c r="H181" s="14">
        <f>MAX(0,MIN($AI$59,IF($B$9="Plasma",(G181-(S181*$AI$18+T181*$AI$19+U181*$AI$20))/$AI$46,AF181)))</f>
        <v/>
      </c>
      <c r="I181" s="15">
        <f>H181/10*3600/$B$11</f>
        <v/>
      </c>
      <c r="J181" s="15">
        <f>J180+H181</f>
        <v/>
      </c>
      <c r="K181" s="14">
        <f>$AI$21*K180+$AI$22*L180+$AI$23*M180+$AI$30*H180</f>
        <v/>
      </c>
      <c r="L181" s="14">
        <f>$AI$24*K180+$AI$25*L180+$AI$26*M180+$AI$31*H180</f>
        <v/>
      </c>
      <c r="M181" s="14">
        <f>$AI$27*K180+$AI$28*L180+$AI$29*M180+$AI$32*H180</f>
        <v/>
      </c>
      <c r="N181" s="16">
        <f>R181*$B$48</f>
        <v/>
      </c>
      <c r="O181" s="14">
        <f>K181/$B$37</f>
        <v/>
      </c>
      <c r="P181" s="14">
        <f>L181/$B$38</f>
        <v/>
      </c>
      <c r="Q181" s="14">
        <f>M181/$B$39</f>
        <v/>
      </c>
      <c r="R181" s="14">
        <f>R180*$AI$42+S180*$AI$43+T180*$AI$44+U180*$AI$45+$AI$47*H180</f>
        <v/>
      </c>
      <c r="S181" s="17">
        <f>$AI$33*K181+$AI$34*L181+$AI$35*M181</f>
        <v/>
      </c>
      <c r="T181" s="17">
        <f>$AI$36*K181+$AI$37*L181+$AI$38*M181</f>
        <v/>
      </c>
      <c r="U181" s="17">
        <f>$AI$39*K181+$AI$40*L181+$AI$41*M181</f>
        <v/>
      </c>
      <c r="V181" s="17">
        <f>R181*EXP(-$B$15*(($B$16+$AI$4)*0.1))+S181*$B$15/($B$15-$AI$12)*(EXP(-$AI$12*(($B$16+$AI$4)*0.1))-EXP(-$B$15*(($B$16+$AI$4)*0.1)))+T181*$B$15/($B$15-$AI$13)*(EXP(-$AI$13*(($B$16+$AI$4)*0.1))-EXP(-$B$15*(($B$16+$AI$4)*0.1)))+U181*$B$15/($B$15-$AI$14)*(EXP(-$AI$14*(($B$16+$AI$4)*0.1))-EXP(-$B$15*(($B$16+$AI$4)*0.1)))</f>
        <v/>
      </c>
      <c r="W181" s="17">
        <f>R181*EXP(-$B$15*(($B$16+$AI$4)*0.2))+S181*$B$15/($B$15-$AI$12)*(EXP(-$AI$12*(($B$16+$AI$4)*0.2))-EXP(-$B$15*(($B$16+$AI$4)*0.2)))+T181*$B$15/($B$15-$AI$13)*(EXP(-$AI$13*(($B$16+$AI$4)*0.2))-EXP(-$B$15*(($B$16+$AI$4)*0.2)))+U181*$B$15/($B$15-$AI$14)*(EXP(-$AI$14*(($B$16+$AI$4)*0.2))-EXP(-$B$15*(($B$16+$AI$4)*0.2)))</f>
        <v/>
      </c>
      <c r="X181" s="17">
        <f>R181*EXP(-$B$15*(($B$16+$AI$4)*0.3))+S181*$B$15/($B$15-$AI$12)*(EXP(-$AI$12*(($B$16+$AI$4)*0.3))-EXP(-$B$15*(($B$16+$AI$4)*0.3)))+T181*$B$15/($B$15-$AI$13)*(EXP(-$AI$13*(($B$16+$AI$4)*0.3))-EXP(-$B$15*(($B$16+$AI$4)*0.3)))+U181*$B$15/($B$15-$AI$14)*(EXP(-$AI$14*(($B$16+$AI$4)*0.3))-EXP(-$B$15*(($B$16+$AI$4)*0.3)))</f>
        <v/>
      </c>
      <c r="Y181" s="17">
        <f>R181*EXP(-$B$15*(($B$16+$AI$4)*0.4))+S181*$B$15/($B$15-$AI$12)*(EXP(-$AI$12*(($B$16+$AI$4)*0.4))-EXP(-$B$15*(($B$16+$AI$4)*0.4)))+T181*$B$15/($B$15-$AI$13)*(EXP(-$AI$13*(($B$16+$AI$4)*0.4))-EXP(-$B$15*(($B$16+$AI$4)*0.4)))+U181*$B$15/($B$15-$AI$14)*(EXP(-$AI$14*(($B$16+$AI$4)*0.4))-EXP(-$B$15*(($B$16+$AI$4)*0.4)))</f>
        <v/>
      </c>
      <c r="Z181" s="17">
        <f>R181*EXP(-$B$15*(($B$16+$AI$4)*0.5))+S181*$B$15/($B$15-$AI$12)*(EXP(-$AI$12*(($B$16+$AI$4)*0.5))-EXP(-$B$15*(($B$16+$AI$4)*0.5)))+T181*$B$15/($B$15-$AI$13)*(EXP(-$AI$13*(($B$16+$AI$4)*0.5))-EXP(-$B$15*(($B$16+$AI$4)*0.5)))+U181*$B$15/($B$15-$AI$14)*(EXP(-$AI$14*(($B$16+$AI$4)*0.5))-EXP(-$B$15*(($B$16+$AI$4)*0.5)))</f>
        <v/>
      </c>
      <c r="AA181" s="17">
        <f>R181*EXP(-$B$15*(($B$16+$AI$4)*0.6))+S181*$B$15/($B$15-$AI$12)*(EXP(-$AI$12*(($B$16+$AI$4)*0.6))-EXP(-$B$15*(($B$16+$AI$4)*0.6)))+T181*$B$15/($B$15-$AI$13)*(EXP(-$AI$13*(($B$16+$AI$4)*0.6))-EXP(-$B$15*(($B$16+$AI$4)*0.6)))+U181*$B$15/($B$15-$AI$14)*(EXP(-$AI$14*(($B$16+$AI$4)*0.6))-EXP(-$B$15*(($B$16+$AI$4)*0.6)))</f>
        <v/>
      </c>
      <c r="AB181" s="17">
        <f>R181*EXP(-$B$15*(($B$16+$AI$4)*0.7))+S181*$B$15/($B$15-$AI$12)*(EXP(-$AI$12*(($B$16+$AI$4)*0.7))-EXP(-$B$15*(($B$16+$AI$4)*0.7)))+T181*$B$15/($B$15-$AI$13)*(EXP(-$AI$13*(($B$16+$AI$4)*0.7))-EXP(-$B$15*(($B$16+$AI$4)*0.7)))+U181*$B$15/($B$15-$AI$14)*(EXP(-$AI$14*(($B$16+$AI$4)*0.7))-EXP(-$B$15*(($B$16+$AI$4)*0.7)))</f>
        <v/>
      </c>
      <c r="AC181" s="17">
        <f>R181*EXP(-$B$15*(($B$16+$AI$4)*0.8))+S181*$B$15/($B$15-$AI$12)*(EXP(-$AI$12*(($B$16+$AI$4)*0.8))-EXP(-$B$15*(($B$16+$AI$4)*0.8)))+T181*$B$15/($B$15-$AI$13)*(EXP(-$AI$13*(($B$16+$AI$4)*0.8))-EXP(-$B$15*(($B$16+$AI$4)*0.8)))+U181*$B$15/($B$15-$AI$14)*(EXP(-$AI$14*(($B$16+$AI$4)*0.8))-EXP(-$B$15*(($B$16+$AI$4)*0.8)))</f>
        <v/>
      </c>
      <c r="AD181" s="17">
        <f>R181*EXP(-$B$15*(($B$16+$AI$4)*0.9))+S181*$B$15/($B$15-$AI$12)*(EXP(-$AI$12*(($B$16+$AI$4)*0.9))-EXP(-$B$15*(($B$16+$AI$4)*0.9)))+T181*$B$15/($B$15-$AI$13)*(EXP(-$AI$13*(($B$16+$AI$4)*0.9))-EXP(-$B$15*(($B$16+$AI$4)*0.9)))+U181*$B$15/($B$15-$AI$14)*(EXP(-$AI$14*(($B$16+$AI$4)*0.9))-EXP(-$B$15*(($B$16+$AI$4)*0.9)))</f>
        <v/>
      </c>
      <c r="AE181" s="17">
        <f>R181*EXP(-$B$15*(($B$16+$AI$4)*1.0))+S181*$B$15/($B$15-$AI$12)*(EXP(-$AI$12*(($B$16+$AI$4)*1.0))-EXP(-$B$15*(($B$16+$AI$4)*1.0)))+T181*$B$15/($B$15-$AI$13)*(EXP(-$AI$13*(($B$16+$AI$4)*1.0))-EXP(-$B$15*(($B$16+$AI$4)*1.0)))+U181*$B$15/($B$15-$AI$14)*(EXP(-$AI$14*(($B$16+$AI$4)*1.0))-EXP(-$B$15*(($B$16+$AI$4)*1.0)))</f>
        <v/>
      </c>
      <c r="AF181" s="17">
        <f>MIN((G181-V181)/$AI$48,(G181-W181)/$AI$49,(G181-X181)/$AI$50,(G181-Y181)/$AI$51,(G181-Z181)/$AI$52,(G181-AA181)/$AI$53,(G181-AB181)/$AI$54,(G181-AC181)/$AI$55,(G181-AD181)/$AI$56,(G181-AE181)/$AI$57)</f>
        <v/>
      </c>
    </row>
    <row r="182">
      <c r="E182" s="12">
        <f>E181+$B$11</f>
        <v/>
      </c>
      <c r="F182" s="13">
        <f>E182/60</f>
        <v/>
      </c>
      <c r="G182" s="13">
        <f>IF(F182&gt;=$AI$66,$B$26,IF(F182&gt;=$AI$65,$B$25,IF(F182&gt;=$AI$64,$B$24,IF(F182&gt;=$AI$63,$B$23,IF(F182&gt;=$AI$62,$B$22,IF(F182&gt;=$AI$61,$B$21,$B$20))))))</f>
        <v/>
      </c>
      <c r="H182" s="14">
        <f>MAX(0,MIN($AI$59,IF($B$9="Plasma",(G182-(S182*$AI$18+T182*$AI$19+U182*$AI$20))/$AI$46,AF182)))</f>
        <v/>
      </c>
      <c r="I182" s="15">
        <f>H182/10*3600/$B$11</f>
        <v/>
      </c>
      <c r="J182" s="15">
        <f>J181+H182</f>
        <v/>
      </c>
      <c r="K182" s="14">
        <f>$AI$21*K181+$AI$22*L181+$AI$23*M181+$AI$30*H181</f>
        <v/>
      </c>
      <c r="L182" s="14">
        <f>$AI$24*K181+$AI$25*L181+$AI$26*M181+$AI$31*H181</f>
        <v/>
      </c>
      <c r="M182" s="14">
        <f>$AI$27*K181+$AI$28*L181+$AI$29*M181+$AI$32*H181</f>
        <v/>
      </c>
      <c r="N182" s="16">
        <f>R182*$B$48</f>
        <v/>
      </c>
      <c r="O182" s="14">
        <f>K182/$B$37</f>
        <v/>
      </c>
      <c r="P182" s="14">
        <f>L182/$B$38</f>
        <v/>
      </c>
      <c r="Q182" s="14">
        <f>M182/$B$39</f>
        <v/>
      </c>
      <c r="R182" s="14">
        <f>R181*$AI$42+S181*$AI$43+T181*$AI$44+U181*$AI$45+$AI$47*H181</f>
        <v/>
      </c>
      <c r="S182" s="17">
        <f>$AI$33*K182+$AI$34*L182+$AI$35*M182</f>
        <v/>
      </c>
      <c r="T182" s="17">
        <f>$AI$36*K182+$AI$37*L182+$AI$38*M182</f>
        <v/>
      </c>
      <c r="U182" s="17">
        <f>$AI$39*K182+$AI$40*L182+$AI$41*M182</f>
        <v/>
      </c>
      <c r="V182" s="17">
        <f>R182*EXP(-$B$15*(($B$16+$AI$4)*0.1))+S182*$B$15/($B$15-$AI$12)*(EXP(-$AI$12*(($B$16+$AI$4)*0.1))-EXP(-$B$15*(($B$16+$AI$4)*0.1)))+T182*$B$15/($B$15-$AI$13)*(EXP(-$AI$13*(($B$16+$AI$4)*0.1))-EXP(-$B$15*(($B$16+$AI$4)*0.1)))+U182*$B$15/($B$15-$AI$14)*(EXP(-$AI$14*(($B$16+$AI$4)*0.1))-EXP(-$B$15*(($B$16+$AI$4)*0.1)))</f>
        <v/>
      </c>
      <c r="W182" s="17">
        <f>R182*EXP(-$B$15*(($B$16+$AI$4)*0.2))+S182*$B$15/($B$15-$AI$12)*(EXP(-$AI$12*(($B$16+$AI$4)*0.2))-EXP(-$B$15*(($B$16+$AI$4)*0.2)))+T182*$B$15/($B$15-$AI$13)*(EXP(-$AI$13*(($B$16+$AI$4)*0.2))-EXP(-$B$15*(($B$16+$AI$4)*0.2)))+U182*$B$15/($B$15-$AI$14)*(EXP(-$AI$14*(($B$16+$AI$4)*0.2))-EXP(-$B$15*(($B$16+$AI$4)*0.2)))</f>
        <v/>
      </c>
      <c r="X182" s="17">
        <f>R182*EXP(-$B$15*(($B$16+$AI$4)*0.3))+S182*$B$15/($B$15-$AI$12)*(EXP(-$AI$12*(($B$16+$AI$4)*0.3))-EXP(-$B$15*(($B$16+$AI$4)*0.3)))+T182*$B$15/($B$15-$AI$13)*(EXP(-$AI$13*(($B$16+$AI$4)*0.3))-EXP(-$B$15*(($B$16+$AI$4)*0.3)))+U182*$B$15/($B$15-$AI$14)*(EXP(-$AI$14*(($B$16+$AI$4)*0.3))-EXP(-$B$15*(($B$16+$AI$4)*0.3)))</f>
        <v/>
      </c>
      <c r="Y182" s="17">
        <f>R182*EXP(-$B$15*(($B$16+$AI$4)*0.4))+S182*$B$15/($B$15-$AI$12)*(EXP(-$AI$12*(($B$16+$AI$4)*0.4))-EXP(-$B$15*(($B$16+$AI$4)*0.4)))+T182*$B$15/($B$15-$AI$13)*(EXP(-$AI$13*(($B$16+$AI$4)*0.4))-EXP(-$B$15*(($B$16+$AI$4)*0.4)))+U182*$B$15/($B$15-$AI$14)*(EXP(-$AI$14*(($B$16+$AI$4)*0.4))-EXP(-$B$15*(($B$16+$AI$4)*0.4)))</f>
        <v/>
      </c>
      <c r="Z182" s="17">
        <f>R182*EXP(-$B$15*(($B$16+$AI$4)*0.5))+S182*$B$15/($B$15-$AI$12)*(EXP(-$AI$12*(($B$16+$AI$4)*0.5))-EXP(-$B$15*(($B$16+$AI$4)*0.5)))+T182*$B$15/($B$15-$AI$13)*(EXP(-$AI$13*(($B$16+$AI$4)*0.5))-EXP(-$B$15*(($B$16+$AI$4)*0.5)))+U182*$B$15/($B$15-$AI$14)*(EXP(-$AI$14*(($B$16+$AI$4)*0.5))-EXP(-$B$15*(($B$16+$AI$4)*0.5)))</f>
        <v/>
      </c>
      <c r="AA182" s="17">
        <f>R182*EXP(-$B$15*(($B$16+$AI$4)*0.6))+S182*$B$15/($B$15-$AI$12)*(EXP(-$AI$12*(($B$16+$AI$4)*0.6))-EXP(-$B$15*(($B$16+$AI$4)*0.6)))+T182*$B$15/($B$15-$AI$13)*(EXP(-$AI$13*(($B$16+$AI$4)*0.6))-EXP(-$B$15*(($B$16+$AI$4)*0.6)))+U182*$B$15/($B$15-$AI$14)*(EXP(-$AI$14*(($B$16+$AI$4)*0.6))-EXP(-$B$15*(($B$16+$AI$4)*0.6)))</f>
        <v/>
      </c>
      <c r="AB182" s="17">
        <f>R182*EXP(-$B$15*(($B$16+$AI$4)*0.7))+S182*$B$15/($B$15-$AI$12)*(EXP(-$AI$12*(($B$16+$AI$4)*0.7))-EXP(-$B$15*(($B$16+$AI$4)*0.7)))+T182*$B$15/($B$15-$AI$13)*(EXP(-$AI$13*(($B$16+$AI$4)*0.7))-EXP(-$B$15*(($B$16+$AI$4)*0.7)))+U182*$B$15/($B$15-$AI$14)*(EXP(-$AI$14*(($B$16+$AI$4)*0.7))-EXP(-$B$15*(($B$16+$AI$4)*0.7)))</f>
        <v/>
      </c>
      <c r="AC182" s="17">
        <f>R182*EXP(-$B$15*(($B$16+$AI$4)*0.8))+S182*$B$15/($B$15-$AI$12)*(EXP(-$AI$12*(($B$16+$AI$4)*0.8))-EXP(-$B$15*(($B$16+$AI$4)*0.8)))+T182*$B$15/($B$15-$AI$13)*(EXP(-$AI$13*(($B$16+$AI$4)*0.8))-EXP(-$B$15*(($B$16+$AI$4)*0.8)))+U182*$B$15/($B$15-$AI$14)*(EXP(-$AI$14*(($B$16+$AI$4)*0.8))-EXP(-$B$15*(($B$16+$AI$4)*0.8)))</f>
        <v/>
      </c>
      <c r="AD182" s="17">
        <f>R182*EXP(-$B$15*(($B$16+$AI$4)*0.9))+S182*$B$15/($B$15-$AI$12)*(EXP(-$AI$12*(($B$16+$AI$4)*0.9))-EXP(-$B$15*(($B$16+$AI$4)*0.9)))+T182*$B$15/($B$15-$AI$13)*(EXP(-$AI$13*(($B$16+$AI$4)*0.9))-EXP(-$B$15*(($B$16+$AI$4)*0.9)))+U182*$B$15/($B$15-$AI$14)*(EXP(-$AI$14*(($B$16+$AI$4)*0.9))-EXP(-$B$15*(($B$16+$AI$4)*0.9)))</f>
        <v/>
      </c>
      <c r="AE182" s="17">
        <f>R182*EXP(-$B$15*(($B$16+$AI$4)*1.0))+S182*$B$15/($B$15-$AI$12)*(EXP(-$AI$12*(($B$16+$AI$4)*1.0))-EXP(-$B$15*(($B$16+$AI$4)*1.0)))+T182*$B$15/($B$15-$AI$13)*(EXP(-$AI$13*(($B$16+$AI$4)*1.0))-EXP(-$B$15*(($B$16+$AI$4)*1.0)))+U182*$B$15/($B$15-$AI$14)*(EXP(-$AI$14*(($B$16+$AI$4)*1.0))-EXP(-$B$15*(($B$16+$AI$4)*1.0)))</f>
        <v/>
      </c>
      <c r="AF182" s="17">
        <f>MIN((G182-V182)/$AI$48,(G182-W182)/$AI$49,(G182-X182)/$AI$50,(G182-Y182)/$AI$51,(G182-Z182)/$AI$52,(G182-AA182)/$AI$53,(G182-AB182)/$AI$54,(G182-AC182)/$AI$55,(G182-AD182)/$AI$56,(G182-AE182)/$AI$57)</f>
        <v/>
      </c>
    </row>
    <row r="183">
      <c r="E183" s="12">
        <f>E182+$B$11</f>
        <v/>
      </c>
      <c r="F183" s="13">
        <f>E183/60</f>
        <v/>
      </c>
      <c r="G183" s="13">
        <f>IF(F183&gt;=$AI$66,$B$26,IF(F183&gt;=$AI$65,$B$25,IF(F183&gt;=$AI$64,$B$24,IF(F183&gt;=$AI$63,$B$23,IF(F183&gt;=$AI$62,$B$22,IF(F183&gt;=$AI$61,$B$21,$B$20))))))</f>
        <v/>
      </c>
      <c r="H183" s="14">
        <f>MAX(0,MIN($AI$59,IF($B$9="Plasma",(G183-(S183*$AI$18+T183*$AI$19+U183*$AI$20))/$AI$46,AF183)))</f>
        <v/>
      </c>
      <c r="I183" s="15">
        <f>H183/10*3600/$B$11</f>
        <v/>
      </c>
      <c r="J183" s="15">
        <f>J182+H183</f>
        <v/>
      </c>
      <c r="K183" s="14">
        <f>$AI$21*K182+$AI$22*L182+$AI$23*M182+$AI$30*H182</f>
        <v/>
      </c>
      <c r="L183" s="14">
        <f>$AI$24*K182+$AI$25*L182+$AI$26*M182+$AI$31*H182</f>
        <v/>
      </c>
      <c r="M183" s="14">
        <f>$AI$27*K182+$AI$28*L182+$AI$29*M182+$AI$32*H182</f>
        <v/>
      </c>
      <c r="N183" s="16">
        <f>R183*$B$48</f>
        <v/>
      </c>
      <c r="O183" s="14">
        <f>K183/$B$37</f>
        <v/>
      </c>
      <c r="P183" s="14">
        <f>L183/$B$38</f>
        <v/>
      </c>
      <c r="Q183" s="14">
        <f>M183/$B$39</f>
        <v/>
      </c>
      <c r="R183" s="14">
        <f>R182*$AI$42+S182*$AI$43+T182*$AI$44+U182*$AI$45+$AI$47*H182</f>
        <v/>
      </c>
      <c r="S183" s="17">
        <f>$AI$33*K183+$AI$34*L183+$AI$35*M183</f>
        <v/>
      </c>
      <c r="T183" s="17">
        <f>$AI$36*K183+$AI$37*L183+$AI$38*M183</f>
        <v/>
      </c>
      <c r="U183" s="17">
        <f>$AI$39*K183+$AI$40*L183+$AI$41*M183</f>
        <v/>
      </c>
      <c r="V183" s="17">
        <f>R183*EXP(-$B$15*(($B$16+$AI$4)*0.1))+S183*$B$15/($B$15-$AI$12)*(EXP(-$AI$12*(($B$16+$AI$4)*0.1))-EXP(-$B$15*(($B$16+$AI$4)*0.1)))+T183*$B$15/($B$15-$AI$13)*(EXP(-$AI$13*(($B$16+$AI$4)*0.1))-EXP(-$B$15*(($B$16+$AI$4)*0.1)))+U183*$B$15/($B$15-$AI$14)*(EXP(-$AI$14*(($B$16+$AI$4)*0.1))-EXP(-$B$15*(($B$16+$AI$4)*0.1)))</f>
        <v/>
      </c>
      <c r="W183" s="17">
        <f>R183*EXP(-$B$15*(($B$16+$AI$4)*0.2))+S183*$B$15/($B$15-$AI$12)*(EXP(-$AI$12*(($B$16+$AI$4)*0.2))-EXP(-$B$15*(($B$16+$AI$4)*0.2)))+T183*$B$15/($B$15-$AI$13)*(EXP(-$AI$13*(($B$16+$AI$4)*0.2))-EXP(-$B$15*(($B$16+$AI$4)*0.2)))+U183*$B$15/($B$15-$AI$14)*(EXP(-$AI$14*(($B$16+$AI$4)*0.2))-EXP(-$B$15*(($B$16+$AI$4)*0.2)))</f>
        <v/>
      </c>
      <c r="X183" s="17">
        <f>R183*EXP(-$B$15*(($B$16+$AI$4)*0.3))+S183*$B$15/($B$15-$AI$12)*(EXP(-$AI$12*(($B$16+$AI$4)*0.3))-EXP(-$B$15*(($B$16+$AI$4)*0.3)))+T183*$B$15/($B$15-$AI$13)*(EXP(-$AI$13*(($B$16+$AI$4)*0.3))-EXP(-$B$15*(($B$16+$AI$4)*0.3)))+U183*$B$15/($B$15-$AI$14)*(EXP(-$AI$14*(($B$16+$AI$4)*0.3))-EXP(-$B$15*(($B$16+$AI$4)*0.3)))</f>
        <v/>
      </c>
      <c r="Y183" s="17">
        <f>R183*EXP(-$B$15*(($B$16+$AI$4)*0.4))+S183*$B$15/($B$15-$AI$12)*(EXP(-$AI$12*(($B$16+$AI$4)*0.4))-EXP(-$B$15*(($B$16+$AI$4)*0.4)))+T183*$B$15/($B$15-$AI$13)*(EXP(-$AI$13*(($B$16+$AI$4)*0.4))-EXP(-$B$15*(($B$16+$AI$4)*0.4)))+U183*$B$15/($B$15-$AI$14)*(EXP(-$AI$14*(($B$16+$AI$4)*0.4))-EXP(-$B$15*(($B$16+$AI$4)*0.4)))</f>
        <v/>
      </c>
      <c r="Z183" s="17">
        <f>R183*EXP(-$B$15*(($B$16+$AI$4)*0.5))+S183*$B$15/($B$15-$AI$12)*(EXP(-$AI$12*(($B$16+$AI$4)*0.5))-EXP(-$B$15*(($B$16+$AI$4)*0.5)))+T183*$B$15/($B$15-$AI$13)*(EXP(-$AI$13*(($B$16+$AI$4)*0.5))-EXP(-$B$15*(($B$16+$AI$4)*0.5)))+U183*$B$15/($B$15-$AI$14)*(EXP(-$AI$14*(($B$16+$AI$4)*0.5))-EXP(-$B$15*(($B$16+$AI$4)*0.5)))</f>
        <v/>
      </c>
      <c r="AA183" s="17">
        <f>R183*EXP(-$B$15*(($B$16+$AI$4)*0.6))+S183*$B$15/($B$15-$AI$12)*(EXP(-$AI$12*(($B$16+$AI$4)*0.6))-EXP(-$B$15*(($B$16+$AI$4)*0.6)))+T183*$B$15/($B$15-$AI$13)*(EXP(-$AI$13*(($B$16+$AI$4)*0.6))-EXP(-$B$15*(($B$16+$AI$4)*0.6)))+U183*$B$15/($B$15-$AI$14)*(EXP(-$AI$14*(($B$16+$AI$4)*0.6))-EXP(-$B$15*(($B$16+$AI$4)*0.6)))</f>
        <v/>
      </c>
      <c r="AB183" s="17">
        <f>R183*EXP(-$B$15*(($B$16+$AI$4)*0.7))+S183*$B$15/($B$15-$AI$12)*(EXP(-$AI$12*(($B$16+$AI$4)*0.7))-EXP(-$B$15*(($B$16+$AI$4)*0.7)))+T183*$B$15/($B$15-$AI$13)*(EXP(-$AI$13*(($B$16+$AI$4)*0.7))-EXP(-$B$15*(($B$16+$AI$4)*0.7)))+U183*$B$15/($B$15-$AI$14)*(EXP(-$AI$14*(($B$16+$AI$4)*0.7))-EXP(-$B$15*(($B$16+$AI$4)*0.7)))</f>
        <v/>
      </c>
      <c r="AC183" s="17">
        <f>R183*EXP(-$B$15*(($B$16+$AI$4)*0.8))+S183*$B$15/($B$15-$AI$12)*(EXP(-$AI$12*(($B$16+$AI$4)*0.8))-EXP(-$B$15*(($B$16+$AI$4)*0.8)))+T183*$B$15/($B$15-$AI$13)*(EXP(-$AI$13*(($B$16+$AI$4)*0.8))-EXP(-$B$15*(($B$16+$AI$4)*0.8)))+U183*$B$15/($B$15-$AI$14)*(EXP(-$AI$14*(($B$16+$AI$4)*0.8))-EXP(-$B$15*(($B$16+$AI$4)*0.8)))</f>
        <v/>
      </c>
      <c r="AD183" s="17">
        <f>R183*EXP(-$B$15*(($B$16+$AI$4)*0.9))+S183*$B$15/($B$15-$AI$12)*(EXP(-$AI$12*(($B$16+$AI$4)*0.9))-EXP(-$B$15*(($B$16+$AI$4)*0.9)))+T183*$B$15/($B$15-$AI$13)*(EXP(-$AI$13*(($B$16+$AI$4)*0.9))-EXP(-$B$15*(($B$16+$AI$4)*0.9)))+U183*$B$15/($B$15-$AI$14)*(EXP(-$AI$14*(($B$16+$AI$4)*0.9))-EXP(-$B$15*(($B$16+$AI$4)*0.9)))</f>
        <v/>
      </c>
      <c r="AE183" s="17">
        <f>R183*EXP(-$B$15*(($B$16+$AI$4)*1.0))+S183*$B$15/($B$15-$AI$12)*(EXP(-$AI$12*(($B$16+$AI$4)*1.0))-EXP(-$B$15*(($B$16+$AI$4)*1.0)))+T183*$B$15/($B$15-$AI$13)*(EXP(-$AI$13*(($B$16+$AI$4)*1.0))-EXP(-$B$15*(($B$16+$AI$4)*1.0)))+U183*$B$15/($B$15-$AI$14)*(EXP(-$AI$14*(($B$16+$AI$4)*1.0))-EXP(-$B$15*(($B$16+$AI$4)*1.0)))</f>
        <v/>
      </c>
      <c r="AF183" s="17">
        <f>MIN((G183-V183)/$AI$48,(G183-W183)/$AI$49,(G183-X183)/$AI$50,(G183-Y183)/$AI$51,(G183-Z183)/$AI$52,(G183-AA183)/$AI$53,(G183-AB183)/$AI$54,(G183-AC183)/$AI$55,(G183-AD183)/$AI$56,(G183-AE183)/$AI$57)</f>
        <v/>
      </c>
    </row>
    <row r="184">
      <c r="E184" s="12">
        <f>E183+$B$11</f>
        <v/>
      </c>
      <c r="F184" s="13">
        <f>E184/60</f>
        <v/>
      </c>
      <c r="G184" s="13">
        <f>IF(F184&gt;=$AI$66,$B$26,IF(F184&gt;=$AI$65,$B$25,IF(F184&gt;=$AI$64,$B$24,IF(F184&gt;=$AI$63,$B$23,IF(F184&gt;=$AI$62,$B$22,IF(F184&gt;=$AI$61,$B$21,$B$20))))))</f>
        <v/>
      </c>
      <c r="H184" s="14">
        <f>MAX(0,MIN($AI$59,IF($B$9="Plasma",(G184-(S184*$AI$18+T184*$AI$19+U184*$AI$20))/$AI$46,AF184)))</f>
        <v/>
      </c>
      <c r="I184" s="15">
        <f>H184/10*3600/$B$11</f>
        <v/>
      </c>
      <c r="J184" s="15">
        <f>J183+H184</f>
        <v/>
      </c>
      <c r="K184" s="14">
        <f>$AI$21*K183+$AI$22*L183+$AI$23*M183+$AI$30*H183</f>
        <v/>
      </c>
      <c r="L184" s="14">
        <f>$AI$24*K183+$AI$25*L183+$AI$26*M183+$AI$31*H183</f>
        <v/>
      </c>
      <c r="M184" s="14">
        <f>$AI$27*K183+$AI$28*L183+$AI$29*M183+$AI$32*H183</f>
        <v/>
      </c>
      <c r="N184" s="16">
        <f>R184*$B$48</f>
        <v/>
      </c>
      <c r="O184" s="14">
        <f>K184/$B$37</f>
        <v/>
      </c>
      <c r="P184" s="14">
        <f>L184/$B$38</f>
        <v/>
      </c>
      <c r="Q184" s="14">
        <f>M184/$B$39</f>
        <v/>
      </c>
      <c r="R184" s="14">
        <f>R183*$AI$42+S183*$AI$43+T183*$AI$44+U183*$AI$45+$AI$47*H183</f>
        <v/>
      </c>
      <c r="S184" s="17">
        <f>$AI$33*K184+$AI$34*L184+$AI$35*M184</f>
        <v/>
      </c>
      <c r="T184" s="17">
        <f>$AI$36*K184+$AI$37*L184+$AI$38*M184</f>
        <v/>
      </c>
      <c r="U184" s="17">
        <f>$AI$39*K184+$AI$40*L184+$AI$41*M184</f>
        <v/>
      </c>
      <c r="V184" s="17">
        <f>R184*EXP(-$B$15*(($B$16+$AI$4)*0.1))+S184*$B$15/($B$15-$AI$12)*(EXP(-$AI$12*(($B$16+$AI$4)*0.1))-EXP(-$B$15*(($B$16+$AI$4)*0.1)))+T184*$B$15/($B$15-$AI$13)*(EXP(-$AI$13*(($B$16+$AI$4)*0.1))-EXP(-$B$15*(($B$16+$AI$4)*0.1)))+U184*$B$15/($B$15-$AI$14)*(EXP(-$AI$14*(($B$16+$AI$4)*0.1))-EXP(-$B$15*(($B$16+$AI$4)*0.1)))</f>
        <v/>
      </c>
      <c r="W184" s="17">
        <f>R184*EXP(-$B$15*(($B$16+$AI$4)*0.2))+S184*$B$15/($B$15-$AI$12)*(EXP(-$AI$12*(($B$16+$AI$4)*0.2))-EXP(-$B$15*(($B$16+$AI$4)*0.2)))+T184*$B$15/($B$15-$AI$13)*(EXP(-$AI$13*(($B$16+$AI$4)*0.2))-EXP(-$B$15*(($B$16+$AI$4)*0.2)))+U184*$B$15/($B$15-$AI$14)*(EXP(-$AI$14*(($B$16+$AI$4)*0.2))-EXP(-$B$15*(($B$16+$AI$4)*0.2)))</f>
        <v/>
      </c>
      <c r="X184" s="17">
        <f>R184*EXP(-$B$15*(($B$16+$AI$4)*0.3))+S184*$B$15/($B$15-$AI$12)*(EXP(-$AI$12*(($B$16+$AI$4)*0.3))-EXP(-$B$15*(($B$16+$AI$4)*0.3)))+T184*$B$15/($B$15-$AI$13)*(EXP(-$AI$13*(($B$16+$AI$4)*0.3))-EXP(-$B$15*(($B$16+$AI$4)*0.3)))+U184*$B$15/($B$15-$AI$14)*(EXP(-$AI$14*(($B$16+$AI$4)*0.3))-EXP(-$B$15*(($B$16+$AI$4)*0.3)))</f>
        <v/>
      </c>
      <c r="Y184" s="17">
        <f>R184*EXP(-$B$15*(($B$16+$AI$4)*0.4))+S184*$B$15/($B$15-$AI$12)*(EXP(-$AI$12*(($B$16+$AI$4)*0.4))-EXP(-$B$15*(($B$16+$AI$4)*0.4)))+T184*$B$15/($B$15-$AI$13)*(EXP(-$AI$13*(($B$16+$AI$4)*0.4))-EXP(-$B$15*(($B$16+$AI$4)*0.4)))+U184*$B$15/($B$15-$AI$14)*(EXP(-$AI$14*(($B$16+$AI$4)*0.4))-EXP(-$B$15*(($B$16+$AI$4)*0.4)))</f>
        <v/>
      </c>
      <c r="Z184" s="17">
        <f>R184*EXP(-$B$15*(($B$16+$AI$4)*0.5))+S184*$B$15/($B$15-$AI$12)*(EXP(-$AI$12*(($B$16+$AI$4)*0.5))-EXP(-$B$15*(($B$16+$AI$4)*0.5)))+T184*$B$15/($B$15-$AI$13)*(EXP(-$AI$13*(($B$16+$AI$4)*0.5))-EXP(-$B$15*(($B$16+$AI$4)*0.5)))+U184*$B$15/($B$15-$AI$14)*(EXP(-$AI$14*(($B$16+$AI$4)*0.5))-EXP(-$B$15*(($B$16+$AI$4)*0.5)))</f>
        <v/>
      </c>
      <c r="AA184" s="17">
        <f>R184*EXP(-$B$15*(($B$16+$AI$4)*0.6))+S184*$B$15/($B$15-$AI$12)*(EXP(-$AI$12*(($B$16+$AI$4)*0.6))-EXP(-$B$15*(($B$16+$AI$4)*0.6)))+T184*$B$15/($B$15-$AI$13)*(EXP(-$AI$13*(($B$16+$AI$4)*0.6))-EXP(-$B$15*(($B$16+$AI$4)*0.6)))+U184*$B$15/($B$15-$AI$14)*(EXP(-$AI$14*(($B$16+$AI$4)*0.6))-EXP(-$B$15*(($B$16+$AI$4)*0.6)))</f>
        <v/>
      </c>
      <c r="AB184" s="17">
        <f>R184*EXP(-$B$15*(($B$16+$AI$4)*0.7))+S184*$B$15/($B$15-$AI$12)*(EXP(-$AI$12*(($B$16+$AI$4)*0.7))-EXP(-$B$15*(($B$16+$AI$4)*0.7)))+T184*$B$15/($B$15-$AI$13)*(EXP(-$AI$13*(($B$16+$AI$4)*0.7))-EXP(-$B$15*(($B$16+$AI$4)*0.7)))+U184*$B$15/($B$15-$AI$14)*(EXP(-$AI$14*(($B$16+$AI$4)*0.7))-EXP(-$B$15*(($B$16+$AI$4)*0.7)))</f>
        <v/>
      </c>
      <c r="AC184" s="17">
        <f>R184*EXP(-$B$15*(($B$16+$AI$4)*0.8))+S184*$B$15/($B$15-$AI$12)*(EXP(-$AI$12*(($B$16+$AI$4)*0.8))-EXP(-$B$15*(($B$16+$AI$4)*0.8)))+T184*$B$15/($B$15-$AI$13)*(EXP(-$AI$13*(($B$16+$AI$4)*0.8))-EXP(-$B$15*(($B$16+$AI$4)*0.8)))+U184*$B$15/($B$15-$AI$14)*(EXP(-$AI$14*(($B$16+$AI$4)*0.8))-EXP(-$B$15*(($B$16+$AI$4)*0.8)))</f>
        <v/>
      </c>
      <c r="AD184" s="17">
        <f>R184*EXP(-$B$15*(($B$16+$AI$4)*0.9))+S184*$B$15/($B$15-$AI$12)*(EXP(-$AI$12*(($B$16+$AI$4)*0.9))-EXP(-$B$15*(($B$16+$AI$4)*0.9)))+T184*$B$15/($B$15-$AI$13)*(EXP(-$AI$13*(($B$16+$AI$4)*0.9))-EXP(-$B$15*(($B$16+$AI$4)*0.9)))+U184*$B$15/($B$15-$AI$14)*(EXP(-$AI$14*(($B$16+$AI$4)*0.9))-EXP(-$B$15*(($B$16+$AI$4)*0.9)))</f>
        <v/>
      </c>
      <c r="AE184" s="17">
        <f>R184*EXP(-$B$15*(($B$16+$AI$4)*1.0))+S184*$B$15/($B$15-$AI$12)*(EXP(-$AI$12*(($B$16+$AI$4)*1.0))-EXP(-$B$15*(($B$16+$AI$4)*1.0)))+T184*$B$15/($B$15-$AI$13)*(EXP(-$AI$13*(($B$16+$AI$4)*1.0))-EXP(-$B$15*(($B$16+$AI$4)*1.0)))+U184*$B$15/($B$15-$AI$14)*(EXP(-$AI$14*(($B$16+$AI$4)*1.0))-EXP(-$B$15*(($B$16+$AI$4)*1.0)))</f>
        <v/>
      </c>
      <c r="AF184" s="17">
        <f>MIN((G184-V184)/$AI$48,(G184-W184)/$AI$49,(G184-X184)/$AI$50,(G184-Y184)/$AI$51,(G184-Z184)/$AI$52,(G184-AA184)/$AI$53,(G184-AB184)/$AI$54,(G184-AC184)/$AI$55,(G184-AD184)/$AI$56,(G184-AE184)/$AI$57)</f>
        <v/>
      </c>
    </row>
    <row r="185">
      <c r="E185" s="12">
        <f>E184+$B$11</f>
        <v/>
      </c>
      <c r="F185" s="13">
        <f>E185/60</f>
        <v/>
      </c>
      <c r="G185" s="13">
        <f>IF(F185&gt;=$AI$66,$B$26,IF(F185&gt;=$AI$65,$B$25,IF(F185&gt;=$AI$64,$B$24,IF(F185&gt;=$AI$63,$B$23,IF(F185&gt;=$AI$62,$B$22,IF(F185&gt;=$AI$61,$B$21,$B$20))))))</f>
        <v/>
      </c>
      <c r="H185" s="14">
        <f>MAX(0,MIN($AI$59,IF($B$9="Plasma",(G185-(S185*$AI$18+T185*$AI$19+U185*$AI$20))/$AI$46,AF185)))</f>
        <v/>
      </c>
      <c r="I185" s="15">
        <f>H185/10*3600/$B$11</f>
        <v/>
      </c>
      <c r="J185" s="15">
        <f>J184+H185</f>
        <v/>
      </c>
      <c r="K185" s="14">
        <f>$AI$21*K184+$AI$22*L184+$AI$23*M184+$AI$30*H184</f>
        <v/>
      </c>
      <c r="L185" s="14">
        <f>$AI$24*K184+$AI$25*L184+$AI$26*M184+$AI$31*H184</f>
        <v/>
      </c>
      <c r="M185" s="14">
        <f>$AI$27*K184+$AI$28*L184+$AI$29*M184+$AI$32*H184</f>
        <v/>
      </c>
      <c r="N185" s="16">
        <f>R185*$B$48</f>
        <v/>
      </c>
      <c r="O185" s="14">
        <f>K185/$B$37</f>
        <v/>
      </c>
      <c r="P185" s="14">
        <f>L185/$B$38</f>
        <v/>
      </c>
      <c r="Q185" s="14">
        <f>M185/$B$39</f>
        <v/>
      </c>
      <c r="R185" s="14">
        <f>R184*$AI$42+S184*$AI$43+T184*$AI$44+U184*$AI$45+$AI$47*H184</f>
        <v/>
      </c>
      <c r="S185" s="17">
        <f>$AI$33*K185+$AI$34*L185+$AI$35*M185</f>
        <v/>
      </c>
      <c r="T185" s="17">
        <f>$AI$36*K185+$AI$37*L185+$AI$38*M185</f>
        <v/>
      </c>
      <c r="U185" s="17">
        <f>$AI$39*K185+$AI$40*L185+$AI$41*M185</f>
        <v/>
      </c>
      <c r="V185" s="17">
        <f>R185*EXP(-$B$15*(($B$16+$AI$4)*0.1))+S185*$B$15/($B$15-$AI$12)*(EXP(-$AI$12*(($B$16+$AI$4)*0.1))-EXP(-$B$15*(($B$16+$AI$4)*0.1)))+T185*$B$15/($B$15-$AI$13)*(EXP(-$AI$13*(($B$16+$AI$4)*0.1))-EXP(-$B$15*(($B$16+$AI$4)*0.1)))+U185*$B$15/($B$15-$AI$14)*(EXP(-$AI$14*(($B$16+$AI$4)*0.1))-EXP(-$B$15*(($B$16+$AI$4)*0.1)))</f>
        <v/>
      </c>
      <c r="W185" s="17">
        <f>R185*EXP(-$B$15*(($B$16+$AI$4)*0.2))+S185*$B$15/($B$15-$AI$12)*(EXP(-$AI$12*(($B$16+$AI$4)*0.2))-EXP(-$B$15*(($B$16+$AI$4)*0.2)))+T185*$B$15/($B$15-$AI$13)*(EXP(-$AI$13*(($B$16+$AI$4)*0.2))-EXP(-$B$15*(($B$16+$AI$4)*0.2)))+U185*$B$15/($B$15-$AI$14)*(EXP(-$AI$14*(($B$16+$AI$4)*0.2))-EXP(-$B$15*(($B$16+$AI$4)*0.2)))</f>
        <v/>
      </c>
      <c r="X185" s="17">
        <f>R185*EXP(-$B$15*(($B$16+$AI$4)*0.3))+S185*$B$15/($B$15-$AI$12)*(EXP(-$AI$12*(($B$16+$AI$4)*0.3))-EXP(-$B$15*(($B$16+$AI$4)*0.3)))+T185*$B$15/($B$15-$AI$13)*(EXP(-$AI$13*(($B$16+$AI$4)*0.3))-EXP(-$B$15*(($B$16+$AI$4)*0.3)))+U185*$B$15/($B$15-$AI$14)*(EXP(-$AI$14*(($B$16+$AI$4)*0.3))-EXP(-$B$15*(($B$16+$AI$4)*0.3)))</f>
        <v/>
      </c>
      <c r="Y185" s="17">
        <f>R185*EXP(-$B$15*(($B$16+$AI$4)*0.4))+S185*$B$15/($B$15-$AI$12)*(EXP(-$AI$12*(($B$16+$AI$4)*0.4))-EXP(-$B$15*(($B$16+$AI$4)*0.4)))+T185*$B$15/($B$15-$AI$13)*(EXP(-$AI$13*(($B$16+$AI$4)*0.4))-EXP(-$B$15*(($B$16+$AI$4)*0.4)))+U185*$B$15/($B$15-$AI$14)*(EXP(-$AI$14*(($B$16+$AI$4)*0.4))-EXP(-$B$15*(($B$16+$AI$4)*0.4)))</f>
        <v/>
      </c>
      <c r="Z185" s="17">
        <f>R185*EXP(-$B$15*(($B$16+$AI$4)*0.5))+S185*$B$15/($B$15-$AI$12)*(EXP(-$AI$12*(($B$16+$AI$4)*0.5))-EXP(-$B$15*(($B$16+$AI$4)*0.5)))+T185*$B$15/($B$15-$AI$13)*(EXP(-$AI$13*(($B$16+$AI$4)*0.5))-EXP(-$B$15*(($B$16+$AI$4)*0.5)))+U185*$B$15/($B$15-$AI$14)*(EXP(-$AI$14*(($B$16+$AI$4)*0.5))-EXP(-$B$15*(($B$16+$AI$4)*0.5)))</f>
        <v/>
      </c>
      <c r="AA185" s="17">
        <f>R185*EXP(-$B$15*(($B$16+$AI$4)*0.6))+S185*$B$15/($B$15-$AI$12)*(EXP(-$AI$12*(($B$16+$AI$4)*0.6))-EXP(-$B$15*(($B$16+$AI$4)*0.6)))+T185*$B$15/($B$15-$AI$13)*(EXP(-$AI$13*(($B$16+$AI$4)*0.6))-EXP(-$B$15*(($B$16+$AI$4)*0.6)))+U185*$B$15/($B$15-$AI$14)*(EXP(-$AI$14*(($B$16+$AI$4)*0.6))-EXP(-$B$15*(($B$16+$AI$4)*0.6)))</f>
        <v/>
      </c>
      <c r="AB185" s="17">
        <f>R185*EXP(-$B$15*(($B$16+$AI$4)*0.7))+S185*$B$15/($B$15-$AI$12)*(EXP(-$AI$12*(($B$16+$AI$4)*0.7))-EXP(-$B$15*(($B$16+$AI$4)*0.7)))+T185*$B$15/($B$15-$AI$13)*(EXP(-$AI$13*(($B$16+$AI$4)*0.7))-EXP(-$B$15*(($B$16+$AI$4)*0.7)))+U185*$B$15/($B$15-$AI$14)*(EXP(-$AI$14*(($B$16+$AI$4)*0.7))-EXP(-$B$15*(($B$16+$AI$4)*0.7)))</f>
        <v/>
      </c>
      <c r="AC185" s="17">
        <f>R185*EXP(-$B$15*(($B$16+$AI$4)*0.8))+S185*$B$15/($B$15-$AI$12)*(EXP(-$AI$12*(($B$16+$AI$4)*0.8))-EXP(-$B$15*(($B$16+$AI$4)*0.8)))+T185*$B$15/($B$15-$AI$13)*(EXP(-$AI$13*(($B$16+$AI$4)*0.8))-EXP(-$B$15*(($B$16+$AI$4)*0.8)))+U185*$B$15/($B$15-$AI$14)*(EXP(-$AI$14*(($B$16+$AI$4)*0.8))-EXP(-$B$15*(($B$16+$AI$4)*0.8)))</f>
        <v/>
      </c>
      <c r="AD185" s="17">
        <f>R185*EXP(-$B$15*(($B$16+$AI$4)*0.9))+S185*$B$15/($B$15-$AI$12)*(EXP(-$AI$12*(($B$16+$AI$4)*0.9))-EXP(-$B$15*(($B$16+$AI$4)*0.9)))+T185*$B$15/($B$15-$AI$13)*(EXP(-$AI$13*(($B$16+$AI$4)*0.9))-EXP(-$B$15*(($B$16+$AI$4)*0.9)))+U185*$B$15/($B$15-$AI$14)*(EXP(-$AI$14*(($B$16+$AI$4)*0.9))-EXP(-$B$15*(($B$16+$AI$4)*0.9)))</f>
        <v/>
      </c>
      <c r="AE185" s="17">
        <f>R185*EXP(-$B$15*(($B$16+$AI$4)*1.0))+S185*$B$15/($B$15-$AI$12)*(EXP(-$AI$12*(($B$16+$AI$4)*1.0))-EXP(-$B$15*(($B$16+$AI$4)*1.0)))+T185*$B$15/($B$15-$AI$13)*(EXP(-$AI$13*(($B$16+$AI$4)*1.0))-EXP(-$B$15*(($B$16+$AI$4)*1.0)))+U185*$B$15/($B$15-$AI$14)*(EXP(-$AI$14*(($B$16+$AI$4)*1.0))-EXP(-$B$15*(($B$16+$AI$4)*1.0)))</f>
        <v/>
      </c>
      <c r="AF185" s="17">
        <f>MIN((G185-V185)/$AI$48,(G185-W185)/$AI$49,(G185-X185)/$AI$50,(G185-Y185)/$AI$51,(G185-Z185)/$AI$52,(G185-AA185)/$AI$53,(G185-AB185)/$AI$54,(G185-AC185)/$AI$55,(G185-AD185)/$AI$56,(G185-AE185)/$AI$57)</f>
        <v/>
      </c>
    </row>
    <row r="186">
      <c r="E186" s="12">
        <f>E185+$B$11</f>
        <v/>
      </c>
      <c r="F186" s="13">
        <f>E186/60</f>
        <v/>
      </c>
      <c r="G186" s="13">
        <f>IF(F186&gt;=$AI$66,$B$26,IF(F186&gt;=$AI$65,$B$25,IF(F186&gt;=$AI$64,$B$24,IF(F186&gt;=$AI$63,$B$23,IF(F186&gt;=$AI$62,$B$22,IF(F186&gt;=$AI$61,$B$21,$B$20))))))</f>
        <v/>
      </c>
      <c r="H186" s="14">
        <f>MAX(0,MIN($AI$59,IF($B$9="Plasma",(G186-(S186*$AI$18+T186*$AI$19+U186*$AI$20))/$AI$46,AF186)))</f>
        <v/>
      </c>
      <c r="I186" s="15">
        <f>H186/10*3600/$B$11</f>
        <v/>
      </c>
      <c r="J186" s="15">
        <f>J185+H186</f>
        <v/>
      </c>
      <c r="K186" s="14">
        <f>$AI$21*K185+$AI$22*L185+$AI$23*M185+$AI$30*H185</f>
        <v/>
      </c>
      <c r="L186" s="14">
        <f>$AI$24*K185+$AI$25*L185+$AI$26*M185+$AI$31*H185</f>
        <v/>
      </c>
      <c r="M186" s="14">
        <f>$AI$27*K185+$AI$28*L185+$AI$29*M185+$AI$32*H185</f>
        <v/>
      </c>
      <c r="N186" s="16">
        <f>R186*$B$48</f>
        <v/>
      </c>
      <c r="O186" s="14">
        <f>K186/$B$37</f>
        <v/>
      </c>
      <c r="P186" s="14">
        <f>L186/$B$38</f>
        <v/>
      </c>
      <c r="Q186" s="14">
        <f>M186/$B$39</f>
        <v/>
      </c>
      <c r="R186" s="14">
        <f>R185*$AI$42+S185*$AI$43+T185*$AI$44+U185*$AI$45+$AI$47*H185</f>
        <v/>
      </c>
      <c r="S186" s="17">
        <f>$AI$33*K186+$AI$34*L186+$AI$35*M186</f>
        <v/>
      </c>
      <c r="T186" s="17">
        <f>$AI$36*K186+$AI$37*L186+$AI$38*M186</f>
        <v/>
      </c>
      <c r="U186" s="17">
        <f>$AI$39*K186+$AI$40*L186+$AI$41*M186</f>
        <v/>
      </c>
      <c r="V186" s="17">
        <f>R186*EXP(-$B$15*(($B$16+$AI$4)*0.1))+S186*$B$15/($B$15-$AI$12)*(EXP(-$AI$12*(($B$16+$AI$4)*0.1))-EXP(-$B$15*(($B$16+$AI$4)*0.1)))+T186*$B$15/($B$15-$AI$13)*(EXP(-$AI$13*(($B$16+$AI$4)*0.1))-EXP(-$B$15*(($B$16+$AI$4)*0.1)))+U186*$B$15/($B$15-$AI$14)*(EXP(-$AI$14*(($B$16+$AI$4)*0.1))-EXP(-$B$15*(($B$16+$AI$4)*0.1)))</f>
        <v/>
      </c>
      <c r="W186" s="17">
        <f>R186*EXP(-$B$15*(($B$16+$AI$4)*0.2))+S186*$B$15/($B$15-$AI$12)*(EXP(-$AI$12*(($B$16+$AI$4)*0.2))-EXP(-$B$15*(($B$16+$AI$4)*0.2)))+T186*$B$15/($B$15-$AI$13)*(EXP(-$AI$13*(($B$16+$AI$4)*0.2))-EXP(-$B$15*(($B$16+$AI$4)*0.2)))+U186*$B$15/($B$15-$AI$14)*(EXP(-$AI$14*(($B$16+$AI$4)*0.2))-EXP(-$B$15*(($B$16+$AI$4)*0.2)))</f>
        <v/>
      </c>
      <c r="X186" s="17">
        <f>R186*EXP(-$B$15*(($B$16+$AI$4)*0.3))+S186*$B$15/($B$15-$AI$12)*(EXP(-$AI$12*(($B$16+$AI$4)*0.3))-EXP(-$B$15*(($B$16+$AI$4)*0.3)))+T186*$B$15/($B$15-$AI$13)*(EXP(-$AI$13*(($B$16+$AI$4)*0.3))-EXP(-$B$15*(($B$16+$AI$4)*0.3)))+U186*$B$15/($B$15-$AI$14)*(EXP(-$AI$14*(($B$16+$AI$4)*0.3))-EXP(-$B$15*(($B$16+$AI$4)*0.3)))</f>
        <v/>
      </c>
      <c r="Y186" s="17">
        <f>R186*EXP(-$B$15*(($B$16+$AI$4)*0.4))+S186*$B$15/($B$15-$AI$12)*(EXP(-$AI$12*(($B$16+$AI$4)*0.4))-EXP(-$B$15*(($B$16+$AI$4)*0.4)))+T186*$B$15/($B$15-$AI$13)*(EXP(-$AI$13*(($B$16+$AI$4)*0.4))-EXP(-$B$15*(($B$16+$AI$4)*0.4)))+U186*$B$15/($B$15-$AI$14)*(EXP(-$AI$14*(($B$16+$AI$4)*0.4))-EXP(-$B$15*(($B$16+$AI$4)*0.4)))</f>
        <v/>
      </c>
      <c r="Z186" s="17">
        <f>R186*EXP(-$B$15*(($B$16+$AI$4)*0.5))+S186*$B$15/($B$15-$AI$12)*(EXP(-$AI$12*(($B$16+$AI$4)*0.5))-EXP(-$B$15*(($B$16+$AI$4)*0.5)))+T186*$B$15/($B$15-$AI$13)*(EXP(-$AI$13*(($B$16+$AI$4)*0.5))-EXP(-$B$15*(($B$16+$AI$4)*0.5)))+U186*$B$15/($B$15-$AI$14)*(EXP(-$AI$14*(($B$16+$AI$4)*0.5))-EXP(-$B$15*(($B$16+$AI$4)*0.5)))</f>
        <v/>
      </c>
      <c r="AA186" s="17">
        <f>R186*EXP(-$B$15*(($B$16+$AI$4)*0.6))+S186*$B$15/($B$15-$AI$12)*(EXP(-$AI$12*(($B$16+$AI$4)*0.6))-EXP(-$B$15*(($B$16+$AI$4)*0.6)))+T186*$B$15/($B$15-$AI$13)*(EXP(-$AI$13*(($B$16+$AI$4)*0.6))-EXP(-$B$15*(($B$16+$AI$4)*0.6)))+U186*$B$15/($B$15-$AI$14)*(EXP(-$AI$14*(($B$16+$AI$4)*0.6))-EXP(-$B$15*(($B$16+$AI$4)*0.6)))</f>
        <v/>
      </c>
      <c r="AB186" s="17">
        <f>R186*EXP(-$B$15*(($B$16+$AI$4)*0.7))+S186*$B$15/($B$15-$AI$12)*(EXP(-$AI$12*(($B$16+$AI$4)*0.7))-EXP(-$B$15*(($B$16+$AI$4)*0.7)))+T186*$B$15/($B$15-$AI$13)*(EXP(-$AI$13*(($B$16+$AI$4)*0.7))-EXP(-$B$15*(($B$16+$AI$4)*0.7)))+U186*$B$15/($B$15-$AI$14)*(EXP(-$AI$14*(($B$16+$AI$4)*0.7))-EXP(-$B$15*(($B$16+$AI$4)*0.7)))</f>
        <v/>
      </c>
      <c r="AC186" s="17">
        <f>R186*EXP(-$B$15*(($B$16+$AI$4)*0.8))+S186*$B$15/($B$15-$AI$12)*(EXP(-$AI$12*(($B$16+$AI$4)*0.8))-EXP(-$B$15*(($B$16+$AI$4)*0.8)))+T186*$B$15/($B$15-$AI$13)*(EXP(-$AI$13*(($B$16+$AI$4)*0.8))-EXP(-$B$15*(($B$16+$AI$4)*0.8)))+U186*$B$15/($B$15-$AI$14)*(EXP(-$AI$14*(($B$16+$AI$4)*0.8))-EXP(-$B$15*(($B$16+$AI$4)*0.8)))</f>
        <v/>
      </c>
      <c r="AD186" s="17">
        <f>R186*EXP(-$B$15*(($B$16+$AI$4)*0.9))+S186*$B$15/($B$15-$AI$12)*(EXP(-$AI$12*(($B$16+$AI$4)*0.9))-EXP(-$B$15*(($B$16+$AI$4)*0.9)))+T186*$B$15/($B$15-$AI$13)*(EXP(-$AI$13*(($B$16+$AI$4)*0.9))-EXP(-$B$15*(($B$16+$AI$4)*0.9)))+U186*$B$15/($B$15-$AI$14)*(EXP(-$AI$14*(($B$16+$AI$4)*0.9))-EXP(-$B$15*(($B$16+$AI$4)*0.9)))</f>
        <v/>
      </c>
      <c r="AE186" s="17">
        <f>R186*EXP(-$B$15*(($B$16+$AI$4)*1.0))+S186*$B$15/($B$15-$AI$12)*(EXP(-$AI$12*(($B$16+$AI$4)*1.0))-EXP(-$B$15*(($B$16+$AI$4)*1.0)))+T186*$B$15/($B$15-$AI$13)*(EXP(-$AI$13*(($B$16+$AI$4)*1.0))-EXP(-$B$15*(($B$16+$AI$4)*1.0)))+U186*$B$15/($B$15-$AI$14)*(EXP(-$AI$14*(($B$16+$AI$4)*1.0))-EXP(-$B$15*(($B$16+$AI$4)*1.0)))</f>
        <v/>
      </c>
      <c r="AF186" s="17">
        <f>MIN((G186-V186)/$AI$48,(G186-W186)/$AI$49,(G186-X186)/$AI$50,(G186-Y186)/$AI$51,(G186-Z186)/$AI$52,(G186-AA186)/$AI$53,(G186-AB186)/$AI$54,(G186-AC186)/$AI$55,(G186-AD186)/$AI$56,(G186-AE186)/$AI$57)</f>
        <v/>
      </c>
    </row>
    <row r="187">
      <c r="E187" s="12">
        <f>E186+$B$11</f>
        <v/>
      </c>
      <c r="F187" s="13">
        <f>E187/60</f>
        <v/>
      </c>
      <c r="G187" s="13">
        <f>IF(F187&gt;=$AI$66,$B$26,IF(F187&gt;=$AI$65,$B$25,IF(F187&gt;=$AI$64,$B$24,IF(F187&gt;=$AI$63,$B$23,IF(F187&gt;=$AI$62,$B$22,IF(F187&gt;=$AI$61,$B$21,$B$20))))))</f>
        <v/>
      </c>
      <c r="H187" s="14">
        <f>MAX(0,MIN($AI$59,IF($B$9="Plasma",(G187-(S187*$AI$18+T187*$AI$19+U187*$AI$20))/$AI$46,AF187)))</f>
        <v/>
      </c>
      <c r="I187" s="15">
        <f>H187/10*3600/$B$11</f>
        <v/>
      </c>
      <c r="J187" s="15">
        <f>J186+H187</f>
        <v/>
      </c>
      <c r="K187" s="14">
        <f>$AI$21*K186+$AI$22*L186+$AI$23*M186+$AI$30*H186</f>
        <v/>
      </c>
      <c r="L187" s="14">
        <f>$AI$24*K186+$AI$25*L186+$AI$26*M186+$AI$31*H186</f>
        <v/>
      </c>
      <c r="M187" s="14">
        <f>$AI$27*K186+$AI$28*L186+$AI$29*M186+$AI$32*H186</f>
        <v/>
      </c>
      <c r="N187" s="16">
        <f>R187*$B$48</f>
        <v/>
      </c>
      <c r="O187" s="14">
        <f>K187/$B$37</f>
        <v/>
      </c>
      <c r="P187" s="14">
        <f>L187/$B$38</f>
        <v/>
      </c>
      <c r="Q187" s="14">
        <f>M187/$B$39</f>
        <v/>
      </c>
      <c r="R187" s="14">
        <f>R186*$AI$42+S186*$AI$43+T186*$AI$44+U186*$AI$45+$AI$47*H186</f>
        <v/>
      </c>
      <c r="S187" s="17">
        <f>$AI$33*K187+$AI$34*L187+$AI$35*M187</f>
        <v/>
      </c>
      <c r="T187" s="17">
        <f>$AI$36*K187+$AI$37*L187+$AI$38*M187</f>
        <v/>
      </c>
      <c r="U187" s="17">
        <f>$AI$39*K187+$AI$40*L187+$AI$41*M187</f>
        <v/>
      </c>
      <c r="V187" s="17">
        <f>R187*EXP(-$B$15*(($B$16+$AI$4)*0.1))+S187*$B$15/($B$15-$AI$12)*(EXP(-$AI$12*(($B$16+$AI$4)*0.1))-EXP(-$B$15*(($B$16+$AI$4)*0.1)))+T187*$B$15/($B$15-$AI$13)*(EXP(-$AI$13*(($B$16+$AI$4)*0.1))-EXP(-$B$15*(($B$16+$AI$4)*0.1)))+U187*$B$15/($B$15-$AI$14)*(EXP(-$AI$14*(($B$16+$AI$4)*0.1))-EXP(-$B$15*(($B$16+$AI$4)*0.1)))</f>
        <v/>
      </c>
      <c r="W187" s="17">
        <f>R187*EXP(-$B$15*(($B$16+$AI$4)*0.2))+S187*$B$15/($B$15-$AI$12)*(EXP(-$AI$12*(($B$16+$AI$4)*0.2))-EXP(-$B$15*(($B$16+$AI$4)*0.2)))+T187*$B$15/($B$15-$AI$13)*(EXP(-$AI$13*(($B$16+$AI$4)*0.2))-EXP(-$B$15*(($B$16+$AI$4)*0.2)))+U187*$B$15/($B$15-$AI$14)*(EXP(-$AI$14*(($B$16+$AI$4)*0.2))-EXP(-$B$15*(($B$16+$AI$4)*0.2)))</f>
        <v/>
      </c>
      <c r="X187" s="17">
        <f>R187*EXP(-$B$15*(($B$16+$AI$4)*0.3))+S187*$B$15/($B$15-$AI$12)*(EXP(-$AI$12*(($B$16+$AI$4)*0.3))-EXP(-$B$15*(($B$16+$AI$4)*0.3)))+T187*$B$15/($B$15-$AI$13)*(EXP(-$AI$13*(($B$16+$AI$4)*0.3))-EXP(-$B$15*(($B$16+$AI$4)*0.3)))+U187*$B$15/($B$15-$AI$14)*(EXP(-$AI$14*(($B$16+$AI$4)*0.3))-EXP(-$B$15*(($B$16+$AI$4)*0.3)))</f>
        <v/>
      </c>
      <c r="Y187" s="17">
        <f>R187*EXP(-$B$15*(($B$16+$AI$4)*0.4))+S187*$B$15/($B$15-$AI$12)*(EXP(-$AI$12*(($B$16+$AI$4)*0.4))-EXP(-$B$15*(($B$16+$AI$4)*0.4)))+T187*$B$15/($B$15-$AI$13)*(EXP(-$AI$13*(($B$16+$AI$4)*0.4))-EXP(-$B$15*(($B$16+$AI$4)*0.4)))+U187*$B$15/($B$15-$AI$14)*(EXP(-$AI$14*(($B$16+$AI$4)*0.4))-EXP(-$B$15*(($B$16+$AI$4)*0.4)))</f>
        <v/>
      </c>
      <c r="Z187" s="17">
        <f>R187*EXP(-$B$15*(($B$16+$AI$4)*0.5))+S187*$B$15/($B$15-$AI$12)*(EXP(-$AI$12*(($B$16+$AI$4)*0.5))-EXP(-$B$15*(($B$16+$AI$4)*0.5)))+T187*$B$15/($B$15-$AI$13)*(EXP(-$AI$13*(($B$16+$AI$4)*0.5))-EXP(-$B$15*(($B$16+$AI$4)*0.5)))+U187*$B$15/($B$15-$AI$14)*(EXP(-$AI$14*(($B$16+$AI$4)*0.5))-EXP(-$B$15*(($B$16+$AI$4)*0.5)))</f>
        <v/>
      </c>
      <c r="AA187" s="17">
        <f>R187*EXP(-$B$15*(($B$16+$AI$4)*0.6))+S187*$B$15/($B$15-$AI$12)*(EXP(-$AI$12*(($B$16+$AI$4)*0.6))-EXP(-$B$15*(($B$16+$AI$4)*0.6)))+T187*$B$15/($B$15-$AI$13)*(EXP(-$AI$13*(($B$16+$AI$4)*0.6))-EXP(-$B$15*(($B$16+$AI$4)*0.6)))+U187*$B$15/($B$15-$AI$14)*(EXP(-$AI$14*(($B$16+$AI$4)*0.6))-EXP(-$B$15*(($B$16+$AI$4)*0.6)))</f>
        <v/>
      </c>
      <c r="AB187" s="17">
        <f>R187*EXP(-$B$15*(($B$16+$AI$4)*0.7))+S187*$B$15/($B$15-$AI$12)*(EXP(-$AI$12*(($B$16+$AI$4)*0.7))-EXP(-$B$15*(($B$16+$AI$4)*0.7)))+T187*$B$15/($B$15-$AI$13)*(EXP(-$AI$13*(($B$16+$AI$4)*0.7))-EXP(-$B$15*(($B$16+$AI$4)*0.7)))+U187*$B$15/($B$15-$AI$14)*(EXP(-$AI$14*(($B$16+$AI$4)*0.7))-EXP(-$B$15*(($B$16+$AI$4)*0.7)))</f>
        <v/>
      </c>
      <c r="AC187" s="17">
        <f>R187*EXP(-$B$15*(($B$16+$AI$4)*0.8))+S187*$B$15/($B$15-$AI$12)*(EXP(-$AI$12*(($B$16+$AI$4)*0.8))-EXP(-$B$15*(($B$16+$AI$4)*0.8)))+T187*$B$15/($B$15-$AI$13)*(EXP(-$AI$13*(($B$16+$AI$4)*0.8))-EXP(-$B$15*(($B$16+$AI$4)*0.8)))+U187*$B$15/($B$15-$AI$14)*(EXP(-$AI$14*(($B$16+$AI$4)*0.8))-EXP(-$B$15*(($B$16+$AI$4)*0.8)))</f>
        <v/>
      </c>
      <c r="AD187" s="17">
        <f>R187*EXP(-$B$15*(($B$16+$AI$4)*0.9))+S187*$B$15/($B$15-$AI$12)*(EXP(-$AI$12*(($B$16+$AI$4)*0.9))-EXP(-$B$15*(($B$16+$AI$4)*0.9)))+T187*$B$15/($B$15-$AI$13)*(EXP(-$AI$13*(($B$16+$AI$4)*0.9))-EXP(-$B$15*(($B$16+$AI$4)*0.9)))+U187*$B$15/($B$15-$AI$14)*(EXP(-$AI$14*(($B$16+$AI$4)*0.9))-EXP(-$B$15*(($B$16+$AI$4)*0.9)))</f>
        <v/>
      </c>
      <c r="AE187" s="17">
        <f>R187*EXP(-$B$15*(($B$16+$AI$4)*1.0))+S187*$B$15/($B$15-$AI$12)*(EXP(-$AI$12*(($B$16+$AI$4)*1.0))-EXP(-$B$15*(($B$16+$AI$4)*1.0)))+T187*$B$15/($B$15-$AI$13)*(EXP(-$AI$13*(($B$16+$AI$4)*1.0))-EXP(-$B$15*(($B$16+$AI$4)*1.0)))+U187*$B$15/($B$15-$AI$14)*(EXP(-$AI$14*(($B$16+$AI$4)*1.0))-EXP(-$B$15*(($B$16+$AI$4)*1.0)))</f>
        <v/>
      </c>
      <c r="AF187" s="17">
        <f>MIN((G187-V187)/$AI$48,(G187-W187)/$AI$49,(G187-X187)/$AI$50,(G187-Y187)/$AI$51,(G187-Z187)/$AI$52,(G187-AA187)/$AI$53,(G187-AB187)/$AI$54,(G187-AC187)/$AI$55,(G187-AD187)/$AI$56,(G187-AE187)/$AI$57)</f>
        <v/>
      </c>
    </row>
    <row r="188">
      <c r="E188" s="12">
        <f>E187+$B$11</f>
        <v/>
      </c>
      <c r="F188" s="13">
        <f>E188/60</f>
        <v/>
      </c>
      <c r="G188" s="13">
        <f>IF(F188&gt;=$AI$66,$B$26,IF(F188&gt;=$AI$65,$B$25,IF(F188&gt;=$AI$64,$B$24,IF(F188&gt;=$AI$63,$B$23,IF(F188&gt;=$AI$62,$B$22,IF(F188&gt;=$AI$61,$B$21,$B$20))))))</f>
        <v/>
      </c>
      <c r="H188" s="14">
        <f>MAX(0,MIN($AI$59,IF($B$9="Plasma",(G188-(S188*$AI$18+T188*$AI$19+U188*$AI$20))/$AI$46,AF188)))</f>
        <v/>
      </c>
      <c r="I188" s="15">
        <f>H188/10*3600/$B$11</f>
        <v/>
      </c>
      <c r="J188" s="15">
        <f>J187+H188</f>
        <v/>
      </c>
      <c r="K188" s="14">
        <f>$AI$21*K187+$AI$22*L187+$AI$23*M187+$AI$30*H187</f>
        <v/>
      </c>
      <c r="L188" s="14">
        <f>$AI$24*K187+$AI$25*L187+$AI$26*M187+$AI$31*H187</f>
        <v/>
      </c>
      <c r="M188" s="14">
        <f>$AI$27*K187+$AI$28*L187+$AI$29*M187+$AI$32*H187</f>
        <v/>
      </c>
      <c r="N188" s="16">
        <f>R188*$B$48</f>
        <v/>
      </c>
      <c r="O188" s="14">
        <f>K188/$B$37</f>
        <v/>
      </c>
      <c r="P188" s="14">
        <f>L188/$B$38</f>
        <v/>
      </c>
      <c r="Q188" s="14">
        <f>M188/$B$39</f>
        <v/>
      </c>
      <c r="R188" s="14">
        <f>R187*$AI$42+S187*$AI$43+T187*$AI$44+U187*$AI$45+$AI$47*H187</f>
        <v/>
      </c>
      <c r="S188" s="17">
        <f>$AI$33*K188+$AI$34*L188+$AI$35*M188</f>
        <v/>
      </c>
      <c r="T188" s="17">
        <f>$AI$36*K188+$AI$37*L188+$AI$38*M188</f>
        <v/>
      </c>
      <c r="U188" s="17">
        <f>$AI$39*K188+$AI$40*L188+$AI$41*M188</f>
        <v/>
      </c>
      <c r="V188" s="17">
        <f>R188*EXP(-$B$15*(($B$16+$AI$4)*0.1))+S188*$B$15/($B$15-$AI$12)*(EXP(-$AI$12*(($B$16+$AI$4)*0.1))-EXP(-$B$15*(($B$16+$AI$4)*0.1)))+T188*$B$15/($B$15-$AI$13)*(EXP(-$AI$13*(($B$16+$AI$4)*0.1))-EXP(-$B$15*(($B$16+$AI$4)*0.1)))+U188*$B$15/($B$15-$AI$14)*(EXP(-$AI$14*(($B$16+$AI$4)*0.1))-EXP(-$B$15*(($B$16+$AI$4)*0.1)))</f>
        <v/>
      </c>
      <c r="W188" s="17">
        <f>R188*EXP(-$B$15*(($B$16+$AI$4)*0.2))+S188*$B$15/($B$15-$AI$12)*(EXP(-$AI$12*(($B$16+$AI$4)*0.2))-EXP(-$B$15*(($B$16+$AI$4)*0.2)))+T188*$B$15/($B$15-$AI$13)*(EXP(-$AI$13*(($B$16+$AI$4)*0.2))-EXP(-$B$15*(($B$16+$AI$4)*0.2)))+U188*$B$15/($B$15-$AI$14)*(EXP(-$AI$14*(($B$16+$AI$4)*0.2))-EXP(-$B$15*(($B$16+$AI$4)*0.2)))</f>
        <v/>
      </c>
      <c r="X188" s="17">
        <f>R188*EXP(-$B$15*(($B$16+$AI$4)*0.3))+S188*$B$15/($B$15-$AI$12)*(EXP(-$AI$12*(($B$16+$AI$4)*0.3))-EXP(-$B$15*(($B$16+$AI$4)*0.3)))+T188*$B$15/($B$15-$AI$13)*(EXP(-$AI$13*(($B$16+$AI$4)*0.3))-EXP(-$B$15*(($B$16+$AI$4)*0.3)))+U188*$B$15/($B$15-$AI$14)*(EXP(-$AI$14*(($B$16+$AI$4)*0.3))-EXP(-$B$15*(($B$16+$AI$4)*0.3)))</f>
        <v/>
      </c>
      <c r="Y188" s="17">
        <f>R188*EXP(-$B$15*(($B$16+$AI$4)*0.4))+S188*$B$15/($B$15-$AI$12)*(EXP(-$AI$12*(($B$16+$AI$4)*0.4))-EXP(-$B$15*(($B$16+$AI$4)*0.4)))+T188*$B$15/($B$15-$AI$13)*(EXP(-$AI$13*(($B$16+$AI$4)*0.4))-EXP(-$B$15*(($B$16+$AI$4)*0.4)))+U188*$B$15/($B$15-$AI$14)*(EXP(-$AI$14*(($B$16+$AI$4)*0.4))-EXP(-$B$15*(($B$16+$AI$4)*0.4)))</f>
        <v/>
      </c>
      <c r="Z188" s="17">
        <f>R188*EXP(-$B$15*(($B$16+$AI$4)*0.5))+S188*$B$15/($B$15-$AI$12)*(EXP(-$AI$12*(($B$16+$AI$4)*0.5))-EXP(-$B$15*(($B$16+$AI$4)*0.5)))+T188*$B$15/($B$15-$AI$13)*(EXP(-$AI$13*(($B$16+$AI$4)*0.5))-EXP(-$B$15*(($B$16+$AI$4)*0.5)))+U188*$B$15/($B$15-$AI$14)*(EXP(-$AI$14*(($B$16+$AI$4)*0.5))-EXP(-$B$15*(($B$16+$AI$4)*0.5)))</f>
        <v/>
      </c>
      <c r="AA188" s="17">
        <f>R188*EXP(-$B$15*(($B$16+$AI$4)*0.6))+S188*$B$15/($B$15-$AI$12)*(EXP(-$AI$12*(($B$16+$AI$4)*0.6))-EXP(-$B$15*(($B$16+$AI$4)*0.6)))+T188*$B$15/($B$15-$AI$13)*(EXP(-$AI$13*(($B$16+$AI$4)*0.6))-EXP(-$B$15*(($B$16+$AI$4)*0.6)))+U188*$B$15/($B$15-$AI$14)*(EXP(-$AI$14*(($B$16+$AI$4)*0.6))-EXP(-$B$15*(($B$16+$AI$4)*0.6)))</f>
        <v/>
      </c>
      <c r="AB188" s="17">
        <f>R188*EXP(-$B$15*(($B$16+$AI$4)*0.7))+S188*$B$15/($B$15-$AI$12)*(EXP(-$AI$12*(($B$16+$AI$4)*0.7))-EXP(-$B$15*(($B$16+$AI$4)*0.7)))+T188*$B$15/($B$15-$AI$13)*(EXP(-$AI$13*(($B$16+$AI$4)*0.7))-EXP(-$B$15*(($B$16+$AI$4)*0.7)))+U188*$B$15/($B$15-$AI$14)*(EXP(-$AI$14*(($B$16+$AI$4)*0.7))-EXP(-$B$15*(($B$16+$AI$4)*0.7)))</f>
        <v/>
      </c>
      <c r="AC188" s="17">
        <f>R188*EXP(-$B$15*(($B$16+$AI$4)*0.8))+S188*$B$15/($B$15-$AI$12)*(EXP(-$AI$12*(($B$16+$AI$4)*0.8))-EXP(-$B$15*(($B$16+$AI$4)*0.8)))+T188*$B$15/($B$15-$AI$13)*(EXP(-$AI$13*(($B$16+$AI$4)*0.8))-EXP(-$B$15*(($B$16+$AI$4)*0.8)))+U188*$B$15/($B$15-$AI$14)*(EXP(-$AI$14*(($B$16+$AI$4)*0.8))-EXP(-$B$15*(($B$16+$AI$4)*0.8)))</f>
        <v/>
      </c>
      <c r="AD188" s="17">
        <f>R188*EXP(-$B$15*(($B$16+$AI$4)*0.9))+S188*$B$15/($B$15-$AI$12)*(EXP(-$AI$12*(($B$16+$AI$4)*0.9))-EXP(-$B$15*(($B$16+$AI$4)*0.9)))+T188*$B$15/($B$15-$AI$13)*(EXP(-$AI$13*(($B$16+$AI$4)*0.9))-EXP(-$B$15*(($B$16+$AI$4)*0.9)))+U188*$B$15/($B$15-$AI$14)*(EXP(-$AI$14*(($B$16+$AI$4)*0.9))-EXP(-$B$15*(($B$16+$AI$4)*0.9)))</f>
        <v/>
      </c>
      <c r="AE188" s="17">
        <f>R188*EXP(-$B$15*(($B$16+$AI$4)*1.0))+S188*$B$15/($B$15-$AI$12)*(EXP(-$AI$12*(($B$16+$AI$4)*1.0))-EXP(-$B$15*(($B$16+$AI$4)*1.0)))+T188*$B$15/($B$15-$AI$13)*(EXP(-$AI$13*(($B$16+$AI$4)*1.0))-EXP(-$B$15*(($B$16+$AI$4)*1.0)))+U188*$B$15/($B$15-$AI$14)*(EXP(-$AI$14*(($B$16+$AI$4)*1.0))-EXP(-$B$15*(($B$16+$AI$4)*1.0)))</f>
        <v/>
      </c>
      <c r="AF188" s="17">
        <f>MIN((G188-V188)/$AI$48,(G188-W188)/$AI$49,(G188-X188)/$AI$50,(G188-Y188)/$AI$51,(G188-Z188)/$AI$52,(G188-AA188)/$AI$53,(G188-AB188)/$AI$54,(G188-AC188)/$AI$55,(G188-AD188)/$AI$56,(G188-AE188)/$AI$57)</f>
        <v/>
      </c>
    </row>
    <row r="189">
      <c r="E189" s="12">
        <f>E188+$B$11</f>
        <v/>
      </c>
      <c r="F189" s="13">
        <f>E189/60</f>
        <v/>
      </c>
      <c r="G189" s="13">
        <f>IF(F189&gt;=$AI$66,$B$26,IF(F189&gt;=$AI$65,$B$25,IF(F189&gt;=$AI$64,$B$24,IF(F189&gt;=$AI$63,$B$23,IF(F189&gt;=$AI$62,$B$22,IF(F189&gt;=$AI$61,$B$21,$B$20))))))</f>
        <v/>
      </c>
      <c r="H189" s="14">
        <f>MAX(0,MIN($AI$59,IF($B$9="Plasma",(G189-(S189*$AI$18+T189*$AI$19+U189*$AI$20))/$AI$46,AF189)))</f>
        <v/>
      </c>
      <c r="I189" s="15">
        <f>H189/10*3600/$B$11</f>
        <v/>
      </c>
      <c r="J189" s="15">
        <f>J188+H189</f>
        <v/>
      </c>
      <c r="K189" s="14">
        <f>$AI$21*K188+$AI$22*L188+$AI$23*M188+$AI$30*H188</f>
        <v/>
      </c>
      <c r="L189" s="14">
        <f>$AI$24*K188+$AI$25*L188+$AI$26*M188+$AI$31*H188</f>
        <v/>
      </c>
      <c r="M189" s="14">
        <f>$AI$27*K188+$AI$28*L188+$AI$29*M188+$AI$32*H188</f>
        <v/>
      </c>
      <c r="N189" s="16">
        <f>R189*$B$48</f>
        <v/>
      </c>
      <c r="O189" s="14">
        <f>K189/$B$37</f>
        <v/>
      </c>
      <c r="P189" s="14">
        <f>L189/$B$38</f>
        <v/>
      </c>
      <c r="Q189" s="14">
        <f>M189/$B$39</f>
        <v/>
      </c>
      <c r="R189" s="14">
        <f>R188*$AI$42+S188*$AI$43+T188*$AI$44+U188*$AI$45+$AI$47*H188</f>
        <v/>
      </c>
      <c r="S189" s="17">
        <f>$AI$33*K189+$AI$34*L189+$AI$35*M189</f>
        <v/>
      </c>
      <c r="T189" s="17">
        <f>$AI$36*K189+$AI$37*L189+$AI$38*M189</f>
        <v/>
      </c>
      <c r="U189" s="17">
        <f>$AI$39*K189+$AI$40*L189+$AI$41*M189</f>
        <v/>
      </c>
      <c r="V189" s="17">
        <f>R189*EXP(-$B$15*(($B$16+$AI$4)*0.1))+S189*$B$15/($B$15-$AI$12)*(EXP(-$AI$12*(($B$16+$AI$4)*0.1))-EXP(-$B$15*(($B$16+$AI$4)*0.1)))+T189*$B$15/($B$15-$AI$13)*(EXP(-$AI$13*(($B$16+$AI$4)*0.1))-EXP(-$B$15*(($B$16+$AI$4)*0.1)))+U189*$B$15/($B$15-$AI$14)*(EXP(-$AI$14*(($B$16+$AI$4)*0.1))-EXP(-$B$15*(($B$16+$AI$4)*0.1)))</f>
        <v/>
      </c>
      <c r="W189" s="17">
        <f>R189*EXP(-$B$15*(($B$16+$AI$4)*0.2))+S189*$B$15/($B$15-$AI$12)*(EXP(-$AI$12*(($B$16+$AI$4)*0.2))-EXP(-$B$15*(($B$16+$AI$4)*0.2)))+T189*$B$15/($B$15-$AI$13)*(EXP(-$AI$13*(($B$16+$AI$4)*0.2))-EXP(-$B$15*(($B$16+$AI$4)*0.2)))+U189*$B$15/($B$15-$AI$14)*(EXP(-$AI$14*(($B$16+$AI$4)*0.2))-EXP(-$B$15*(($B$16+$AI$4)*0.2)))</f>
        <v/>
      </c>
      <c r="X189" s="17">
        <f>R189*EXP(-$B$15*(($B$16+$AI$4)*0.3))+S189*$B$15/($B$15-$AI$12)*(EXP(-$AI$12*(($B$16+$AI$4)*0.3))-EXP(-$B$15*(($B$16+$AI$4)*0.3)))+T189*$B$15/($B$15-$AI$13)*(EXP(-$AI$13*(($B$16+$AI$4)*0.3))-EXP(-$B$15*(($B$16+$AI$4)*0.3)))+U189*$B$15/($B$15-$AI$14)*(EXP(-$AI$14*(($B$16+$AI$4)*0.3))-EXP(-$B$15*(($B$16+$AI$4)*0.3)))</f>
        <v/>
      </c>
      <c r="Y189" s="17">
        <f>R189*EXP(-$B$15*(($B$16+$AI$4)*0.4))+S189*$B$15/($B$15-$AI$12)*(EXP(-$AI$12*(($B$16+$AI$4)*0.4))-EXP(-$B$15*(($B$16+$AI$4)*0.4)))+T189*$B$15/($B$15-$AI$13)*(EXP(-$AI$13*(($B$16+$AI$4)*0.4))-EXP(-$B$15*(($B$16+$AI$4)*0.4)))+U189*$B$15/($B$15-$AI$14)*(EXP(-$AI$14*(($B$16+$AI$4)*0.4))-EXP(-$B$15*(($B$16+$AI$4)*0.4)))</f>
        <v/>
      </c>
      <c r="Z189" s="17">
        <f>R189*EXP(-$B$15*(($B$16+$AI$4)*0.5))+S189*$B$15/($B$15-$AI$12)*(EXP(-$AI$12*(($B$16+$AI$4)*0.5))-EXP(-$B$15*(($B$16+$AI$4)*0.5)))+T189*$B$15/($B$15-$AI$13)*(EXP(-$AI$13*(($B$16+$AI$4)*0.5))-EXP(-$B$15*(($B$16+$AI$4)*0.5)))+U189*$B$15/($B$15-$AI$14)*(EXP(-$AI$14*(($B$16+$AI$4)*0.5))-EXP(-$B$15*(($B$16+$AI$4)*0.5)))</f>
        <v/>
      </c>
      <c r="AA189" s="17">
        <f>R189*EXP(-$B$15*(($B$16+$AI$4)*0.6))+S189*$B$15/($B$15-$AI$12)*(EXP(-$AI$12*(($B$16+$AI$4)*0.6))-EXP(-$B$15*(($B$16+$AI$4)*0.6)))+T189*$B$15/($B$15-$AI$13)*(EXP(-$AI$13*(($B$16+$AI$4)*0.6))-EXP(-$B$15*(($B$16+$AI$4)*0.6)))+U189*$B$15/($B$15-$AI$14)*(EXP(-$AI$14*(($B$16+$AI$4)*0.6))-EXP(-$B$15*(($B$16+$AI$4)*0.6)))</f>
        <v/>
      </c>
      <c r="AB189" s="17">
        <f>R189*EXP(-$B$15*(($B$16+$AI$4)*0.7))+S189*$B$15/($B$15-$AI$12)*(EXP(-$AI$12*(($B$16+$AI$4)*0.7))-EXP(-$B$15*(($B$16+$AI$4)*0.7)))+T189*$B$15/($B$15-$AI$13)*(EXP(-$AI$13*(($B$16+$AI$4)*0.7))-EXP(-$B$15*(($B$16+$AI$4)*0.7)))+U189*$B$15/($B$15-$AI$14)*(EXP(-$AI$14*(($B$16+$AI$4)*0.7))-EXP(-$B$15*(($B$16+$AI$4)*0.7)))</f>
        <v/>
      </c>
      <c r="AC189" s="17">
        <f>R189*EXP(-$B$15*(($B$16+$AI$4)*0.8))+S189*$B$15/($B$15-$AI$12)*(EXP(-$AI$12*(($B$16+$AI$4)*0.8))-EXP(-$B$15*(($B$16+$AI$4)*0.8)))+T189*$B$15/($B$15-$AI$13)*(EXP(-$AI$13*(($B$16+$AI$4)*0.8))-EXP(-$B$15*(($B$16+$AI$4)*0.8)))+U189*$B$15/($B$15-$AI$14)*(EXP(-$AI$14*(($B$16+$AI$4)*0.8))-EXP(-$B$15*(($B$16+$AI$4)*0.8)))</f>
        <v/>
      </c>
      <c r="AD189" s="17">
        <f>R189*EXP(-$B$15*(($B$16+$AI$4)*0.9))+S189*$B$15/($B$15-$AI$12)*(EXP(-$AI$12*(($B$16+$AI$4)*0.9))-EXP(-$B$15*(($B$16+$AI$4)*0.9)))+T189*$B$15/($B$15-$AI$13)*(EXP(-$AI$13*(($B$16+$AI$4)*0.9))-EXP(-$B$15*(($B$16+$AI$4)*0.9)))+U189*$B$15/($B$15-$AI$14)*(EXP(-$AI$14*(($B$16+$AI$4)*0.9))-EXP(-$B$15*(($B$16+$AI$4)*0.9)))</f>
        <v/>
      </c>
      <c r="AE189" s="17">
        <f>R189*EXP(-$B$15*(($B$16+$AI$4)*1.0))+S189*$B$15/($B$15-$AI$12)*(EXP(-$AI$12*(($B$16+$AI$4)*1.0))-EXP(-$B$15*(($B$16+$AI$4)*1.0)))+T189*$B$15/($B$15-$AI$13)*(EXP(-$AI$13*(($B$16+$AI$4)*1.0))-EXP(-$B$15*(($B$16+$AI$4)*1.0)))+U189*$B$15/($B$15-$AI$14)*(EXP(-$AI$14*(($B$16+$AI$4)*1.0))-EXP(-$B$15*(($B$16+$AI$4)*1.0)))</f>
        <v/>
      </c>
      <c r="AF189" s="17">
        <f>MIN((G189-V189)/$AI$48,(G189-W189)/$AI$49,(G189-X189)/$AI$50,(G189-Y189)/$AI$51,(G189-Z189)/$AI$52,(G189-AA189)/$AI$53,(G189-AB189)/$AI$54,(G189-AC189)/$AI$55,(G189-AD189)/$AI$56,(G189-AE189)/$AI$57)</f>
        <v/>
      </c>
    </row>
    <row r="190">
      <c r="E190" s="12">
        <f>E189+$B$11</f>
        <v/>
      </c>
      <c r="F190" s="13">
        <f>E190/60</f>
        <v/>
      </c>
      <c r="G190" s="13">
        <f>IF(F190&gt;=$AI$66,$B$26,IF(F190&gt;=$AI$65,$B$25,IF(F190&gt;=$AI$64,$B$24,IF(F190&gt;=$AI$63,$B$23,IF(F190&gt;=$AI$62,$B$22,IF(F190&gt;=$AI$61,$B$21,$B$20))))))</f>
        <v/>
      </c>
      <c r="H190" s="14">
        <f>MAX(0,MIN($AI$59,IF($B$9="Plasma",(G190-(S190*$AI$18+T190*$AI$19+U190*$AI$20))/$AI$46,AF190)))</f>
        <v/>
      </c>
      <c r="I190" s="15">
        <f>H190/10*3600/$B$11</f>
        <v/>
      </c>
      <c r="J190" s="15">
        <f>J189+H190</f>
        <v/>
      </c>
      <c r="K190" s="14">
        <f>$AI$21*K189+$AI$22*L189+$AI$23*M189+$AI$30*H189</f>
        <v/>
      </c>
      <c r="L190" s="14">
        <f>$AI$24*K189+$AI$25*L189+$AI$26*M189+$AI$31*H189</f>
        <v/>
      </c>
      <c r="M190" s="14">
        <f>$AI$27*K189+$AI$28*L189+$AI$29*M189+$AI$32*H189</f>
        <v/>
      </c>
      <c r="N190" s="16">
        <f>R190*$B$48</f>
        <v/>
      </c>
      <c r="O190" s="14">
        <f>K190/$B$37</f>
        <v/>
      </c>
      <c r="P190" s="14">
        <f>L190/$B$38</f>
        <v/>
      </c>
      <c r="Q190" s="14">
        <f>M190/$B$39</f>
        <v/>
      </c>
      <c r="R190" s="14">
        <f>R189*$AI$42+S189*$AI$43+T189*$AI$44+U189*$AI$45+$AI$47*H189</f>
        <v/>
      </c>
      <c r="S190" s="17">
        <f>$AI$33*K190+$AI$34*L190+$AI$35*M190</f>
        <v/>
      </c>
      <c r="T190" s="17">
        <f>$AI$36*K190+$AI$37*L190+$AI$38*M190</f>
        <v/>
      </c>
      <c r="U190" s="17">
        <f>$AI$39*K190+$AI$40*L190+$AI$41*M190</f>
        <v/>
      </c>
      <c r="V190" s="17">
        <f>R190*EXP(-$B$15*(($B$16+$AI$4)*0.1))+S190*$B$15/($B$15-$AI$12)*(EXP(-$AI$12*(($B$16+$AI$4)*0.1))-EXP(-$B$15*(($B$16+$AI$4)*0.1)))+T190*$B$15/($B$15-$AI$13)*(EXP(-$AI$13*(($B$16+$AI$4)*0.1))-EXP(-$B$15*(($B$16+$AI$4)*0.1)))+U190*$B$15/($B$15-$AI$14)*(EXP(-$AI$14*(($B$16+$AI$4)*0.1))-EXP(-$B$15*(($B$16+$AI$4)*0.1)))</f>
        <v/>
      </c>
      <c r="W190" s="17">
        <f>R190*EXP(-$B$15*(($B$16+$AI$4)*0.2))+S190*$B$15/($B$15-$AI$12)*(EXP(-$AI$12*(($B$16+$AI$4)*0.2))-EXP(-$B$15*(($B$16+$AI$4)*0.2)))+T190*$B$15/($B$15-$AI$13)*(EXP(-$AI$13*(($B$16+$AI$4)*0.2))-EXP(-$B$15*(($B$16+$AI$4)*0.2)))+U190*$B$15/($B$15-$AI$14)*(EXP(-$AI$14*(($B$16+$AI$4)*0.2))-EXP(-$B$15*(($B$16+$AI$4)*0.2)))</f>
        <v/>
      </c>
      <c r="X190" s="17">
        <f>R190*EXP(-$B$15*(($B$16+$AI$4)*0.3))+S190*$B$15/($B$15-$AI$12)*(EXP(-$AI$12*(($B$16+$AI$4)*0.3))-EXP(-$B$15*(($B$16+$AI$4)*0.3)))+T190*$B$15/($B$15-$AI$13)*(EXP(-$AI$13*(($B$16+$AI$4)*0.3))-EXP(-$B$15*(($B$16+$AI$4)*0.3)))+U190*$B$15/($B$15-$AI$14)*(EXP(-$AI$14*(($B$16+$AI$4)*0.3))-EXP(-$B$15*(($B$16+$AI$4)*0.3)))</f>
        <v/>
      </c>
      <c r="Y190" s="17">
        <f>R190*EXP(-$B$15*(($B$16+$AI$4)*0.4))+S190*$B$15/($B$15-$AI$12)*(EXP(-$AI$12*(($B$16+$AI$4)*0.4))-EXP(-$B$15*(($B$16+$AI$4)*0.4)))+T190*$B$15/($B$15-$AI$13)*(EXP(-$AI$13*(($B$16+$AI$4)*0.4))-EXP(-$B$15*(($B$16+$AI$4)*0.4)))+U190*$B$15/($B$15-$AI$14)*(EXP(-$AI$14*(($B$16+$AI$4)*0.4))-EXP(-$B$15*(($B$16+$AI$4)*0.4)))</f>
        <v/>
      </c>
      <c r="Z190" s="17">
        <f>R190*EXP(-$B$15*(($B$16+$AI$4)*0.5))+S190*$B$15/($B$15-$AI$12)*(EXP(-$AI$12*(($B$16+$AI$4)*0.5))-EXP(-$B$15*(($B$16+$AI$4)*0.5)))+T190*$B$15/($B$15-$AI$13)*(EXP(-$AI$13*(($B$16+$AI$4)*0.5))-EXP(-$B$15*(($B$16+$AI$4)*0.5)))+U190*$B$15/($B$15-$AI$14)*(EXP(-$AI$14*(($B$16+$AI$4)*0.5))-EXP(-$B$15*(($B$16+$AI$4)*0.5)))</f>
        <v/>
      </c>
      <c r="AA190" s="17">
        <f>R190*EXP(-$B$15*(($B$16+$AI$4)*0.6))+S190*$B$15/($B$15-$AI$12)*(EXP(-$AI$12*(($B$16+$AI$4)*0.6))-EXP(-$B$15*(($B$16+$AI$4)*0.6)))+T190*$B$15/($B$15-$AI$13)*(EXP(-$AI$13*(($B$16+$AI$4)*0.6))-EXP(-$B$15*(($B$16+$AI$4)*0.6)))+U190*$B$15/($B$15-$AI$14)*(EXP(-$AI$14*(($B$16+$AI$4)*0.6))-EXP(-$B$15*(($B$16+$AI$4)*0.6)))</f>
        <v/>
      </c>
      <c r="AB190" s="17">
        <f>R190*EXP(-$B$15*(($B$16+$AI$4)*0.7))+S190*$B$15/($B$15-$AI$12)*(EXP(-$AI$12*(($B$16+$AI$4)*0.7))-EXP(-$B$15*(($B$16+$AI$4)*0.7)))+T190*$B$15/($B$15-$AI$13)*(EXP(-$AI$13*(($B$16+$AI$4)*0.7))-EXP(-$B$15*(($B$16+$AI$4)*0.7)))+U190*$B$15/($B$15-$AI$14)*(EXP(-$AI$14*(($B$16+$AI$4)*0.7))-EXP(-$B$15*(($B$16+$AI$4)*0.7)))</f>
        <v/>
      </c>
      <c r="AC190" s="17">
        <f>R190*EXP(-$B$15*(($B$16+$AI$4)*0.8))+S190*$B$15/($B$15-$AI$12)*(EXP(-$AI$12*(($B$16+$AI$4)*0.8))-EXP(-$B$15*(($B$16+$AI$4)*0.8)))+T190*$B$15/($B$15-$AI$13)*(EXP(-$AI$13*(($B$16+$AI$4)*0.8))-EXP(-$B$15*(($B$16+$AI$4)*0.8)))+U190*$B$15/($B$15-$AI$14)*(EXP(-$AI$14*(($B$16+$AI$4)*0.8))-EXP(-$B$15*(($B$16+$AI$4)*0.8)))</f>
        <v/>
      </c>
      <c r="AD190" s="17">
        <f>R190*EXP(-$B$15*(($B$16+$AI$4)*0.9))+S190*$B$15/($B$15-$AI$12)*(EXP(-$AI$12*(($B$16+$AI$4)*0.9))-EXP(-$B$15*(($B$16+$AI$4)*0.9)))+T190*$B$15/($B$15-$AI$13)*(EXP(-$AI$13*(($B$16+$AI$4)*0.9))-EXP(-$B$15*(($B$16+$AI$4)*0.9)))+U190*$B$15/($B$15-$AI$14)*(EXP(-$AI$14*(($B$16+$AI$4)*0.9))-EXP(-$B$15*(($B$16+$AI$4)*0.9)))</f>
        <v/>
      </c>
      <c r="AE190" s="17">
        <f>R190*EXP(-$B$15*(($B$16+$AI$4)*1.0))+S190*$B$15/($B$15-$AI$12)*(EXP(-$AI$12*(($B$16+$AI$4)*1.0))-EXP(-$B$15*(($B$16+$AI$4)*1.0)))+T190*$B$15/($B$15-$AI$13)*(EXP(-$AI$13*(($B$16+$AI$4)*1.0))-EXP(-$B$15*(($B$16+$AI$4)*1.0)))+U190*$B$15/($B$15-$AI$14)*(EXP(-$AI$14*(($B$16+$AI$4)*1.0))-EXP(-$B$15*(($B$16+$AI$4)*1.0)))</f>
        <v/>
      </c>
      <c r="AF190" s="17">
        <f>MIN((G190-V190)/$AI$48,(G190-W190)/$AI$49,(G190-X190)/$AI$50,(G190-Y190)/$AI$51,(G190-Z190)/$AI$52,(G190-AA190)/$AI$53,(G190-AB190)/$AI$54,(G190-AC190)/$AI$55,(G190-AD190)/$AI$56,(G190-AE190)/$AI$57)</f>
        <v/>
      </c>
    </row>
    <row r="191">
      <c r="E191" s="12">
        <f>E190+$B$11</f>
        <v/>
      </c>
      <c r="F191" s="13">
        <f>E191/60</f>
        <v/>
      </c>
      <c r="G191" s="13">
        <f>IF(F191&gt;=$AI$66,$B$26,IF(F191&gt;=$AI$65,$B$25,IF(F191&gt;=$AI$64,$B$24,IF(F191&gt;=$AI$63,$B$23,IF(F191&gt;=$AI$62,$B$22,IF(F191&gt;=$AI$61,$B$21,$B$20))))))</f>
        <v/>
      </c>
      <c r="H191" s="14">
        <f>MAX(0,MIN($AI$59,IF($B$9="Plasma",(G191-(S191*$AI$18+T191*$AI$19+U191*$AI$20))/$AI$46,AF191)))</f>
        <v/>
      </c>
      <c r="I191" s="15">
        <f>H191/10*3600/$B$11</f>
        <v/>
      </c>
      <c r="J191" s="15">
        <f>J190+H191</f>
        <v/>
      </c>
      <c r="K191" s="14">
        <f>$AI$21*K190+$AI$22*L190+$AI$23*M190+$AI$30*H190</f>
        <v/>
      </c>
      <c r="L191" s="14">
        <f>$AI$24*K190+$AI$25*L190+$AI$26*M190+$AI$31*H190</f>
        <v/>
      </c>
      <c r="M191" s="14">
        <f>$AI$27*K190+$AI$28*L190+$AI$29*M190+$AI$32*H190</f>
        <v/>
      </c>
      <c r="N191" s="16">
        <f>R191*$B$48</f>
        <v/>
      </c>
      <c r="O191" s="14">
        <f>K191/$B$37</f>
        <v/>
      </c>
      <c r="P191" s="14">
        <f>L191/$B$38</f>
        <v/>
      </c>
      <c r="Q191" s="14">
        <f>M191/$B$39</f>
        <v/>
      </c>
      <c r="R191" s="14">
        <f>R190*$AI$42+S190*$AI$43+T190*$AI$44+U190*$AI$45+$AI$47*H190</f>
        <v/>
      </c>
      <c r="S191" s="17">
        <f>$AI$33*K191+$AI$34*L191+$AI$35*M191</f>
        <v/>
      </c>
      <c r="T191" s="17">
        <f>$AI$36*K191+$AI$37*L191+$AI$38*M191</f>
        <v/>
      </c>
      <c r="U191" s="17">
        <f>$AI$39*K191+$AI$40*L191+$AI$41*M191</f>
        <v/>
      </c>
      <c r="V191" s="17">
        <f>R191*EXP(-$B$15*(($B$16+$AI$4)*0.1))+S191*$B$15/($B$15-$AI$12)*(EXP(-$AI$12*(($B$16+$AI$4)*0.1))-EXP(-$B$15*(($B$16+$AI$4)*0.1)))+T191*$B$15/($B$15-$AI$13)*(EXP(-$AI$13*(($B$16+$AI$4)*0.1))-EXP(-$B$15*(($B$16+$AI$4)*0.1)))+U191*$B$15/($B$15-$AI$14)*(EXP(-$AI$14*(($B$16+$AI$4)*0.1))-EXP(-$B$15*(($B$16+$AI$4)*0.1)))</f>
        <v/>
      </c>
      <c r="W191" s="17">
        <f>R191*EXP(-$B$15*(($B$16+$AI$4)*0.2))+S191*$B$15/($B$15-$AI$12)*(EXP(-$AI$12*(($B$16+$AI$4)*0.2))-EXP(-$B$15*(($B$16+$AI$4)*0.2)))+T191*$B$15/($B$15-$AI$13)*(EXP(-$AI$13*(($B$16+$AI$4)*0.2))-EXP(-$B$15*(($B$16+$AI$4)*0.2)))+U191*$B$15/($B$15-$AI$14)*(EXP(-$AI$14*(($B$16+$AI$4)*0.2))-EXP(-$B$15*(($B$16+$AI$4)*0.2)))</f>
        <v/>
      </c>
      <c r="X191" s="17">
        <f>R191*EXP(-$B$15*(($B$16+$AI$4)*0.3))+S191*$B$15/($B$15-$AI$12)*(EXP(-$AI$12*(($B$16+$AI$4)*0.3))-EXP(-$B$15*(($B$16+$AI$4)*0.3)))+T191*$B$15/($B$15-$AI$13)*(EXP(-$AI$13*(($B$16+$AI$4)*0.3))-EXP(-$B$15*(($B$16+$AI$4)*0.3)))+U191*$B$15/($B$15-$AI$14)*(EXP(-$AI$14*(($B$16+$AI$4)*0.3))-EXP(-$B$15*(($B$16+$AI$4)*0.3)))</f>
        <v/>
      </c>
      <c r="Y191" s="17">
        <f>R191*EXP(-$B$15*(($B$16+$AI$4)*0.4))+S191*$B$15/($B$15-$AI$12)*(EXP(-$AI$12*(($B$16+$AI$4)*0.4))-EXP(-$B$15*(($B$16+$AI$4)*0.4)))+T191*$B$15/($B$15-$AI$13)*(EXP(-$AI$13*(($B$16+$AI$4)*0.4))-EXP(-$B$15*(($B$16+$AI$4)*0.4)))+U191*$B$15/($B$15-$AI$14)*(EXP(-$AI$14*(($B$16+$AI$4)*0.4))-EXP(-$B$15*(($B$16+$AI$4)*0.4)))</f>
        <v/>
      </c>
      <c r="Z191" s="17">
        <f>R191*EXP(-$B$15*(($B$16+$AI$4)*0.5))+S191*$B$15/($B$15-$AI$12)*(EXP(-$AI$12*(($B$16+$AI$4)*0.5))-EXP(-$B$15*(($B$16+$AI$4)*0.5)))+T191*$B$15/($B$15-$AI$13)*(EXP(-$AI$13*(($B$16+$AI$4)*0.5))-EXP(-$B$15*(($B$16+$AI$4)*0.5)))+U191*$B$15/($B$15-$AI$14)*(EXP(-$AI$14*(($B$16+$AI$4)*0.5))-EXP(-$B$15*(($B$16+$AI$4)*0.5)))</f>
        <v/>
      </c>
      <c r="AA191" s="17">
        <f>R191*EXP(-$B$15*(($B$16+$AI$4)*0.6))+S191*$B$15/($B$15-$AI$12)*(EXP(-$AI$12*(($B$16+$AI$4)*0.6))-EXP(-$B$15*(($B$16+$AI$4)*0.6)))+T191*$B$15/($B$15-$AI$13)*(EXP(-$AI$13*(($B$16+$AI$4)*0.6))-EXP(-$B$15*(($B$16+$AI$4)*0.6)))+U191*$B$15/($B$15-$AI$14)*(EXP(-$AI$14*(($B$16+$AI$4)*0.6))-EXP(-$B$15*(($B$16+$AI$4)*0.6)))</f>
        <v/>
      </c>
      <c r="AB191" s="17">
        <f>R191*EXP(-$B$15*(($B$16+$AI$4)*0.7))+S191*$B$15/($B$15-$AI$12)*(EXP(-$AI$12*(($B$16+$AI$4)*0.7))-EXP(-$B$15*(($B$16+$AI$4)*0.7)))+T191*$B$15/($B$15-$AI$13)*(EXP(-$AI$13*(($B$16+$AI$4)*0.7))-EXP(-$B$15*(($B$16+$AI$4)*0.7)))+U191*$B$15/($B$15-$AI$14)*(EXP(-$AI$14*(($B$16+$AI$4)*0.7))-EXP(-$B$15*(($B$16+$AI$4)*0.7)))</f>
        <v/>
      </c>
      <c r="AC191" s="17">
        <f>R191*EXP(-$B$15*(($B$16+$AI$4)*0.8))+S191*$B$15/($B$15-$AI$12)*(EXP(-$AI$12*(($B$16+$AI$4)*0.8))-EXP(-$B$15*(($B$16+$AI$4)*0.8)))+T191*$B$15/($B$15-$AI$13)*(EXP(-$AI$13*(($B$16+$AI$4)*0.8))-EXP(-$B$15*(($B$16+$AI$4)*0.8)))+U191*$B$15/($B$15-$AI$14)*(EXP(-$AI$14*(($B$16+$AI$4)*0.8))-EXP(-$B$15*(($B$16+$AI$4)*0.8)))</f>
        <v/>
      </c>
      <c r="AD191" s="17">
        <f>R191*EXP(-$B$15*(($B$16+$AI$4)*0.9))+S191*$B$15/($B$15-$AI$12)*(EXP(-$AI$12*(($B$16+$AI$4)*0.9))-EXP(-$B$15*(($B$16+$AI$4)*0.9)))+T191*$B$15/($B$15-$AI$13)*(EXP(-$AI$13*(($B$16+$AI$4)*0.9))-EXP(-$B$15*(($B$16+$AI$4)*0.9)))+U191*$B$15/($B$15-$AI$14)*(EXP(-$AI$14*(($B$16+$AI$4)*0.9))-EXP(-$B$15*(($B$16+$AI$4)*0.9)))</f>
        <v/>
      </c>
      <c r="AE191" s="17">
        <f>R191*EXP(-$B$15*(($B$16+$AI$4)*1.0))+S191*$B$15/($B$15-$AI$12)*(EXP(-$AI$12*(($B$16+$AI$4)*1.0))-EXP(-$B$15*(($B$16+$AI$4)*1.0)))+T191*$B$15/($B$15-$AI$13)*(EXP(-$AI$13*(($B$16+$AI$4)*1.0))-EXP(-$B$15*(($B$16+$AI$4)*1.0)))+U191*$B$15/($B$15-$AI$14)*(EXP(-$AI$14*(($B$16+$AI$4)*1.0))-EXP(-$B$15*(($B$16+$AI$4)*1.0)))</f>
        <v/>
      </c>
      <c r="AF191" s="17">
        <f>MIN((G191-V191)/$AI$48,(G191-W191)/$AI$49,(G191-X191)/$AI$50,(G191-Y191)/$AI$51,(G191-Z191)/$AI$52,(G191-AA191)/$AI$53,(G191-AB191)/$AI$54,(G191-AC191)/$AI$55,(G191-AD191)/$AI$56,(G191-AE191)/$AI$57)</f>
        <v/>
      </c>
    </row>
    <row r="192">
      <c r="E192" s="12">
        <f>E191+$B$11</f>
        <v/>
      </c>
      <c r="F192" s="13">
        <f>E192/60</f>
        <v/>
      </c>
      <c r="G192" s="13">
        <f>IF(F192&gt;=$AI$66,$B$26,IF(F192&gt;=$AI$65,$B$25,IF(F192&gt;=$AI$64,$B$24,IF(F192&gt;=$AI$63,$B$23,IF(F192&gt;=$AI$62,$B$22,IF(F192&gt;=$AI$61,$B$21,$B$20))))))</f>
        <v/>
      </c>
      <c r="H192" s="14">
        <f>MAX(0,MIN($AI$59,IF($B$9="Plasma",(G192-(S192*$AI$18+T192*$AI$19+U192*$AI$20))/$AI$46,AF192)))</f>
        <v/>
      </c>
      <c r="I192" s="15">
        <f>H192/10*3600/$B$11</f>
        <v/>
      </c>
      <c r="J192" s="15">
        <f>J191+H192</f>
        <v/>
      </c>
      <c r="K192" s="14">
        <f>$AI$21*K191+$AI$22*L191+$AI$23*M191+$AI$30*H191</f>
        <v/>
      </c>
      <c r="L192" s="14">
        <f>$AI$24*K191+$AI$25*L191+$AI$26*M191+$AI$31*H191</f>
        <v/>
      </c>
      <c r="M192" s="14">
        <f>$AI$27*K191+$AI$28*L191+$AI$29*M191+$AI$32*H191</f>
        <v/>
      </c>
      <c r="N192" s="16">
        <f>R192*$B$48</f>
        <v/>
      </c>
      <c r="O192" s="14">
        <f>K192/$B$37</f>
        <v/>
      </c>
      <c r="P192" s="14">
        <f>L192/$B$38</f>
        <v/>
      </c>
      <c r="Q192" s="14">
        <f>M192/$B$39</f>
        <v/>
      </c>
      <c r="R192" s="14">
        <f>R191*$AI$42+S191*$AI$43+T191*$AI$44+U191*$AI$45+$AI$47*H191</f>
        <v/>
      </c>
      <c r="S192" s="17">
        <f>$AI$33*K192+$AI$34*L192+$AI$35*M192</f>
        <v/>
      </c>
      <c r="T192" s="17">
        <f>$AI$36*K192+$AI$37*L192+$AI$38*M192</f>
        <v/>
      </c>
      <c r="U192" s="17">
        <f>$AI$39*K192+$AI$40*L192+$AI$41*M192</f>
        <v/>
      </c>
      <c r="V192" s="17">
        <f>R192*EXP(-$B$15*(($B$16+$AI$4)*0.1))+S192*$B$15/($B$15-$AI$12)*(EXP(-$AI$12*(($B$16+$AI$4)*0.1))-EXP(-$B$15*(($B$16+$AI$4)*0.1)))+T192*$B$15/($B$15-$AI$13)*(EXP(-$AI$13*(($B$16+$AI$4)*0.1))-EXP(-$B$15*(($B$16+$AI$4)*0.1)))+U192*$B$15/($B$15-$AI$14)*(EXP(-$AI$14*(($B$16+$AI$4)*0.1))-EXP(-$B$15*(($B$16+$AI$4)*0.1)))</f>
        <v/>
      </c>
      <c r="W192" s="17">
        <f>R192*EXP(-$B$15*(($B$16+$AI$4)*0.2))+S192*$B$15/($B$15-$AI$12)*(EXP(-$AI$12*(($B$16+$AI$4)*0.2))-EXP(-$B$15*(($B$16+$AI$4)*0.2)))+T192*$B$15/($B$15-$AI$13)*(EXP(-$AI$13*(($B$16+$AI$4)*0.2))-EXP(-$B$15*(($B$16+$AI$4)*0.2)))+U192*$B$15/($B$15-$AI$14)*(EXP(-$AI$14*(($B$16+$AI$4)*0.2))-EXP(-$B$15*(($B$16+$AI$4)*0.2)))</f>
        <v/>
      </c>
      <c r="X192" s="17">
        <f>R192*EXP(-$B$15*(($B$16+$AI$4)*0.3))+S192*$B$15/($B$15-$AI$12)*(EXP(-$AI$12*(($B$16+$AI$4)*0.3))-EXP(-$B$15*(($B$16+$AI$4)*0.3)))+T192*$B$15/($B$15-$AI$13)*(EXP(-$AI$13*(($B$16+$AI$4)*0.3))-EXP(-$B$15*(($B$16+$AI$4)*0.3)))+U192*$B$15/($B$15-$AI$14)*(EXP(-$AI$14*(($B$16+$AI$4)*0.3))-EXP(-$B$15*(($B$16+$AI$4)*0.3)))</f>
        <v/>
      </c>
      <c r="Y192" s="17">
        <f>R192*EXP(-$B$15*(($B$16+$AI$4)*0.4))+S192*$B$15/($B$15-$AI$12)*(EXP(-$AI$12*(($B$16+$AI$4)*0.4))-EXP(-$B$15*(($B$16+$AI$4)*0.4)))+T192*$B$15/($B$15-$AI$13)*(EXP(-$AI$13*(($B$16+$AI$4)*0.4))-EXP(-$B$15*(($B$16+$AI$4)*0.4)))+U192*$B$15/($B$15-$AI$14)*(EXP(-$AI$14*(($B$16+$AI$4)*0.4))-EXP(-$B$15*(($B$16+$AI$4)*0.4)))</f>
        <v/>
      </c>
      <c r="Z192" s="17">
        <f>R192*EXP(-$B$15*(($B$16+$AI$4)*0.5))+S192*$B$15/($B$15-$AI$12)*(EXP(-$AI$12*(($B$16+$AI$4)*0.5))-EXP(-$B$15*(($B$16+$AI$4)*0.5)))+T192*$B$15/($B$15-$AI$13)*(EXP(-$AI$13*(($B$16+$AI$4)*0.5))-EXP(-$B$15*(($B$16+$AI$4)*0.5)))+U192*$B$15/($B$15-$AI$14)*(EXP(-$AI$14*(($B$16+$AI$4)*0.5))-EXP(-$B$15*(($B$16+$AI$4)*0.5)))</f>
        <v/>
      </c>
      <c r="AA192" s="17">
        <f>R192*EXP(-$B$15*(($B$16+$AI$4)*0.6))+S192*$B$15/($B$15-$AI$12)*(EXP(-$AI$12*(($B$16+$AI$4)*0.6))-EXP(-$B$15*(($B$16+$AI$4)*0.6)))+T192*$B$15/($B$15-$AI$13)*(EXP(-$AI$13*(($B$16+$AI$4)*0.6))-EXP(-$B$15*(($B$16+$AI$4)*0.6)))+U192*$B$15/($B$15-$AI$14)*(EXP(-$AI$14*(($B$16+$AI$4)*0.6))-EXP(-$B$15*(($B$16+$AI$4)*0.6)))</f>
        <v/>
      </c>
      <c r="AB192" s="17">
        <f>R192*EXP(-$B$15*(($B$16+$AI$4)*0.7))+S192*$B$15/($B$15-$AI$12)*(EXP(-$AI$12*(($B$16+$AI$4)*0.7))-EXP(-$B$15*(($B$16+$AI$4)*0.7)))+T192*$B$15/($B$15-$AI$13)*(EXP(-$AI$13*(($B$16+$AI$4)*0.7))-EXP(-$B$15*(($B$16+$AI$4)*0.7)))+U192*$B$15/($B$15-$AI$14)*(EXP(-$AI$14*(($B$16+$AI$4)*0.7))-EXP(-$B$15*(($B$16+$AI$4)*0.7)))</f>
        <v/>
      </c>
      <c r="AC192" s="17">
        <f>R192*EXP(-$B$15*(($B$16+$AI$4)*0.8))+S192*$B$15/($B$15-$AI$12)*(EXP(-$AI$12*(($B$16+$AI$4)*0.8))-EXP(-$B$15*(($B$16+$AI$4)*0.8)))+T192*$B$15/($B$15-$AI$13)*(EXP(-$AI$13*(($B$16+$AI$4)*0.8))-EXP(-$B$15*(($B$16+$AI$4)*0.8)))+U192*$B$15/($B$15-$AI$14)*(EXP(-$AI$14*(($B$16+$AI$4)*0.8))-EXP(-$B$15*(($B$16+$AI$4)*0.8)))</f>
        <v/>
      </c>
      <c r="AD192" s="17">
        <f>R192*EXP(-$B$15*(($B$16+$AI$4)*0.9))+S192*$B$15/($B$15-$AI$12)*(EXP(-$AI$12*(($B$16+$AI$4)*0.9))-EXP(-$B$15*(($B$16+$AI$4)*0.9)))+T192*$B$15/($B$15-$AI$13)*(EXP(-$AI$13*(($B$16+$AI$4)*0.9))-EXP(-$B$15*(($B$16+$AI$4)*0.9)))+U192*$B$15/($B$15-$AI$14)*(EXP(-$AI$14*(($B$16+$AI$4)*0.9))-EXP(-$B$15*(($B$16+$AI$4)*0.9)))</f>
        <v/>
      </c>
      <c r="AE192" s="17">
        <f>R192*EXP(-$B$15*(($B$16+$AI$4)*1.0))+S192*$B$15/($B$15-$AI$12)*(EXP(-$AI$12*(($B$16+$AI$4)*1.0))-EXP(-$B$15*(($B$16+$AI$4)*1.0)))+T192*$B$15/($B$15-$AI$13)*(EXP(-$AI$13*(($B$16+$AI$4)*1.0))-EXP(-$B$15*(($B$16+$AI$4)*1.0)))+U192*$B$15/($B$15-$AI$14)*(EXP(-$AI$14*(($B$16+$AI$4)*1.0))-EXP(-$B$15*(($B$16+$AI$4)*1.0)))</f>
        <v/>
      </c>
      <c r="AF192" s="17">
        <f>MIN((G192-V192)/$AI$48,(G192-W192)/$AI$49,(G192-X192)/$AI$50,(G192-Y192)/$AI$51,(G192-Z192)/$AI$52,(G192-AA192)/$AI$53,(G192-AB192)/$AI$54,(G192-AC192)/$AI$55,(G192-AD192)/$AI$56,(G192-AE192)/$AI$57)</f>
        <v/>
      </c>
    </row>
    <row r="193">
      <c r="E193" s="12">
        <f>E192+$B$11</f>
        <v/>
      </c>
      <c r="F193" s="13">
        <f>E193/60</f>
        <v/>
      </c>
      <c r="G193" s="13">
        <f>IF(F193&gt;=$AI$66,$B$26,IF(F193&gt;=$AI$65,$B$25,IF(F193&gt;=$AI$64,$B$24,IF(F193&gt;=$AI$63,$B$23,IF(F193&gt;=$AI$62,$B$22,IF(F193&gt;=$AI$61,$B$21,$B$20))))))</f>
        <v/>
      </c>
      <c r="H193" s="14">
        <f>MAX(0,MIN($AI$59,IF($B$9="Plasma",(G193-(S193*$AI$18+T193*$AI$19+U193*$AI$20))/$AI$46,AF193)))</f>
        <v/>
      </c>
      <c r="I193" s="15">
        <f>H193/10*3600/$B$11</f>
        <v/>
      </c>
      <c r="J193" s="15">
        <f>J192+H193</f>
        <v/>
      </c>
      <c r="K193" s="14">
        <f>$AI$21*K192+$AI$22*L192+$AI$23*M192+$AI$30*H192</f>
        <v/>
      </c>
      <c r="L193" s="14">
        <f>$AI$24*K192+$AI$25*L192+$AI$26*M192+$AI$31*H192</f>
        <v/>
      </c>
      <c r="M193" s="14">
        <f>$AI$27*K192+$AI$28*L192+$AI$29*M192+$AI$32*H192</f>
        <v/>
      </c>
      <c r="N193" s="16">
        <f>R193*$B$48</f>
        <v/>
      </c>
      <c r="O193" s="14">
        <f>K193/$B$37</f>
        <v/>
      </c>
      <c r="P193" s="14">
        <f>L193/$B$38</f>
        <v/>
      </c>
      <c r="Q193" s="14">
        <f>M193/$B$39</f>
        <v/>
      </c>
      <c r="R193" s="14">
        <f>R192*$AI$42+S192*$AI$43+T192*$AI$44+U192*$AI$45+$AI$47*H192</f>
        <v/>
      </c>
      <c r="S193" s="17">
        <f>$AI$33*K193+$AI$34*L193+$AI$35*M193</f>
        <v/>
      </c>
      <c r="T193" s="17">
        <f>$AI$36*K193+$AI$37*L193+$AI$38*M193</f>
        <v/>
      </c>
      <c r="U193" s="17">
        <f>$AI$39*K193+$AI$40*L193+$AI$41*M193</f>
        <v/>
      </c>
      <c r="V193" s="17">
        <f>R193*EXP(-$B$15*(($B$16+$AI$4)*0.1))+S193*$B$15/($B$15-$AI$12)*(EXP(-$AI$12*(($B$16+$AI$4)*0.1))-EXP(-$B$15*(($B$16+$AI$4)*0.1)))+T193*$B$15/($B$15-$AI$13)*(EXP(-$AI$13*(($B$16+$AI$4)*0.1))-EXP(-$B$15*(($B$16+$AI$4)*0.1)))+U193*$B$15/($B$15-$AI$14)*(EXP(-$AI$14*(($B$16+$AI$4)*0.1))-EXP(-$B$15*(($B$16+$AI$4)*0.1)))</f>
        <v/>
      </c>
      <c r="W193" s="17">
        <f>R193*EXP(-$B$15*(($B$16+$AI$4)*0.2))+S193*$B$15/($B$15-$AI$12)*(EXP(-$AI$12*(($B$16+$AI$4)*0.2))-EXP(-$B$15*(($B$16+$AI$4)*0.2)))+T193*$B$15/($B$15-$AI$13)*(EXP(-$AI$13*(($B$16+$AI$4)*0.2))-EXP(-$B$15*(($B$16+$AI$4)*0.2)))+U193*$B$15/($B$15-$AI$14)*(EXP(-$AI$14*(($B$16+$AI$4)*0.2))-EXP(-$B$15*(($B$16+$AI$4)*0.2)))</f>
        <v/>
      </c>
      <c r="X193" s="17">
        <f>R193*EXP(-$B$15*(($B$16+$AI$4)*0.3))+S193*$B$15/($B$15-$AI$12)*(EXP(-$AI$12*(($B$16+$AI$4)*0.3))-EXP(-$B$15*(($B$16+$AI$4)*0.3)))+T193*$B$15/($B$15-$AI$13)*(EXP(-$AI$13*(($B$16+$AI$4)*0.3))-EXP(-$B$15*(($B$16+$AI$4)*0.3)))+U193*$B$15/($B$15-$AI$14)*(EXP(-$AI$14*(($B$16+$AI$4)*0.3))-EXP(-$B$15*(($B$16+$AI$4)*0.3)))</f>
        <v/>
      </c>
      <c r="Y193" s="17">
        <f>R193*EXP(-$B$15*(($B$16+$AI$4)*0.4))+S193*$B$15/($B$15-$AI$12)*(EXP(-$AI$12*(($B$16+$AI$4)*0.4))-EXP(-$B$15*(($B$16+$AI$4)*0.4)))+T193*$B$15/($B$15-$AI$13)*(EXP(-$AI$13*(($B$16+$AI$4)*0.4))-EXP(-$B$15*(($B$16+$AI$4)*0.4)))+U193*$B$15/($B$15-$AI$14)*(EXP(-$AI$14*(($B$16+$AI$4)*0.4))-EXP(-$B$15*(($B$16+$AI$4)*0.4)))</f>
        <v/>
      </c>
      <c r="Z193" s="17">
        <f>R193*EXP(-$B$15*(($B$16+$AI$4)*0.5))+S193*$B$15/($B$15-$AI$12)*(EXP(-$AI$12*(($B$16+$AI$4)*0.5))-EXP(-$B$15*(($B$16+$AI$4)*0.5)))+T193*$B$15/($B$15-$AI$13)*(EXP(-$AI$13*(($B$16+$AI$4)*0.5))-EXP(-$B$15*(($B$16+$AI$4)*0.5)))+U193*$B$15/($B$15-$AI$14)*(EXP(-$AI$14*(($B$16+$AI$4)*0.5))-EXP(-$B$15*(($B$16+$AI$4)*0.5)))</f>
        <v/>
      </c>
      <c r="AA193" s="17">
        <f>R193*EXP(-$B$15*(($B$16+$AI$4)*0.6))+S193*$B$15/($B$15-$AI$12)*(EXP(-$AI$12*(($B$16+$AI$4)*0.6))-EXP(-$B$15*(($B$16+$AI$4)*0.6)))+T193*$B$15/($B$15-$AI$13)*(EXP(-$AI$13*(($B$16+$AI$4)*0.6))-EXP(-$B$15*(($B$16+$AI$4)*0.6)))+U193*$B$15/($B$15-$AI$14)*(EXP(-$AI$14*(($B$16+$AI$4)*0.6))-EXP(-$B$15*(($B$16+$AI$4)*0.6)))</f>
        <v/>
      </c>
      <c r="AB193" s="17">
        <f>R193*EXP(-$B$15*(($B$16+$AI$4)*0.7))+S193*$B$15/($B$15-$AI$12)*(EXP(-$AI$12*(($B$16+$AI$4)*0.7))-EXP(-$B$15*(($B$16+$AI$4)*0.7)))+T193*$B$15/($B$15-$AI$13)*(EXP(-$AI$13*(($B$16+$AI$4)*0.7))-EXP(-$B$15*(($B$16+$AI$4)*0.7)))+U193*$B$15/($B$15-$AI$14)*(EXP(-$AI$14*(($B$16+$AI$4)*0.7))-EXP(-$B$15*(($B$16+$AI$4)*0.7)))</f>
        <v/>
      </c>
      <c r="AC193" s="17">
        <f>R193*EXP(-$B$15*(($B$16+$AI$4)*0.8))+S193*$B$15/($B$15-$AI$12)*(EXP(-$AI$12*(($B$16+$AI$4)*0.8))-EXP(-$B$15*(($B$16+$AI$4)*0.8)))+T193*$B$15/($B$15-$AI$13)*(EXP(-$AI$13*(($B$16+$AI$4)*0.8))-EXP(-$B$15*(($B$16+$AI$4)*0.8)))+U193*$B$15/($B$15-$AI$14)*(EXP(-$AI$14*(($B$16+$AI$4)*0.8))-EXP(-$B$15*(($B$16+$AI$4)*0.8)))</f>
        <v/>
      </c>
      <c r="AD193" s="17">
        <f>R193*EXP(-$B$15*(($B$16+$AI$4)*0.9))+S193*$B$15/($B$15-$AI$12)*(EXP(-$AI$12*(($B$16+$AI$4)*0.9))-EXP(-$B$15*(($B$16+$AI$4)*0.9)))+T193*$B$15/($B$15-$AI$13)*(EXP(-$AI$13*(($B$16+$AI$4)*0.9))-EXP(-$B$15*(($B$16+$AI$4)*0.9)))+U193*$B$15/($B$15-$AI$14)*(EXP(-$AI$14*(($B$16+$AI$4)*0.9))-EXP(-$B$15*(($B$16+$AI$4)*0.9)))</f>
        <v/>
      </c>
      <c r="AE193" s="17">
        <f>R193*EXP(-$B$15*(($B$16+$AI$4)*1.0))+S193*$B$15/($B$15-$AI$12)*(EXP(-$AI$12*(($B$16+$AI$4)*1.0))-EXP(-$B$15*(($B$16+$AI$4)*1.0)))+T193*$B$15/($B$15-$AI$13)*(EXP(-$AI$13*(($B$16+$AI$4)*1.0))-EXP(-$B$15*(($B$16+$AI$4)*1.0)))+U193*$B$15/($B$15-$AI$14)*(EXP(-$AI$14*(($B$16+$AI$4)*1.0))-EXP(-$B$15*(($B$16+$AI$4)*1.0)))</f>
        <v/>
      </c>
      <c r="AF193" s="17">
        <f>MIN((G193-V193)/$AI$48,(G193-W193)/$AI$49,(G193-X193)/$AI$50,(G193-Y193)/$AI$51,(G193-Z193)/$AI$52,(G193-AA193)/$AI$53,(G193-AB193)/$AI$54,(G193-AC193)/$AI$55,(G193-AD193)/$AI$56,(G193-AE193)/$AI$57)</f>
        <v/>
      </c>
    </row>
    <row r="194">
      <c r="E194" s="12">
        <f>E193+$B$11</f>
        <v/>
      </c>
      <c r="F194" s="13">
        <f>E194/60</f>
        <v/>
      </c>
      <c r="G194" s="13">
        <f>IF(F194&gt;=$AI$66,$B$26,IF(F194&gt;=$AI$65,$B$25,IF(F194&gt;=$AI$64,$B$24,IF(F194&gt;=$AI$63,$B$23,IF(F194&gt;=$AI$62,$B$22,IF(F194&gt;=$AI$61,$B$21,$B$20))))))</f>
        <v/>
      </c>
      <c r="H194" s="14">
        <f>MAX(0,MIN($AI$59,IF($B$9="Plasma",(G194-(S194*$AI$18+T194*$AI$19+U194*$AI$20))/$AI$46,AF194)))</f>
        <v/>
      </c>
      <c r="I194" s="15">
        <f>H194/10*3600/$B$11</f>
        <v/>
      </c>
      <c r="J194" s="15">
        <f>J193+H194</f>
        <v/>
      </c>
      <c r="K194" s="14">
        <f>$AI$21*K193+$AI$22*L193+$AI$23*M193+$AI$30*H193</f>
        <v/>
      </c>
      <c r="L194" s="14">
        <f>$AI$24*K193+$AI$25*L193+$AI$26*M193+$AI$31*H193</f>
        <v/>
      </c>
      <c r="M194" s="14">
        <f>$AI$27*K193+$AI$28*L193+$AI$29*M193+$AI$32*H193</f>
        <v/>
      </c>
      <c r="N194" s="16">
        <f>R194*$B$48</f>
        <v/>
      </c>
      <c r="O194" s="14">
        <f>K194/$B$37</f>
        <v/>
      </c>
      <c r="P194" s="14">
        <f>L194/$B$38</f>
        <v/>
      </c>
      <c r="Q194" s="14">
        <f>M194/$B$39</f>
        <v/>
      </c>
      <c r="R194" s="14">
        <f>R193*$AI$42+S193*$AI$43+T193*$AI$44+U193*$AI$45+$AI$47*H193</f>
        <v/>
      </c>
      <c r="S194" s="17">
        <f>$AI$33*K194+$AI$34*L194+$AI$35*M194</f>
        <v/>
      </c>
      <c r="T194" s="17">
        <f>$AI$36*K194+$AI$37*L194+$AI$38*M194</f>
        <v/>
      </c>
      <c r="U194" s="17">
        <f>$AI$39*K194+$AI$40*L194+$AI$41*M194</f>
        <v/>
      </c>
      <c r="V194" s="17">
        <f>R194*EXP(-$B$15*(($B$16+$AI$4)*0.1))+S194*$B$15/($B$15-$AI$12)*(EXP(-$AI$12*(($B$16+$AI$4)*0.1))-EXP(-$B$15*(($B$16+$AI$4)*0.1)))+T194*$B$15/($B$15-$AI$13)*(EXP(-$AI$13*(($B$16+$AI$4)*0.1))-EXP(-$B$15*(($B$16+$AI$4)*0.1)))+U194*$B$15/($B$15-$AI$14)*(EXP(-$AI$14*(($B$16+$AI$4)*0.1))-EXP(-$B$15*(($B$16+$AI$4)*0.1)))</f>
        <v/>
      </c>
      <c r="W194" s="17">
        <f>R194*EXP(-$B$15*(($B$16+$AI$4)*0.2))+S194*$B$15/($B$15-$AI$12)*(EXP(-$AI$12*(($B$16+$AI$4)*0.2))-EXP(-$B$15*(($B$16+$AI$4)*0.2)))+T194*$B$15/($B$15-$AI$13)*(EXP(-$AI$13*(($B$16+$AI$4)*0.2))-EXP(-$B$15*(($B$16+$AI$4)*0.2)))+U194*$B$15/($B$15-$AI$14)*(EXP(-$AI$14*(($B$16+$AI$4)*0.2))-EXP(-$B$15*(($B$16+$AI$4)*0.2)))</f>
        <v/>
      </c>
      <c r="X194" s="17">
        <f>R194*EXP(-$B$15*(($B$16+$AI$4)*0.3))+S194*$B$15/($B$15-$AI$12)*(EXP(-$AI$12*(($B$16+$AI$4)*0.3))-EXP(-$B$15*(($B$16+$AI$4)*0.3)))+T194*$B$15/($B$15-$AI$13)*(EXP(-$AI$13*(($B$16+$AI$4)*0.3))-EXP(-$B$15*(($B$16+$AI$4)*0.3)))+U194*$B$15/($B$15-$AI$14)*(EXP(-$AI$14*(($B$16+$AI$4)*0.3))-EXP(-$B$15*(($B$16+$AI$4)*0.3)))</f>
        <v/>
      </c>
      <c r="Y194" s="17">
        <f>R194*EXP(-$B$15*(($B$16+$AI$4)*0.4))+S194*$B$15/($B$15-$AI$12)*(EXP(-$AI$12*(($B$16+$AI$4)*0.4))-EXP(-$B$15*(($B$16+$AI$4)*0.4)))+T194*$B$15/($B$15-$AI$13)*(EXP(-$AI$13*(($B$16+$AI$4)*0.4))-EXP(-$B$15*(($B$16+$AI$4)*0.4)))+U194*$B$15/($B$15-$AI$14)*(EXP(-$AI$14*(($B$16+$AI$4)*0.4))-EXP(-$B$15*(($B$16+$AI$4)*0.4)))</f>
        <v/>
      </c>
      <c r="Z194" s="17">
        <f>R194*EXP(-$B$15*(($B$16+$AI$4)*0.5))+S194*$B$15/($B$15-$AI$12)*(EXP(-$AI$12*(($B$16+$AI$4)*0.5))-EXP(-$B$15*(($B$16+$AI$4)*0.5)))+T194*$B$15/($B$15-$AI$13)*(EXP(-$AI$13*(($B$16+$AI$4)*0.5))-EXP(-$B$15*(($B$16+$AI$4)*0.5)))+U194*$B$15/($B$15-$AI$14)*(EXP(-$AI$14*(($B$16+$AI$4)*0.5))-EXP(-$B$15*(($B$16+$AI$4)*0.5)))</f>
        <v/>
      </c>
      <c r="AA194" s="17">
        <f>R194*EXP(-$B$15*(($B$16+$AI$4)*0.6))+S194*$B$15/($B$15-$AI$12)*(EXP(-$AI$12*(($B$16+$AI$4)*0.6))-EXP(-$B$15*(($B$16+$AI$4)*0.6)))+T194*$B$15/($B$15-$AI$13)*(EXP(-$AI$13*(($B$16+$AI$4)*0.6))-EXP(-$B$15*(($B$16+$AI$4)*0.6)))+U194*$B$15/($B$15-$AI$14)*(EXP(-$AI$14*(($B$16+$AI$4)*0.6))-EXP(-$B$15*(($B$16+$AI$4)*0.6)))</f>
        <v/>
      </c>
      <c r="AB194" s="17">
        <f>R194*EXP(-$B$15*(($B$16+$AI$4)*0.7))+S194*$B$15/($B$15-$AI$12)*(EXP(-$AI$12*(($B$16+$AI$4)*0.7))-EXP(-$B$15*(($B$16+$AI$4)*0.7)))+T194*$B$15/($B$15-$AI$13)*(EXP(-$AI$13*(($B$16+$AI$4)*0.7))-EXP(-$B$15*(($B$16+$AI$4)*0.7)))+U194*$B$15/($B$15-$AI$14)*(EXP(-$AI$14*(($B$16+$AI$4)*0.7))-EXP(-$B$15*(($B$16+$AI$4)*0.7)))</f>
        <v/>
      </c>
      <c r="AC194" s="17">
        <f>R194*EXP(-$B$15*(($B$16+$AI$4)*0.8))+S194*$B$15/($B$15-$AI$12)*(EXP(-$AI$12*(($B$16+$AI$4)*0.8))-EXP(-$B$15*(($B$16+$AI$4)*0.8)))+T194*$B$15/($B$15-$AI$13)*(EXP(-$AI$13*(($B$16+$AI$4)*0.8))-EXP(-$B$15*(($B$16+$AI$4)*0.8)))+U194*$B$15/($B$15-$AI$14)*(EXP(-$AI$14*(($B$16+$AI$4)*0.8))-EXP(-$B$15*(($B$16+$AI$4)*0.8)))</f>
        <v/>
      </c>
      <c r="AD194" s="17">
        <f>R194*EXP(-$B$15*(($B$16+$AI$4)*0.9))+S194*$B$15/($B$15-$AI$12)*(EXP(-$AI$12*(($B$16+$AI$4)*0.9))-EXP(-$B$15*(($B$16+$AI$4)*0.9)))+T194*$B$15/($B$15-$AI$13)*(EXP(-$AI$13*(($B$16+$AI$4)*0.9))-EXP(-$B$15*(($B$16+$AI$4)*0.9)))+U194*$B$15/($B$15-$AI$14)*(EXP(-$AI$14*(($B$16+$AI$4)*0.9))-EXP(-$B$15*(($B$16+$AI$4)*0.9)))</f>
        <v/>
      </c>
      <c r="AE194" s="17">
        <f>R194*EXP(-$B$15*(($B$16+$AI$4)*1.0))+S194*$B$15/($B$15-$AI$12)*(EXP(-$AI$12*(($B$16+$AI$4)*1.0))-EXP(-$B$15*(($B$16+$AI$4)*1.0)))+T194*$B$15/($B$15-$AI$13)*(EXP(-$AI$13*(($B$16+$AI$4)*1.0))-EXP(-$B$15*(($B$16+$AI$4)*1.0)))+U194*$B$15/($B$15-$AI$14)*(EXP(-$AI$14*(($B$16+$AI$4)*1.0))-EXP(-$B$15*(($B$16+$AI$4)*1.0)))</f>
        <v/>
      </c>
      <c r="AF194" s="17">
        <f>MIN((G194-V194)/$AI$48,(G194-W194)/$AI$49,(G194-X194)/$AI$50,(G194-Y194)/$AI$51,(G194-Z194)/$AI$52,(G194-AA194)/$AI$53,(G194-AB194)/$AI$54,(G194-AC194)/$AI$55,(G194-AD194)/$AI$56,(G194-AE194)/$AI$57)</f>
        <v/>
      </c>
    </row>
    <row r="195">
      <c r="E195" s="12">
        <f>E194+$B$11</f>
        <v/>
      </c>
      <c r="F195" s="13">
        <f>E195/60</f>
        <v/>
      </c>
      <c r="G195" s="13">
        <f>IF(F195&gt;=$AI$66,$B$26,IF(F195&gt;=$AI$65,$B$25,IF(F195&gt;=$AI$64,$B$24,IF(F195&gt;=$AI$63,$B$23,IF(F195&gt;=$AI$62,$B$22,IF(F195&gt;=$AI$61,$B$21,$B$20))))))</f>
        <v/>
      </c>
      <c r="H195" s="14">
        <f>MAX(0,MIN($AI$59,IF($B$9="Plasma",(G195-(S195*$AI$18+T195*$AI$19+U195*$AI$20))/$AI$46,AF195)))</f>
        <v/>
      </c>
      <c r="I195" s="15">
        <f>H195/10*3600/$B$11</f>
        <v/>
      </c>
      <c r="J195" s="15">
        <f>J194+H195</f>
        <v/>
      </c>
      <c r="K195" s="14">
        <f>$AI$21*K194+$AI$22*L194+$AI$23*M194+$AI$30*H194</f>
        <v/>
      </c>
      <c r="L195" s="14">
        <f>$AI$24*K194+$AI$25*L194+$AI$26*M194+$AI$31*H194</f>
        <v/>
      </c>
      <c r="M195" s="14">
        <f>$AI$27*K194+$AI$28*L194+$AI$29*M194+$AI$32*H194</f>
        <v/>
      </c>
      <c r="N195" s="16">
        <f>R195*$B$48</f>
        <v/>
      </c>
      <c r="O195" s="14">
        <f>K195/$B$37</f>
        <v/>
      </c>
      <c r="P195" s="14">
        <f>L195/$B$38</f>
        <v/>
      </c>
      <c r="Q195" s="14">
        <f>M195/$B$39</f>
        <v/>
      </c>
      <c r="R195" s="14">
        <f>R194*$AI$42+S194*$AI$43+T194*$AI$44+U194*$AI$45+$AI$47*H194</f>
        <v/>
      </c>
      <c r="S195" s="17">
        <f>$AI$33*K195+$AI$34*L195+$AI$35*M195</f>
        <v/>
      </c>
      <c r="T195" s="17">
        <f>$AI$36*K195+$AI$37*L195+$AI$38*M195</f>
        <v/>
      </c>
      <c r="U195" s="17">
        <f>$AI$39*K195+$AI$40*L195+$AI$41*M195</f>
        <v/>
      </c>
      <c r="V195" s="17">
        <f>R195*EXP(-$B$15*(($B$16+$AI$4)*0.1))+S195*$B$15/($B$15-$AI$12)*(EXP(-$AI$12*(($B$16+$AI$4)*0.1))-EXP(-$B$15*(($B$16+$AI$4)*0.1)))+T195*$B$15/($B$15-$AI$13)*(EXP(-$AI$13*(($B$16+$AI$4)*0.1))-EXP(-$B$15*(($B$16+$AI$4)*0.1)))+U195*$B$15/($B$15-$AI$14)*(EXP(-$AI$14*(($B$16+$AI$4)*0.1))-EXP(-$B$15*(($B$16+$AI$4)*0.1)))</f>
        <v/>
      </c>
      <c r="W195" s="17">
        <f>R195*EXP(-$B$15*(($B$16+$AI$4)*0.2))+S195*$B$15/($B$15-$AI$12)*(EXP(-$AI$12*(($B$16+$AI$4)*0.2))-EXP(-$B$15*(($B$16+$AI$4)*0.2)))+T195*$B$15/($B$15-$AI$13)*(EXP(-$AI$13*(($B$16+$AI$4)*0.2))-EXP(-$B$15*(($B$16+$AI$4)*0.2)))+U195*$B$15/($B$15-$AI$14)*(EXP(-$AI$14*(($B$16+$AI$4)*0.2))-EXP(-$B$15*(($B$16+$AI$4)*0.2)))</f>
        <v/>
      </c>
      <c r="X195" s="17">
        <f>R195*EXP(-$B$15*(($B$16+$AI$4)*0.3))+S195*$B$15/($B$15-$AI$12)*(EXP(-$AI$12*(($B$16+$AI$4)*0.3))-EXP(-$B$15*(($B$16+$AI$4)*0.3)))+T195*$B$15/($B$15-$AI$13)*(EXP(-$AI$13*(($B$16+$AI$4)*0.3))-EXP(-$B$15*(($B$16+$AI$4)*0.3)))+U195*$B$15/($B$15-$AI$14)*(EXP(-$AI$14*(($B$16+$AI$4)*0.3))-EXP(-$B$15*(($B$16+$AI$4)*0.3)))</f>
        <v/>
      </c>
      <c r="Y195" s="17">
        <f>R195*EXP(-$B$15*(($B$16+$AI$4)*0.4))+S195*$B$15/($B$15-$AI$12)*(EXP(-$AI$12*(($B$16+$AI$4)*0.4))-EXP(-$B$15*(($B$16+$AI$4)*0.4)))+T195*$B$15/($B$15-$AI$13)*(EXP(-$AI$13*(($B$16+$AI$4)*0.4))-EXP(-$B$15*(($B$16+$AI$4)*0.4)))+U195*$B$15/($B$15-$AI$14)*(EXP(-$AI$14*(($B$16+$AI$4)*0.4))-EXP(-$B$15*(($B$16+$AI$4)*0.4)))</f>
        <v/>
      </c>
      <c r="Z195" s="17">
        <f>R195*EXP(-$B$15*(($B$16+$AI$4)*0.5))+S195*$B$15/($B$15-$AI$12)*(EXP(-$AI$12*(($B$16+$AI$4)*0.5))-EXP(-$B$15*(($B$16+$AI$4)*0.5)))+T195*$B$15/($B$15-$AI$13)*(EXP(-$AI$13*(($B$16+$AI$4)*0.5))-EXP(-$B$15*(($B$16+$AI$4)*0.5)))+U195*$B$15/($B$15-$AI$14)*(EXP(-$AI$14*(($B$16+$AI$4)*0.5))-EXP(-$B$15*(($B$16+$AI$4)*0.5)))</f>
        <v/>
      </c>
      <c r="AA195" s="17">
        <f>R195*EXP(-$B$15*(($B$16+$AI$4)*0.6))+S195*$B$15/($B$15-$AI$12)*(EXP(-$AI$12*(($B$16+$AI$4)*0.6))-EXP(-$B$15*(($B$16+$AI$4)*0.6)))+T195*$B$15/($B$15-$AI$13)*(EXP(-$AI$13*(($B$16+$AI$4)*0.6))-EXP(-$B$15*(($B$16+$AI$4)*0.6)))+U195*$B$15/($B$15-$AI$14)*(EXP(-$AI$14*(($B$16+$AI$4)*0.6))-EXP(-$B$15*(($B$16+$AI$4)*0.6)))</f>
        <v/>
      </c>
      <c r="AB195" s="17">
        <f>R195*EXP(-$B$15*(($B$16+$AI$4)*0.7))+S195*$B$15/($B$15-$AI$12)*(EXP(-$AI$12*(($B$16+$AI$4)*0.7))-EXP(-$B$15*(($B$16+$AI$4)*0.7)))+T195*$B$15/($B$15-$AI$13)*(EXP(-$AI$13*(($B$16+$AI$4)*0.7))-EXP(-$B$15*(($B$16+$AI$4)*0.7)))+U195*$B$15/($B$15-$AI$14)*(EXP(-$AI$14*(($B$16+$AI$4)*0.7))-EXP(-$B$15*(($B$16+$AI$4)*0.7)))</f>
        <v/>
      </c>
      <c r="AC195" s="17">
        <f>R195*EXP(-$B$15*(($B$16+$AI$4)*0.8))+S195*$B$15/($B$15-$AI$12)*(EXP(-$AI$12*(($B$16+$AI$4)*0.8))-EXP(-$B$15*(($B$16+$AI$4)*0.8)))+T195*$B$15/($B$15-$AI$13)*(EXP(-$AI$13*(($B$16+$AI$4)*0.8))-EXP(-$B$15*(($B$16+$AI$4)*0.8)))+U195*$B$15/($B$15-$AI$14)*(EXP(-$AI$14*(($B$16+$AI$4)*0.8))-EXP(-$B$15*(($B$16+$AI$4)*0.8)))</f>
        <v/>
      </c>
      <c r="AD195" s="17">
        <f>R195*EXP(-$B$15*(($B$16+$AI$4)*0.9))+S195*$B$15/($B$15-$AI$12)*(EXP(-$AI$12*(($B$16+$AI$4)*0.9))-EXP(-$B$15*(($B$16+$AI$4)*0.9)))+T195*$B$15/($B$15-$AI$13)*(EXP(-$AI$13*(($B$16+$AI$4)*0.9))-EXP(-$B$15*(($B$16+$AI$4)*0.9)))+U195*$B$15/($B$15-$AI$14)*(EXP(-$AI$14*(($B$16+$AI$4)*0.9))-EXP(-$B$15*(($B$16+$AI$4)*0.9)))</f>
        <v/>
      </c>
      <c r="AE195" s="17">
        <f>R195*EXP(-$B$15*(($B$16+$AI$4)*1.0))+S195*$B$15/($B$15-$AI$12)*(EXP(-$AI$12*(($B$16+$AI$4)*1.0))-EXP(-$B$15*(($B$16+$AI$4)*1.0)))+T195*$B$15/($B$15-$AI$13)*(EXP(-$AI$13*(($B$16+$AI$4)*1.0))-EXP(-$B$15*(($B$16+$AI$4)*1.0)))+U195*$B$15/($B$15-$AI$14)*(EXP(-$AI$14*(($B$16+$AI$4)*1.0))-EXP(-$B$15*(($B$16+$AI$4)*1.0)))</f>
        <v/>
      </c>
      <c r="AF195" s="17">
        <f>MIN((G195-V195)/$AI$48,(G195-W195)/$AI$49,(G195-X195)/$AI$50,(G195-Y195)/$AI$51,(G195-Z195)/$AI$52,(G195-AA195)/$AI$53,(G195-AB195)/$AI$54,(G195-AC195)/$AI$55,(G195-AD195)/$AI$56,(G195-AE195)/$AI$57)</f>
        <v/>
      </c>
    </row>
    <row r="196">
      <c r="E196" s="12">
        <f>E195+$B$11</f>
        <v/>
      </c>
      <c r="F196" s="13">
        <f>E196/60</f>
        <v/>
      </c>
      <c r="G196" s="13">
        <f>IF(F196&gt;=$AI$66,$B$26,IF(F196&gt;=$AI$65,$B$25,IF(F196&gt;=$AI$64,$B$24,IF(F196&gt;=$AI$63,$B$23,IF(F196&gt;=$AI$62,$B$22,IF(F196&gt;=$AI$61,$B$21,$B$20))))))</f>
        <v/>
      </c>
      <c r="H196" s="14">
        <f>MAX(0,MIN($AI$59,IF($B$9="Plasma",(G196-(S196*$AI$18+T196*$AI$19+U196*$AI$20))/$AI$46,AF196)))</f>
        <v/>
      </c>
      <c r="I196" s="15">
        <f>H196/10*3600/$B$11</f>
        <v/>
      </c>
      <c r="J196" s="15">
        <f>J195+H196</f>
        <v/>
      </c>
      <c r="K196" s="14">
        <f>$AI$21*K195+$AI$22*L195+$AI$23*M195+$AI$30*H195</f>
        <v/>
      </c>
      <c r="L196" s="14">
        <f>$AI$24*K195+$AI$25*L195+$AI$26*M195+$AI$31*H195</f>
        <v/>
      </c>
      <c r="M196" s="14">
        <f>$AI$27*K195+$AI$28*L195+$AI$29*M195+$AI$32*H195</f>
        <v/>
      </c>
      <c r="N196" s="16">
        <f>R196*$B$48</f>
        <v/>
      </c>
      <c r="O196" s="14">
        <f>K196/$B$37</f>
        <v/>
      </c>
      <c r="P196" s="14">
        <f>L196/$B$38</f>
        <v/>
      </c>
      <c r="Q196" s="14">
        <f>M196/$B$39</f>
        <v/>
      </c>
      <c r="R196" s="14">
        <f>R195*$AI$42+S195*$AI$43+T195*$AI$44+U195*$AI$45+$AI$47*H195</f>
        <v/>
      </c>
      <c r="S196" s="17">
        <f>$AI$33*K196+$AI$34*L196+$AI$35*M196</f>
        <v/>
      </c>
      <c r="T196" s="17">
        <f>$AI$36*K196+$AI$37*L196+$AI$38*M196</f>
        <v/>
      </c>
      <c r="U196" s="17">
        <f>$AI$39*K196+$AI$40*L196+$AI$41*M196</f>
        <v/>
      </c>
      <c r="V196" s="17">
        <f>R196*EXP(-$B$15*(($B$16+$AI$4)*0.1))+S196*$B$15/($B$15-$AI$12)*(EXP(-$AI$12*(($B$16+$AI$4)*0.1))-EXP(-$B$15*(($B$16+$AI$4)*0.1)))+T196*$B$15/($B$15-$AI$13)*(EXP(-$AI$13*(($B$16+$AI$4)*0.1))-EXP(-$B$15*(($B$16+$AI$4)*0.1)))+U196*$B$15/($B$15-$AI$14)*(EXP(-$AI$14*(($B$16+$AI$4)*0.1))-EXP(-$B$15*(($B$16+$AI$4)*0.1)))</f>
        <v/>
      </c>
      <c r="W196" s="17">
        <f>R196*EXP(-$B$15*(($B$16+$AI$4)*0.2))+S196*$B$15/($B$15-$AI$12)*(EXP(-$AI$12*(($B$16+$AI$4)*0.2))-EXP(-$B$15*(($B$16+$AI$4)*0.2)))+T196*$B$15/($B$15-$AI$13)*(EXP(-$AI$13*(($B$16+$AI$4)*0.2))-EXP(-$B$15*(($B$16+$AI$4)*0.2)))+U196*$B$15/($B$15-$AI$14)*(EXP(-$AI$14*(($B$16+$AI$4)*0.2))-EXP(-$B$15*(($B$16+$AI$4)*0.2)))</f>
        <v/>
      </c>
      <c r="X196" s="17">
        <f>R196*EXP(-$B$15*(($B$16+$AI$4)*0.3))+S196*$B$15/($B$15-$AI$12)*(EXP(-$AI$12*(($B$16+$AI$4)*0.3))-EXP(-$B$15*(($B$16+$AI$4)*0.3)))+T196*$B$15/($B$15-$AI$13)*(EXP(-$AI$13*(($B$16+$AI$4)*0.3))-EXP(-$B$15*(($B$16+$AI$4)*0.3)))+U196*$B$15/($B$15-$AI$14)*(EXP(-$AI$14*(($B$16+$AI$4)*0.3))-EXP(-$B$15*(($B$16+$AI$4)*0.3)))</f>
        <v/>
      </c>
      <c r="Y196" s="17">
        <f>R196*EXP(-$B$15*(($B$16+$AI$4)*0.4))+S196*$B$15/($B$15-$AI$12)*(EXP(-$AI$12*(($B$16+$AI$4)*0.4))-EXP(-$B$15*(($B$16+$AI$4)*0.4)))+T196*$B$15/($B$15-$AI$13)*(EXP(-$AI$13*(($B$16+$AI$4)*0.4))-EXP(-$B$15*(($B$16+$AI$4)*0.4)))+U196*$B$15/($B$15-$AI$14)*(EXP(-$AI$14*(($B$16+$AI$4)*0.4))-EXP(-$B$15*(($B$16+$AI$4)*0.4)))</f>
        <v/>
      </c>
      <c r="Z196" s="17">
        <f>R196*EXP(-$B$15*(($B$16+$AI$4)*0.5))+S196*$B$15/($B$15-$AI$12)*(EXP(-$AI$12*(($B$16+$AI$4)*0.5))-EXP(-$B$15*(($B$16+$AI$4)*0.5)))+T196*$B$15/($B$15-$AI$13)*(EXP(-$AI$13*(($B$16+$AI$4)*0.5))-EXP(-$B$15*(($B$16+$AI$4)*0.5)))+U196*$B$15/($B$15-$AI$14)*(EXP(-$AI$14*(($B$16+$AI$4)*0.5))-EXP(-$B$15*(($B$16+$AI$4)*0.5)))</f>
        <v/>
      </c>
      <c r="AA196" s="17">
        <f>R196*EXP(-$B$15*(($B$16+$AI$4)*0.6))+S196*$B$15/($B$15-$AI$12)*(EXP(-$AI$12*(($B$16+$AI$4)*0.6))-EXP(-$B$15*(($B$16+$AI$4)*0.6)))+T196*$B$15/($B$15-$AI$13)*(EXP(-$AI$13*(($B$16+$AI$4)*0.6))-EXP(-$B$15*(($B$16+$AI$4)*0.6)))+U196*$B$15/($B$15-$AI$14)*(EXP(-$AI$14*(($B$16+$AI$4)*0.6))-EXP(-$B$15*(($B$16+$AI$4)*0.6)))</f>
        <v/>
      </c>
      <c r="AB196" s="17">
        <f>R196*EXP(-$B$15*(($B$16+$AI$4)*0.7))+S196*$B$15/($B$15-$AI$12)*(EXP(-$AI$12*(($B$16+$AI$4)*0.7))-EXP(-$B$15*(($B$16+$AI$4)*0.7)))+T196*$B$15/($B$15-$AI$13)*(EXP(-$AI$13*(($B$16+$AI$4)*0.7))-EXP(-$B$15*(($B$16+$AI$4)*0.7)))+U196*$B$15/($B$15-$AI$14)*(EXP(-$AI$14*(($B$16+$AI$4)*0.7))-EXP(-$B$15*(($B$16+$AI$4)*0.7)))</f>
        <v/>
      </c>
      <c r="AC196" s="17">
        <f>R196*EXP(-$B$15*(($B$16+$AI$4)*0.8))+S196*$B$15/($B$15-$AI$12)*(EXP(-$AI$12*(($B$16+$AI$4)*0.8))-EXP(-$B$15*(($B$16+$AI$4)*0.8)))+T196*$B$15/($B$15-$AI$13)*(EXP(-$AI$13*(($B$16+$AI$4)*0.8))-EXP(-$B$15*(($B$16+$AI$4)*0.8)))+U196*$B$15/($B$15-$AI$14)*(EXP(-$AI$14*(($B$16+$AI$4)*0.8))-EXP(-$B$15*(($B$16+$AI$4)*0.8)))</f>
        <v/>
      </c>
      <c r="AD196" s="17">
        <f>R196*EXP(-$B$15*(($B$16+$AI$4)*0.9))+S196*$B$15/($B$15-$AI$12)*(EXP(-$AI$12*(($B$16+$AI$4)*0.9))-EXP(-$B$15*(($B$16+$AI$4)*0.9)))+T196*$B$15/($B$15-$AI$13)*(EXP(-$AI$13*(($B$16+$AI$4)*0.9))-EXP(-$B$15*(($B$16+$AI$4)*0.9)))+U196*$B$15/($B$15-$AI$14)*(EXP(-$AI$14*(($B$16+$AI$4)*0.9))-EXP(-$B$15*(($B$16+$AI$4)*0.9)))</f>
        <v/>
      </c>
      <c r="AE196" s="17">
        <f>R196*EXP(-$B$15*(($B$16+$AI$4)*1.0))+S196*$B$15/($B$15-$AI$12)*(EXP(-$AI$12*(($B$16+$AI$4)*1.0))-EXP(-$B$15*(($B$16+$AI$4)*1.0)))+T196*$B$15/($B$15-$AI$13)*(EXP(-$AI$13*(($B$16+$AI$4)*1.0))-EXP(-$B$15*(($B$16+$AI$4)*1.0)))+U196*$B$15/($B$15-$AI$14)*(EXP(-$AI$14*(($B$16+$AI$4)*1.0))-EXP(-$B$15*(($B$16+$AI$4)*1.0)))</f>
        <v/>
      </c>
      <c r="AF196" s="17">
        <f>MIN((G196-V196)/$AI$48,(G196-W196)/$AI$49,(G196-X196)/$AI$50,(G196-Y196)/$AI$51,(G196-Z196)/$AI$52,(G196-AA196)/$AI$53,(G196-AB196)/$AI$54,(G196-AC196)/$AI$55,(G196-AD196)/$AI$56,(G196-AE196)/$AI$57)</f>
        <v/>
      </c>
    </row>
    <row r="197">
      <c r="E197" s="12">
        <f>E196+$B$11</f>
        <v/>
      </c>
      <c r="F197" s="13">
        <f>E197/60</f>
        <v/>
      </c>
      <c r="G197" s="13">
        <f>IF(F197&gt;=$AI$66,$B$26,IF(F197&gt;=$AI$65,$B$25,IF(F197&gt;=$AI$64,$B$24,IF(F197&gt;=$AI$63,$B$23,IF(F197&gt;=$AI$62,$B$22,IF(F197&gt;=$AI$61,$B$21,$B$20))))))</f>
        <v/>
      </c>
      <c r="H197" s="14">
        <f>MAX(0,MIN($AI$59,IF($B$9="Plasma",(G197-(S197*$AI$18+T197*$AI$19+U197*$AI$20))/$AI$46,AF197)))</f>
        <v/>
      </c>
      <c r="I197" s="15">
        <f>H197/10*3600/$B$11</f>
        <v/>
      </c>
      <c r="J197" s="15">
        <f>J196+H197</f>
        <v/>
      </c>
      <c r="K197" s="14">
        <f>$AI$21*K196+$AI$22*L196+$AI$23*M196+$AI$30*H196</f>
        <v/>
      </c>
      <c r="L197" s="14">
        <f>$AI$24*K196+$AI$25*L196+$AI$26*M196+$AI$31*H196</f>
        <v/>
      </c>
      <c r="M197" s="14">
        <f>$AI$27*K196+$AI$28*L196+$AI$29*M196+$AI$32*H196</f>
        <v/>
      </c>
      <c r="N197" s="16">
        <f>R197*$B$48</f>
        <v/>
      </c>
      <c r="O197" s="14">
        <f>K197/$B$37</f>
        <v/>
      </c>
      <c r="P197" s="14">
        <f>L197/$B$38</f>
        <v/>
      </c>
      <c r="Q197" s="14">
        <f>M197/$B$39</f>
        <v/>
      </c>
      <c r="R197" s="14">
        <f>R196*$AI$42+S196*$AI$43+T196*$AI$44+U196*$AI$45+$AI$47*H196</f>
        <v/>
      </c>
      <c r="S197" s="17">
        <f>$AI$33*K197+$AI$34*L197+$AI$35*M197</f>
        <v/>
      </c>
      <c r="T197" s="17">
        <f>$AI$36*K197+$AI$37*L197+$AI$38*M197</f>
        <v/>
      </c>
      <c r="U197" s="17">
        <f>$AI$39*K197+$AI$40*L197+$AI$41*M197</f>
        <v/>
      </c>
      <c r="V197" s="17">
        <f>R197*EXP(-$B$15*(($B$16+$AI$4)*0.1))+S197*$B$15/($B$15-$AI$12)*(EXP(-$AI$12*(($B$16+$AI$4)*0.1))-EXP(-$B$15*(($B$16+$AI$4)*0.1)))+T197*$B$15/($B$15-$AI$13)*(EXP(-$AI$13*(($B$16+$AI$4)*0.1))-EXP(-$B$15*(($B$16+$AI$4)*0.1)))+U197*$B$15/($B$15-$AI$14)*(EXP(-$AI$14*(($B$16+$AI$4)*0.1))-EXP(-$B$15*(($B$16+$AI$4)*0.1)))</f>
        <v/>
      </c>
      <c r="W197" s="17">
        <f>R197*EXP(-$B$15*(($B$16+$AI$4)*0.2))+S197*$B$15/($B$15-$AI$12)*(EXP(-$AI$12*(($B$16+$AI$4)*0.2))-EXP(-$B$15*(($B$16+$AI$4)*0.2)))+T197*$B$15/($B$15-$AI$13)*(EXP(-$AI$13*(($B$16+$AI$4)*0.2))-EXP(-$B$15*(($B$16+$AI$4)*0.2)))+U197*$B$15/($B$15-$AI$14)*(EXP(-$AI$14*(($B$16+$AI$4)*0.2))-EXP(-$B$15*(($B$16+$AI$4)*0.2)))</f>
        <v/>
      </c>
      <c r="X197" s="17">
        <f>R197*EXP(-$B$15*(($B$16+$AI$4)*0.3))+S197*$B$15/($B$15-$AI$12)*(EXP(-$AI$12*(($B$16+$AI$4)*0.3))-EXP(-$B$15*(($B$16+$AI$4)*0.3)))+T197*$B$15/($B$15-$AI$13)*(EXP(-$AI$13*(($B$16+$AI$4)*0.3))-EXP(-$B$15*(($B$16+$AI$4)*0.3)))+U197*$B$15/($B$15-$AI$14)*(EXP(-$AI$14*(($B$16+$AI$4)*0.3))-EXP(-$B$15*(($B$16+$AI$4)*0.3)))</f>
        <v/>
      </c>
      <c r="Y197" s="17">
        <f>R197*EXP(-$B$15*(($B$16+$AI$4)*0.4))+S197*$B$15/($B$15-$AI$12)*(EXP(-$AI$12*(($B$16+$AI$4)*0.4))-EXP(-$B$15*(($B$16+$AI$4)*0.4)))+T197*$B$15/($B$15-$AI$13)*(EXP(-$AI$13*(($B$16+$AI$4)*0.4))-EXP(-$B$15*(($B$16+$AI$4)*0.4)))+U197*$B$15/($B$15-$AI$14)*(EXP(-$AI$14*(($B$16+$AI$4)*0.4))-EXP(-$B$15*(($B$16+$AI$4)*0.4)))</f>
        <v/>
      </c>
      <c r="Z197" s="17">
        <f>R197*EXP(-$B$15*(($B$16+$AI$4)*0.5))+S197*$B$15/($B$15-$AI$12)*(EXP(-$AI$12*(($B$16+$AI$4)*0.5))-EXP(-$B$15*(($B$16+$AI$4)*0.5)))+T197*$B$15/($B$15-$AI$13)*(EXP(-$AI$13*(($B$16+$AI$4)*0.5))-EXP(-$B$15*(($B$16+$AI$4)*0.5)))+U197*$B$15/($B$15-$AI$14)*(EXP(-$AI$14*(($B$16+$AI$4)*0.5))-EXP(-$B$15*(($B$16+$AI$4)*0.5)))</f>
        <v/>
      </c>
      <c r="AA197" s="17">
        <f>R197*EXP(-$B$15*(($B$16+$AI$4)*0.6))+S197*$B$15/($B$15-$AI$12)*(EXP(-$AI$12*(($B$16+$AI$4)*0.6))-EXP(-$B$15*(($B$16+$AI$4)*0.6)))+T197*$B$15/($B$15-$AI$13)*(EXP(-$AI$13*(($B$16+$AI$4)*0.6))-EXP(-$B$15*(($B$16+$AI$4)*0.6)))+U197*$B$15/($B$15-$AI$14)*(EXP(-$AI$14*(($B$16+$AI$4)*0.6))-EXP(-$B$15*(($B$16+$AI$4)*0.6)))</f>
        <v/>
      </c>
      <c r="AB197" s="17">
        <f>R197*EXP(-$B$15*(($B$16+$AI$4)*0.7))+S197*$B$15/($B$15-$AI$12)*(EXP(-$AI$12*(($B$16+$AI$4)*0.7))-EXP(-$B$15*(($B$16+$AI$4)*0.7)))+T197*$B$15/($B$15-$AI$13)*(EXP(-$AI$13*(($B$16+$AI$4)*0.7))-EXP(-$B$15*(($B$16+$AI$4)*0.7)))+U197*$B$15/($B$15-$AI$14)*(EXP(-$AI$14*(($B$16+$AI$4)*0.7))-EXP(-$B$15*(($B$16+$AI$4)*0.7)))</f>
        <v/>
      </c>
      <c r="AC197" s="17">
        <f>R197*EXP(-$B$15*(($B$16+$AI$4)*0.8))+S197*$B$15/($B$15-$AI$12)*(EXP(-$AI$12*(($B$16+$AI$4)*0.8))-EXP(-$B$15*(($B$16+$AI$4)*0.8)))+T197*$B$15/($B$15-$AI$13)*(EXP(-$AI$13*(($B$16+$AI$4)*0.8))-EXP(-$B$15*(($B$16+$AI$4)*0.8)))+U197*$B$15/($B$15-$AI$14)*(EXP(-$AI$14*(($B$16+$AI$4)*0.8))-EXP(-$B$15*(($B$16+$AI$4)*0.8)))</f>
        <v/>
      </c>
      <c r="AD197" s="17">
        <f>R197*EXP(-$B$15*(($B$16+$AI$4)*0.9))+S197*$B$15/($B$15-$AI$12)*(EXP(-$AI$12*(($B$16+$AI$4)*0.9))-EXP(-$B$15*(($B$16+$AI$4)*0.9)))+T197*$B$15/($B$15-$AI$13)*(EXP(-$AI$13*(($B$16+$AI$4)*0.9))-EXP(-$B$15*(($B$16+$AI$4)*0.9)))+U197*$B$15/($B$15-$AI$14)*(EXP(-$AI$14*(($B$16+$AI$4)*0.9))-EXP(-$B$15*(($B$16+$AI$4)*0.9)))</f>
        <v/>
      </c>
      <c r="AE197" s="17">
        <f>R197*EXP(-$B$15*(($B$16+$AI$4)*1.0))+S197*$B$15/($B$15-$AI$12)*(EXP(-$AI$12*(($B$16+$AI$4)*1.0))-EXP(-$B$15*(($B$16+$AI$4)*1.0)))+T197*$B$15/($B$15-$AI$13)*(EXP(-$AI$13*(($B$16+$AI$4)*1.0))-EXP(-$B$15*(($B$16+$AI$4)*1.0)))+U197*$B$15/($B$15-$AI$14)*(EXP(-$AI$14*(($B$16+$AI$4)*1.0))-EXP(-$B$15*(($B$16+$AI$4)*1.0)))</f>
        <v/>
      </c>
      <c r="AF197" s="17">
        <f>MIN((G197-V197)/$AI$48,(G197-W197)/$AI$49,(G197-X197)/$AI$50,(G197-Y197)/$AI$51,(G197-Z197)/$AI$52,(G197-AA197)/$AI$53,(G197-AB197)/$AI$54,(G197-AC197)/$AI$55,(G197-AD197)/$AI$56,(G197-AE197)/$AI$57)</f>
        <v/>
      </c>
    </row>
    <row r="198">
      <c r="E198" s="12">
        <f>E197+$B$11</f>
        <v/>
      </c>
      <c r="F198" s="13">
        <f>E198/60</f>
        <v/>
      </c>
      <c r="G198" s="13">
        <f>IF(F198&gt;=$AI$66,$B$26,IF(F198&gt;=$AI$65,$B$25,IF(F198&gt;=$AI$64,$B$24,IF(F198&gt;=$AI$63,$B$23,IF(F198&gt;=$AI$62,$B$22,IF(F198&gt;=$AI$61,$B$21,$B$20))))))</f>
        <v/>
      </c>
      <c r="H198" s="14">
        <f>MAX(0,MIN($AI$59,IF($B$9="Plasma",(G198-(S198*$AI$18+T198*$AI$19+U198*$AI$20))/$AI$46,AF198)))</f>
        <v/>
      </c>
      <c r="I198" s="15">
        <f>H198/10*3600/$B$11</f>
        <v/>
      </c>
      <c r="J198" s="15">
        <f>J197+H198</f>
        <v/>
      </c>
      <c r="K198" s="14">
        <f>$AI$21*K197+$AI$22*L197+$AI$23*M197+$AI$30*H197</f>
        <v/>
      </c>
      <c r="L198" s="14">
        <f>$AI$24*K197+$AI$25*L197+$AI$26*M197+$AI$31*H197</f>
        <v/>
      </c>
      <c r="M198" s="14">
        <f>$AI$27*K197+$AI$28*L197+$AI$29*M197+$AI$32*H197</f>
        <v/>
      </c>
      <c r="N198" s="16">
        <f>R198*$B$48</f>
        <v/>
      </c>
      <c r="O198" s="14">
        <f>K198/$B$37</f>
        <v/>
      </c>
      <c r="P198" s="14">
        <f>L198/$B$38</f>
        <v/>
      </c>
      <c r="Q198" s="14">
        <f>M198/$B$39</f>
        <v/>
      </c>
      <c r="R198" s="14">
        <f>R197*$AI$42+S197*$AI$43+T197*$AI$44+U197*$AI$45+$AI$47*H197</f>
        <v/>
      </c>
      <c r="S198" s="17">
        <f>$AI$33*K198+$AI$34*L198+$AI$35*M198</f>
        <v/>
      </c>
      <c r="T198" s="17">
        <f>$AI$36*K198+$AI$37*L198+$AI$38*M198</f>
        <v/>
      </c>
      <c r="U198" s="17">
        <f>$AI$39*K198+$AI$40*L198+$AI$41*M198</f>
        <v/>
      </c>
      <c r="V198" s="17">
        <f>R198*EXP(-$B$15*(($B$16+$AI$4)*0.1))+S198*$B$15/($B$15-$AI$12)*(EXP(-$AI$12*(($B$16+$AI$4)*0.1))-EXP(-$B$15*(($B$16+$AI$4)*0.1)))+T198*$B$15/($B$15-$AI$13)*(EXP(-$AI$13*(($B$16+$AI$4)*0.1))-EXP(-$B$15*(($B$16+$AI$4)*0.1)))+U198*$B$15/($B$15-$AI$14)*(EXP(-$AI$14*(($B$16+$AI$4)*0.1))-EXP(-$B$15*(($B$16+$AI$4)*0.1)))</f>
        <v/>
      </c>
      <c r="W198" s="17">
        <f>R198*EXP(-$B$15*(($B$16+$AI$4)*0.2))+S198*$B$15/($B$15-$AI$12)*(EXP(-$AI$12*(($B$16+$AI$4)*0.2))-EXP(-$B$15*(($B$16+$AI$4)*0.2)))+T198*$B$15/($B$15-$AI$13)*(EXP(-$AI$13*(($B$16+$AI$4)*0.2))-EXP(-$B$15*(($B$16+$AI$4)*0.2)))+U198*$B$15/($B$15-$AI$14)*(EXP(-$AI$14*(($B$16+$AI$4)*0.2))-EXP(-$B$15*(($B$16+$AI$4)*0.2)))</f>
        <v/>
      </c>
      <c r="X198" s="17">
        <f>R198*EXP(-$B$15*(($B$16+$AI$4)*0.3))+S198*$B$15/($B$15-$AI$12)*(EXP(-$AI$12*(($B$16+$AI$4)*0.3))-EXP(-$B$15*(($B$16+$AI$4)*0.3)))+T198*$B$15/($B$15-$AI$13)*(EXP(-$AI$13*(($B$16+$AI$4)*0.3))-EXP(-$B$15*(($B$16+$AI$4)*0.3)))+U198*$B$15/($B$15-$AI$14)*(EXP(-$AI$14*(($B$16+$AI$4)*0.3))-EXP(-$B$15*(($B$16+$AI$4)*0.3)))</f>
        <v/>
      </c>
      <c r="Y198" s="17">
        <f>R198*EXP(-$B$15*(($B$16+$AI$4)*0.4))+S198*$B$15/($B$15-$AI$12)*(EXP(-$AI$12*(($B$16+$AI$4)*0.4))-EXP(-$B$15*(($B$16+$AI$4)*0.4)))+T198*$B$15/($B$15-$AI$13)*(EXP(-$AI$13*(($B$16+$AI$4)*0.4))-EXP(-$B$15*(($B$16+$AI$4)*0.4)))+U198*$B$15/($B$15-$AI$14)*(EXP(-$AI$14*(($B$16+$AI$4)*0.4))-EXP(-$B$15*(($B$16+$AI$4)*0.4)))</f>
        <v/>
      </c>
      <c r="Z198" s="17">
        <f>R198*EXP(-$B$15*(($B$16+$AI$4)*0.5))+S198*$B$15/($B$15-$AI$12)*(EXP(-$AI$12*(($B$16+$AI$4)*0.5))-EXP(-$B$15*(($B$16+$AI$4)*0.5)))+T198*$B$15/($B$15-$AI$13)*(EXP(-$AI$13*(($B$16+$AI$4)*0.5))-EXP(-$B$15*(($B$16+$AI$4)*0.5)))+U198*$B$15/($B$15-$AI$14)*(EXP(-$AI$14*(($B$16+$AI$4)*0.5))-EXP(-$B$15*(($B$16+$AI$4)*0.5)))</f>
        <v/>
      </c>
      <c r="AA198" s="17">
        <f>R198*EXP(-$B$15*(($B$16+$AI$4)*0.6))+S198*$B$15/($B$15-$AI$12)*(EXP(-$AI$12*(($B$16+$AI$4)*0.6))-EXP(-$B$15*(($B$16+$AI$4)*0.6)))+T198*$B$15/($B$15-$AI$13)*(EXP(-$AI$13*(($B$16+$AI$4)*0.6))-EXP(-$B$15*(($B$16+$AI$4)*0.6)))+U198*$B$15/($B$15-$AI$14)*(EXP(-$AI$14*(($B$16+$AI$4)*0.6))-EXP(-$B$15*(($B$16+$AI$4)*0.6)))</f>
        <v/>
      </c>
      <c r="AB198" s="17">
        <f>R198*EXP(-$B$15*(($B$16+$AI$4)*0.7))+S198*$B$15/($B$15-$AI$12)*(EXP(-$AI$12*(($B$16+$AI$4)*0.7))-EXP(-$B$15*(($B$16+$AI$4)*0.7)))+T198*$B$15/($B$15-$AI$13)*(EXP(-$AI$13*(($B$16+$AI$4)*0.7))-EXP(-$B$15*(($B$16+$AI$4)*0.7)))+U198*$B$15/($B$15-$AI$14)*(EXP(-$AI$14*(($B$16+$AI$4)*0.7))-EXP(-$B$15*(($B$16+$AI$4)*0.7)))</f>
        <v/>
      </c>
      <c r="AC198" s="17">
        <f>R198*EXP(-$B$15*(($B$16+$AI$4)*0.8))+S198*$B$15/($B$15-$AI$12)*(EXP(-$AI$12*(($B$16+$AI$4)*0.8))-EXP(-$B$15*(($B$16+$AI$4)*0.8)))+T198*$B$15/($B$15-$AI$13)*(EXP(-$AI$13*(($B$16+$AI$4)*0.8))-EXP(-$B$15*(($B$16+$AI$4)*0.8)))+U198*$B$15/($B$15-$AI$14)*(EXP(-$AI$14*(($B$16+$AI$4)*0.8))-EXP(-$B$15*(($B$16+$AI$4)*0.8)))</f>
        <v/>
      </c>
      <c r="AD198" s="17">
        <f>R198*EXP(-$B$15*(($B$16+$AI$4)*0.9))+S198*$B$15/($B$15-$AI$12)*(EXP(-$AI$12*(($B$16+$AI$4)*0.9))-EXP(-$B$15*(($B$16+$AI$4)*0.9)))+T198*$B$15/($B$15-$AI$13)*(EXP(-$AI$13*(($B$16+$AI$4)*0.9))-EXP(-$B$15*(($B$16+$AI$4)*0.9)))+U198*$B$15/($B$15-$AI$14)*(EXP(-$AI$14*(($B$16+$AI$4)*0.9))-EXP(-$B$15*(($B$16+$AI$4)*0.9)))</f>
        <v/>
      </c>
      <c r="AE198" s="17">
        <f>R198*EXP(-$B$15*(($B$16+$AI$4)*1.0))+S198*$B$15/($B$15-$AI$12)*(EXP(-$AI$12*(($B$16+$AI$4)*1.0))-EXP(-$B$15*(($B$16+$AI$4)*1.0)))+T198*$B$15/($B$15-$AI$13)*(EXP(-$AI$13*(($B$16+$AI$4)*1.0))-EXP(-$B$15*(($B$16+$AI$4)*1.0)))+U198*$B$15/($B$15-$AI$14)*(EXP(-$AI$14*(($B$16+$AI$4)*1.0))-EXP(-$B$15*(($B$16+$AI$4)*1.0)))</f>
        <v/>
      </c>
      <c r="AF198" s="17">
        <f>MIN((G198-V198)/$AI$48,(G198-W198)/$AI$49,(G198-X198)/$AI$50,(G198-Y198)/$AI$51,(G198-Z198)/$AI$52,(G198-AA198)/$AI$53,(G198-AB198)/$AI$54,(G198-AC198)/$AI$55,(G198-AD198)/$AI$56,(G198-AE198)/$AI$57)</f>
        <v/>
      </c>
    </row>
    <row r="199">
      <c r="E199" s="12">
        <f>E198+$B$11</f>
        <v/>
      </c>
      <c r="F199" s="13">
        <f>E199/60</f>
        <v/>
      </c>
      <c r="G199" s="13">
        <f>IF(F199&gt;=$AI$66,$B$26,IF(F199&gt;=$AI$65,$B$25,IF(F199&gt;=$AI$64,$B$24,IF(F199&gt;=$AI$63,$B$23,IF(F199&gt;=$AI$62,$B$22,IF(F199&gt;=$AI$61,$B$21,$B$20))))))</f>
        <v/>
      </c>
      <c r="H199" s="14">
        <f>MAX(0,MIN($AI$59,IF($B$9="Plasma",(G199-(S199*$AI$18+T199*$AI$19+U199*$AI$20))/$AI$46,AF199)))</f>
        <v/>
      </c>
      <c r="I199" s="15">
        <f>H199/10*3600/$B$11</f>
        <v/>
      </c>
      <c r="J199" s="15">
        <f>J198+H199</f>
        <v/>
      </c>
      <c r="K199" s="14">
        <f>$AI$21*K198+$AI$22*L198+$AI$23*M198+$AI$30*H198</f>
        <v/>
      </c>
      <c r="L199" s="14">
        <f>$AI$24*K198+$AI$25*L198+$AI$26*M198+$AI$31*H198</f>
        <v/>
      </c>
      <c r="M199" s="14">
        <f>$AI$27*K198+$AI$28*L198+$AI$29*M198+$AI$32*H198</f>
        <v/>
      </c>
      <c r="N199" s="16">
        <f>R199*$B$48</f>
        <v/>
      </c>
      <c r="O199" s="14">
        <f>K199/$B$37</f>
        <v/>
      </c>
      <c r="P199" s="14">
        <f>L199/$B$38</f>
        <v/>
      </c>
      <c r="Q199" s="14">
        <f>M199/$B$39</f>
        <v/>
      </c>
      <c r="R199" s="14">
        <f>R198*$AI$42+S198*$AI$43+T198*$AI$44+U198*$AI$45+$AI$47*H198</f>
        <v/>
      </c>
      <c r="S199" s="17">
        <f>$AI$33*K199+$AI$34*L199+$AI$35*M199</f>
        <v/>
      </c>
      <c r="T199" s="17">
        <f>$AI$36*K199+$AI$37*L199+$AI$38*M199</f>
        <v/>
      </c>
      <c r="U199" s="17">
        <f>$AI$39*K199+$AI$40*L199+$AI$41*M199</f>
        <v/>
      </c>
      <c r="V199" s="17">
        <f>R199*EXP(-$B$15*(($B$16+$AI$4)*0.1))+S199*$B$15/($B$15-$AI$12)*(EXP(-$AI$12*(($B$16+$AI$4)*0.1))-EXP(-$B$15*(($B$16+$AI$4)*0.1)))+T199*$B$15/($B$15-$AI$13)*(EXP(-$AI$13*(($B$16+$AI$4)*0.1))-EXP(-$B$15*(($B$16+$AI$4)*0.1)))+U199*$B$15/($B$15-$AI$14)*(EXP(-$AI$14*(($B$16+$AI$4)*0.1))-EXP(-$B$15*(($B$16+$AI$4)*0.1)))</f>
        <v/>
      </c>
      <c r="W199" s="17">
        <f>R199*EXP(-$B$15*(($B$16+$AI$4)*0.2))+S199*$B$15/($B$15-$AI$12)*(EXP(-$AI$12*(($B$16+$AI$4)*0.2))-EXP(-$B$15*(($B$16+$AI$4)*0.2)))+T199*$B$15/($B$15-$AI$13)*(EXP(-$AI$13*(($B$16+$AI$4)*0.2))-EXP(-$B$15*(($B$16+$AI$4)*0.2)))+U199*$B$15/($B$15-$AI$14)*(EXP(-$AI$14*(($B$16+$AI$4)*0.2))-EXP(-$B$15*(($B$16+$AI$4)*0.2)))</f>
        <v/>
      </c>
      <c r="X199" s="17">
        <f>R199*EXP(-$B$15*(($B$16+$AI$4)*0.3))+S199*$B$15/($B$15-$AI$12)*(EXP(-$AI$12*(($B$16+$AI$4)*0.3))-EXP(-$B$15*(($B$16+$AI$4)*0.3)))+T199*$B$15/($B$15-$AI$13)*(EXP(-$AI$13*(($B$16+$AI$4)*0.3))-EXP(-$B$15*(($B$16+$AI$4)*0.3)))+U199*$B$15/($B$15-$AI$14)*(EXP(-$AI$14*(($B$16+$AI$4)*0.3))-EXP(-$B$15*(($B$16+$AI$4)*0.3)))</f>
        <v/>
      </c>
      <c r="Y199" s="17">
        <f>R199*EXP(-$B$15*(($B$16+$AI$4)*0.4))+S199*$B$15/($B$15-$AI$12)*(EXP(-$AI$12*(($B$16+$AI$4)*0.4))-EXP(-$B$15*(($B$16+$AI$4)*0.4)))+T199*$B$15/($B$15-$AI$13)*(EXP(-$AI$13*(($B$16+$AI$4)*0.4))-EXP(-$B$15*(($B$16+$AI$4)*0.4)))+U199*$B$15/($B$15-$AI$14)*(EXP(-$AI$14*(($B$16+$AI$4)*0.4))-EXP(-$B$15*(($B$16+$AI$4)*0.4)))</f>
        <v/>
      </c>
      <c r="Z199" s="17">
        <f>R199*EXP(-$B$15*(($B$16+$AI$4)*0.5))+S199*$B$15/($B$15-$AI$12)*(EXP(-$AI$12*(($B$16+$AI$4)*0.5))-EXP(-$B$15*(($B$16+$AI$4)*0.5)))+T199*$B$15/($B$15-$AI$13)*(EXP(-$AI$13*(($B$16+$AI$4)*0.5))-EXP(-$B$15*(($B$16+$AI$4)*0.5)))+U199*$B$15/($B$15-$AI$14)*(EXP(-$AI$14*(($B$16+$AI$4)*0.5))-EXP(-$B$15*(($B$16+$AI$4)*0.5)))</f>
        <v/>
      </c>
      <c r="AA199" s="17">
        <f>R199*EXP(-$B$15*(($B$16+$AI$4)*0.6))+S199*$B$15/($B$15-$AI$12)*(EXP(-$AI$12*(($B$16+$AI$4)*0.6))-EXP(-$B$15*(($B$16+$AI$4)*0.6)))+T199*$B$15/($B$15-$AI$13)*(EXP(-$AI$13*(($B$16+$AI$4)*0.6))-EXP(-$B$15*(($B$16+$AI$4)*0.6)))+U199*$B$15/($B$15-$AI$14)*(EXP(-$AI$14*(($B$16+$AI$4)*0.6))-EXP(-$B$15*(($B$16+$AI$4)*0.6)))</f>
        <v/>
      </c>
      <c r="AB199" s="17">
        <f>R199*EXP(-$B$15*(($B$16+$AI$4)*0.7))+S199*$B$15/($B$15-$AI$12)*(EXP(-$AI$12*(($B$16+$AI$4)*0.7))-EXP(-$B$15*(($B$16+$AI$4)*0.7)))+T199*$B$15/($B$15-$AI$13)*(EXP(-$AI$13*(($B$16+$AI$4)*0.7))-EXP(-$B$15*(($B$16+$AI$4)*0.7)))+U199*$B$15/($B$15-$AI$14)*(EXP(-$AI$14*(($B$16+$AI$4)*0.7))-EXP(-$B$15*(($B$16+$AI$4)*0.7)))</f>
        <v/>
      </c>
      <c r="AC199" s="17">
        <f>R199*EXP(-$B$15*(($B$16+$AI$4)*0.8))+S199*$B$15/($B$15-$AI$12)*(EXP(-$AI$12*(($B$16+$AI$4)*0.8))-EXP(-$B$15*(($B$16+$AI$4)*0.8)))+T199*$B$15/($B$15-$AI$13)*(EXP(-$AI$13*(($B$16+$AI$4)*0.8))-EXP(-$B$15*(($B$16+$AI$4)*0.8)))+U199*$B$15/($B$15-$AI$14)*(EXP(-$AI$14*(($B$16+$AI$4)*0.8))-EXP(-$B$15*(($B$16+$AI$4)*0.8)))</f>
        <v/>
      </c>
      <c r="AD199" s="17">
        <f>R199*EXP(-$B$15*(($B$16+$AI$4)*0.9))+S199*$B$15/($B$15-$AI$12)*(EXP(-$AI$12*(($B$16+$AI$4)*0.9))-EXP(-$B$15*(($B$16+$AI$4)*0.9)))+T199*$B$15/($B$15-$AI$13)*(EXP(-$AI$13*(($B$16+$AI$4)*0.9))-EXP(-$B$15*(($B$16+$AI$4)*0.9)))+U199*$B$15/($B$15-$AI$14)*(EXP(-$AI$14*(($B$16+$AI$4)*0.9))-EXP(-$B$15*(($B$16+$AI$4)*0.9)))</f>
        <v/>
      </c>
      <c r="AE199" s="17">
        <f>R199*EXP(-$B$15*(($B$16+$AI$4)*1.0))+S199*$B$15/($B$15-$AI$12)*(EXP(-$AI$12*(($B$16+$AI$4)*1.0))-EXP(-$B$15*(($B$16+$AI$4)*1.0)))+T199*$B$15/($B$15-$AI$13)*(EXP(-$AI$13*(($B$16+$AI$4)*1.0))-EXP(-$B$15*(($B$16+$AI$4)*1.0)))+U199*$B$15/($B$15-$AI$14)*(EXP(-$AI$14*(($B$16+$AI$4)*1.0))-EXP(-$B$15*(($B$16+$AI$4)*1.0)))</f>
        <v/>
      </c>
      <c r="AF199" s="17">
        <f>MIN((G199-V199)/$AI$48,(G199-W199)/$AI$49,(G199-X199)/$AI$50,(G199-Y199)/$AI$51,(G199-Z199)/$AI$52,(G199-AA199)/$AI$53,(G199-AB199)/$AI$54,(G199-AC199)/$AI$55,(G199-AD199)/$AI$56,(G199-AE199)/$AI$57)</f>
        <v/>
      </c>
    </row>
    <row r="200">
      <c r="E200" s="12">
        <f>E199+$B$11</f>
        <v/>
      </c>
      <c r="F200" s="13">
        <f>E200/60</f>
        <v/>
      </c>
      <c r="G200" s="13">
        <f>IF(F200&gt;=$AI$66,$B$26,IF(F200&gt;=$AI$65,$B$25,IF(F200&gt;=$AI$64,$B$24,IF(F200&gt;=$AI$63,$B$23,IF(F200&gt;=$AI$62,$B$22,IF(F200&gt;=$AI$61,$B$21,$B$20))))))</f>
        <v/>
      </c>
      <c r="H200" s="14">
        <f>MAX(0,MIN($AI$59,IF($B$9="Plasma",(G200-(S200*$AI$18+T200*$AI$19+U200*$AI$20))/$AI$46,AF200)))</f>
        <v/>
      </c>
      <c r="I200" s="15">
        <f>H200/10*3600/$B$11</f>
        <v/>
      </c>
      <c r="J200" s="15">
        <f>J199+H200</f>
        <v/>
      </c>
      <c r="K200" s="14">
        <f>$AI$21*K199+$AI$22*L199+$AI$23*M199+$AI$30*H199</f>
        <v/>
      </c>
      <c r="L200" s="14">
        <f>$AI$24*K199+$AI$25*L199+$AI$26*M199+$AI$31*H199</f>
        <v/>
      </c>
      <c r="M200" s="14">
        <f>$AI$27*K199+$AI$28*L199+$AI$29*M199+$AI$32*H199</f>
        <v/>
      </c>
      <c r="N200" s="16">
        <f>R200*$B$48</f>
        <v/>
      </c>
      <c r="O200" s="14">
        <f>K200/$B$37</f>
        <v/>
      </c>
      <c r="P200" s="14">
        <f>L200/$B$38</f>
        <v/>
      </c>
      <c r="Q200" s="14">
        <f>M200/$B$39</f>
        <v/>
      </c>
      <c r="R200" s="14">
        <f>R199*$AI$42+S199*$AI$43+T199*$AI$44+U199*$AI$45+$AI$47*H199</f>
        <v/>
      </c>
      <c r="S200" s="17">
        <f>$AI$33*K200+$AI$34*L200+$AI$35*M200</f>
        <v/>
      </c>
      <c r="T200" s="17">
        <f>$AI$36*K200+$AI$37*L200+$AI$38*M200</f>
        <v/>
      </c>
      <c r="U200" s="17">
        <f>$AI$39*K200+$AI$40*L200+$AI$41*M200</f>
        <v/>
      </c>
      <c r="V200" s="17">
        <f>R200*EXP(-$B$15*(($B$16+$AI$4)*0.1))+S200*$B$15/($B$15-$AI$12)*(EXP(-$AI$12*(($B$16+$AI$4)*0.1))-EXP(-$B$15*(($B$16+$AI$4)*0.1)))+T200*$B$15/($B$15-$AI$13)*(EXP(-$AI$13*(($B$16+$AI$4)*0.1))-EXP(-$B$15*(($B$16+$AI$4)*0.1)))+U200*$B$15/($B$15-$AI$14)*(EXP(-$AI$14*(($B$16+$AI$4)*0.1))-EXP(-$B$15*(($B$16+$AI$4)*0.1)))</f>
        <v/>
      </c>
      <c r="W200" s="17">
        <f>R200*EXP(-$B$15*(($B$16+$AI$4)*0.2))+S200*$B$15/($B$15-$AI$12)*(EXP(-$AI$12*(($B$16+$AI$4)*0.2))-EXP(-$B$15*(($B$16+$AI$4)*0.2)))+T200*$B$15/($B$15-$AI$13)*(EXP(-$AI$13*(($B$16+$AI$4)*0.2))-EXP(-$B$15*(($B$16+$AI$4)*0.2)))+U200*$B$15/($B$15-$AI$14)*(EXP(-$AI$14*(($B$16+$AI$4)*0.2))-EXP(-$B$15*(($B$16+$AI$4)*0.2)))</f>
        <v/>
      </c>
      <c r="X200" s="17">
        <f>R200*EXP(-$B$15*(($B$16+$AI$4)*0.3))+S200*$B$15/($B$15-$AI$12)*(EXP(-$AI$12*(($B$16+$AI$4)*0.3))-EXP(-$B$15*(($B$16+$AI$4)*0.3)))+T200*$B$15/($B$15-$AI$13)*(EXP(-$AI$13*(($B$16+$AI$4)*0.3))-EXP(-$B$15*(($B$16+$AI$4)*0.3)))+U200*$B$15/($B$15-$AI$14)*(EXP(-$AI$14*(($B$16+$AI$4)*0.3))-EXP(-$B$15*(($B$16+$AI$4)*0.3)))</f>
        <v/>
      </c>
      <c r="Y200" s="17">
        <f>R200*EXP(-$B$15*(($B$16+$AI$4)*0.4))+S200*$B$15/($B$15-$AI$12)*(EXP(-$AI$12*(($B$16+$AI$4)*0.4))-EXP(-$B$15*(($B$16+$AI$4)*0.4)))+T200*$B$15/($B$15-$AI$13)*(EXP(-$AI$13*(($B$16+$AI$4)*0.4))-EXP(-$B$15*(($B$16+$AI$4)*0.4)))+U200*$B$15/($B$15-$AI$14)*(EXP(-$AI$14*(($B$16+$AI$4)*0.4))-EXP(-$B$15*(($B$16+$AI$4)*0.4)))</f>
        <v/>
      </c>
      <c r="Z200" s="17">
        <f>R200*EXP(-$B$15*(($B$16+$AI$4)*0.5))+S200*$B$15/($B$15-$AI$12)*(EXP(-$AI$12*(($B$16+$AI$4)*0.5))-EXP(-$B$15*(($B$16+$AI$4)*0.5)))+T200*$B$15/($B$15-$AI$13)*(EXP(-$AI$13*(($B$16+$AI$4)*0.5))-EXP(-$B$15*(($B$16+$AI$4)*0.5)))+U200*$B$15/($B$15-$AI$14)*(EXP(-$AI$14*(($B$16+$AI$4)*0.5))-EXP(-$B$15*(($B$16+$AI$4)*0.5)))</f>
        <v/>
      </c>
      <c r="AA200" s="17">
        <f>R200*EXP(-$B$15*(($B$16+$AI$4)*0.6))+S200*$B$15/($B$15-$AI$12)*(EXP(-$AI$12*(($B$16+$AI$4)*0.6))-EXP(-$B$15*(($B$16+$AI$4)*0.6)))+T200*$B$15/($B$15-$AI$13)*(EXP(-$AI$13*(($B$16+$AI$4)*0.6))-EXP(-$B$15*(($B$16+$AI$4)*0.6)))+U200*$B$15/($B$15-$AI$14)*(EXP(-$AI$14*(($B$16+$AI$4)*0.6))-EXP(-$B$15*(($B$16+$AI$4)*0.6)))</f>
        <v/>
      </c>
      <c r="AB200" s="17">
        <f>R200*EXP(-$B$15*(($B$16+$AI$4)*0.7))+S200*$B$15/($B$15-$AI$12)*(EXP(-$AI$12*(($B$16+$AI$4)*0.7))-EXP(-$B$15*(($B$16+$AI$4)*0.7)))+T200*$B$15/($B$15-$AI$13)*(EXP(-$AI$13*(($B$16+$AI$4)*0.7))-EXP(-$B$15*(($B$16+$AI$4)*0.7)))+U200*$B$15/($B$15-$AI$14)*(EXP(-$AI$14*(($B$16+$AI$4)*0.7))-EXP(-$B$15*(($B$16+$AI$4)*0.7)))</f>
        <v/>
      </c>
      <c r="AC200" s="17">
        <f>R200*EXP(-$B$15*(($B$16+$AI$4)*0.8))+S200*$B$15/($B$15-$AI$12)*(EXP(-$AI$12*(($B$16+$AI$4)*0.8))-EXP(-$B$15*(($B$16+$AI$4)*0.8)))+T200*$B$15/($B$15-$AI$13)*(EXP(-$AI$13*(($B$16+$AI$4)*0.8))-EXP(-$B$15*(($B$16+$AI$4)*0.8)))+U200*$B$15/($B$15-$AI$14)*(EXP(-$AI$14*(($B$16+$AI$4)*0.8))-EXP(-$B$15*(($B$16+$AI$4)*0.8)))</f>
        <v/>
      </c>
      <c r="AD200" s="17">
        <f>R200*EXP(-$B$15*(($B$16+$AI$4)*0.9))+S200*$B$15/($B$15-$AI$12)*(EXP(-$AI$12*(($B$16+$AI$4)*0.9))-EXP(-$B$15*(($B$16+$AI$4)*0.9)))+T200*$B$15/($B$15-$AI$13)*(EXP(-$AI$13*(($B$16+$AI$4)*0.9))-EXP(-$B$15*(($B$16+$AI$4)*0.9)))+U200*$B$15/($B$15-$AI$14)*(EXP(-$AI$14*(($B$16+$AI$4)*0.9))-EXP(-$B$15*(($B$16+$AI$4)*0.9)))</f>
        <v/>
      </c>
      <c r="AE200" s="17">
        <f>R200*EXP(-$B$15*(($B$16+$AI$4)*1.0))+S200*$B$15/($B$15-$AI$12)*(EXP(-$AI$12*(($B$16+$AI$4)*1.0))-EXP(-$B$15*(($B$16+$AI$4)*1.0)))+T200*$B$15/($B$15-$AI$13)*(EXP(-$AI$13*(($B$16+$AI$4)*1.0))-EXP(-$B$15*(($B$16+$AI$4)*1.0)))+U200*$B$15/($B$15-$AI$14)*(EXP(-$AI$14*(($B$16+$AI$4)*1.0))-EXP(-$B$15*(($B$16+$AI$4)*1.0)))</f>
        <v/>
      </c>
      <c r="AF200" s="17">
        <f>MIN((G200-V200)/$AI$48,(G200-W200)/$AI$49,(G200-X200)/$AI$50,(G200-Y200)/$AI$51,(G200-Z200)/$AI$52,(G200-AA200)/$AI$53,(G200-AB200)/$AI$54,(G200-AC200)/$AI$55,(G200-AD200)/$AI$56,(G200-AE200)/$AI$57)</f>
        <v/>
      </c>
    </row>
    <row r="201">
      <c r="E201" s="12">
        <f>E200+$B$11</f>
        <v/>
      </c>
      <c r="F201" s="13">
        <f>E201/60</f>
        <v/>
      </c>
      <c r="G201" s="13">
        <f>IF(F201&gt;=$AI$66,$B$26,IF(F201&gt;=$AI$65,$B$25,IF(F201&gt;=$AI$64,$B$24,IF(F201&gt;=$AI$63,$B$23,IF(F201&gt;=$AI$62,$B$22,IF(F201&gt;=$AI$61,$B$21,$B$20))))))</f>
        <v/>
      </c>
      <c r="H201" s="14">
        <f>MAX(0,MIN($AI$59,IF($B$9="Plasma",(G201-(S201*$AI$18+T201*$AI$19+U201*$AI$20))/$AI$46,AF201)))</f>
        <v/>
      </c>
      <c r="I201" s="15">
        <f>H201/10*3600/$B$11</f>
        <v/>
      </c>
      <c r="J201" s="15">
        <f>J200+H201</f>
        <v/>
      </c>
      <c r="K201" s="14">
        <f>$AI$21*K200+$AI$22*L200+$AI$23*M200+$AI$30*H200</f>
        <v/>
      </c>
      <c r="L201" s="14">
        <f>$AI$24*K200+$AI$25*L200+$AI$26*M200+$AI$31*H200</f>
        <v/>
      </c>
      <c r="M201" s="14">
        <f>$AI$27*K200+$AI$28*L200+$AI$29*M200+$AI$32*H200</f>
        <v/>
      </c>
      <c r="N201" s="16">
        <f>R201*$B$48</f>
        <v/>
      </c>
      <c r="O201" s="14">
        <f>K201/$B$37</f>
        <v/>
      </c>
      <c r="P201" s="14">
        <f>L201/$B$38</f>
        <v/>
      </c>
      <c r="Q201" s="14">
        <f>M201/$B$39</f>
        <v/>
      </c>
      <c r="R201" s="14">
        <f>R200*$AI$42+S200*$AI$43+T200*$AI$44+U200*$AI$45+$AI$47*H200</f>
        <v/>
      </c>
      <c r="S201" s="17">
        <f>$AI$33*K201+$AI$34*L201+$AI$35*M201</f>
        <v/>
      </c>
      <c r="T201" s="17">
        <f>$AI$36*K201+$AI$37*L201+$AI$38*M201</f>
        <v/>
      </c>
      <c r="U201" s="17">
        <f>$AI$39*K201+$AI$40*L201+$AI$41*M201</f>
        <v/>
      </c>
      <c r="V201" s="17">
        <f>R201*EXP(-$B$15*(($B$16+$AI$4)*0.1))+S201*$B$15/($B$15-$AI$12)*(EXP(-$AI$12*(($B$16+$AI$4)*0.1))-EXP(-$B$15*(($B$16+$AI$4)*0.1)))+T201*$B$15/($B$15-$AI$13)*(EXP(-$AI$13*(($B$16+$AI$4)*0.1))-EXP(-$B$15*(($B$16+$AI$4)*0.1)))+U201*$B$15/($B$15-$AI$14)*(EXP(-$AI$14*(($B$16+$AI$4)*0.1))-EXP(-$B$15*(($B$16+$AI$4)*0.1)))</f>
        <v/>
      </c>
      <c r="W201" s="17">
        <f>R201*EXP(-$B$15*(($B$16+$AI$4)*0.2))+S201*$B$15/($B$15-$AI$12)*(EXP(-$AI$12*(($B$16+$AI$4)*0.2))-EXP(-$B$15*(($B$16+$AI$4)*0.2)))+T201*$B$15/($B$15-$AI$13)*(EXP(-$AI$13*(($B$16+$AI$4)*0.2))-EXP(-$B$15*(($B$16+$AI$4)*0.2)))+U201*$B$15/($B$15-$AI$14)*(EXP(-$AI$14*(($B$16+$AI$4)*0.2))-EXP(-$B$15*(($B$16+$AI$4)*0.2)))</f>
        <v/>
      </c>
      <c r="X201" s="17">
        <f>R201*EXP(-$B$15*(($B$16+$AI$4)*0.3))+S201*$B$15/($B$15-$AI$12)*(EXP(-$AI$12*(($B$16+$AI$4)*0.3))-EXP(-$B$15*(($B$16+$AI$4)*0.3)))+T201*$B$15/($B$15-$AI$13)*(EXP(-$AI$13*(($B$16+$AI$4)*0.3))-EXP(-$B$15*(($B$16+$AI$4)*0.3)))+U201*$B$15/($B$15-$AI$14)*(EXP(-$AI$14*(($B$16+$AI$4)*0.3))-EXP(-$B$15*(($B$16+$AI$4)*0.3)))</f>
        <v/>
      </c>
      <c r="Y201" s="17">
        <f>R201*EXP(-$B$15*(($B$16+$AI$4)*0.4))+S201*$B$15/($B$15-$AI$12)*(EXP(-$AI$12*(($B$16+$AI$4)*0.4))-EXP(-$B$15*(($B$16+$AI$4)*0.4)))+T201*$B$15/($B$15-$AI$13)*(EXP(-$AI$13*(($B$16+$AI$4)*0.4))-EXP(-$B$15*(($B$16+$AI$4)*0.4)))+U201*$B$15/($B$15-$AI$14)*(EXP(-$AI$14*(($B$16+$AI$4)*0.4))-EXP(-$B$15*(($B$16+$AI$4)*0.4)))</f>
        <v/>
      </c>
      <c r="Z201" s="17">
        <f>R201*EXP(-$B$15*(($B$16+$AI$4)*0.5))+S201*$B$15/($B$15-$AI$12)*(EXP(-$AI$12*(($B$16+$AI$4)*0.5))-EXP(-$B$15*(($B$16+$AI$4)*0.5)))+T201*$B$15/($B$15-$AI$13)*(EXP(-$AI$13*(($B$16+$AI$4)*0.5))-EXP(-$B$15*(($B$16+$AI$4)*0.5)))+U201*$B$15/($B$15-$AI$14)*(EXP(-$AI$14*(($B$16+$AI$4)*0.5))-EXP(-$B$15*(($B$16+$AI$4)*0.5)))</f>
        <v/>
      </c>
      <c r="AA201" s="17">
        <f>R201*EXP(-$B$15*(($B$16+$AI$4)*0.6))+S201*$B$15/($B$15-$AI$12)*(EXP(-$AI$12*(($B$16+$AI$4)*0.6))-EXP(-$B$15*(($B$16+$AI$4)*0.6)))+T201*$B$15/($B$15-$AI$13)*(EXP(-$AI$13*(($B$16+$AI$4)*0.6))-EXP(-$B$15*(($B$16+$AI$4)*0.6)))+U201*$B$15/($B$15-$AI$14)*(EXP(-$AI$14*(($B$16+$AI$4)*0.6))-EXP(-$B$15*(($B$16+$AI$4)*0.6)))</f>
        <v/>
      </c>
      <c r="AB201" s="17">
        <f>R201*EXP(-$B$15*(($B$16+$AI$4)*0.7))+S201*$B$15/($B$15-$AI$12)*(EXP(-$AI$12*(($B$16+$AI$4)*0.7))-EXP(-$B$15*(($B$16+$AI$4)*0.7)))+T201*$B$15/($B$15-$AI$13)*(EXP(-$AI$13*(($B$16+$AI$4)*0.7))-EXP(-$B$15*(($B$16+$AI$4)*0.7)))+U201*$B$15/($B$15-$AI$14)*(EXP(-$AI$14*(($B$16+$AI$4)*0.7))-EXP(-$B$15*(($B$16+$AI$4)*0.7)))</f>
        <v/>
      </c>
      <c r="AC201" s="17">
        <f>R201*EXP(-$B$15*(($B$16+$AI$4)*0.8))+S201*$B$15/($B$15-$AI$12)*(EXP(-$AI$12*(($B$16+$AI$4)*0.8))-EXP(-$B$15*(($B$16+$AI$4)*0.8)))+T201*$B$15/($B$15-$AI$13)*(EXP(-$AI$13*(($B$16+$AI$4)*0.8))-EXP(-$B$15*(($B$16+$AI$4)*0.8)))+U201*$B$15/($B$15-$AI$14)*(EXP(-$AI$14*(($B$16+$AI$4)*0.8))-EXP(-$B$15*(($B$16+$AI$4)*0.8)))</f>
        <v/>
      </c>
      <c r="AD201" s="17">
        <f>R201*EXP(-$B$15*(($B$16+$AI$4)*0.9))+S201*$B$15/($B$15-$AI$12)*(EXP(-$AI$12*(($B$16+$AI$4)*0.9))-EXP(-$B$15*(($B$16+$AI$4)*0.9)))+T201*$B$15/($B$15-$AI$13)*(EXP(-$AI$13*(($B$16+$AI$4)*0.9))-EXP(-$B$15*(($B$16+$AI$4)*0.9)))+U201*$B$15/($B$15-$AI$14)*(EXP(-$AI$14*(($B$16+$AI$4)*0.9))-EXP(-$B$15*(($B$16+$AI$4)*0.9)))</f>
        <v/>
      </c>
      <c r="AE201" s="17">
        <f>R201*EXP(-$B$15*(($B$16+$AI$4)*1.0))+S201*$B$15/($B$15-$AI$12)*(EXP(-$AI$12*(($B$16+$AI$4)*1.0))-EXP(-$B$15*(($B$16+$AI$4)*1.0)))+T201*$B$15/($B$15-$AI$13)*(EXP(-$AI$13*(($B$16+$AI$4)*1.0))-EXP(-$B$15*(($B$16+$AI$4)*1.0)))+U201*$B$15/($B$15-$AI$14)*(EXP(-$AI$14*(($B$16+$AI$4)*1.0))-EXP(-$B$15*(($B$16+$AI$4)*1.0)))</f>
        <v/>
      </c>
      <c r="AF201" s="17">
        <f>MIN((G201-V201)/$AI$48,(G201-W201)/$AI$49,(G201-X201)/$AI$50,(G201-Y201)/$AI$51,(G201-Z201)/$AI$52,(G201-AA201)/$AI$53,(G201-AB201)/$AI$54,(G201-AC201)/$AI$55,(G201-AD201)/$AI$56,(G201-AE201)/$AI$57)</f>
        <v/>
      </c>
    </row>
    <row r="202">
      <c r="E202" s="12">
        <f>E201+$B$11</f>
        <v/>
      </c>
      <c r="F202" s="13">
        <f>E202/60</f>
        <v/>
      </c>
      <c r="G202" s="13">
        <f>IF(F202&gt;=$AI$66,$B$26,IF(F202&gt;=$AI$65,$B$25,IF(F202&gt;=$AI$64,$B$24,IF(F202&gt;=$AI$63,$B$23,IF(F202&gt;=$AI$62,$B$22,IF(F202&gt;=$AI$61,$B$21,$B$20))))))</f>
        <v/>
      </c>
      <c r="H202" s="14">
        <f>MAX(0,MIN($AI$59,IF($B$9="Plasma",(G202-(S202*$AI$18+T202*$AI$19+U202*$AI$20))/$AI$46,AF202)))</f>
        <v/>
      </c>
      <c r="I202" s="15">
        <f>H202/10*3600/$B$11</f>
        <v/>
      </c>
      <c r="J202" s="15">
        <f>J201+H202</f>
        <v/>
      </c>
      <c r="K202" s="14">
        <f>$AI$21*K201+$AI$22*L201+$AI$23*M201+$AI$30*H201</f>
        <v/>
      </c>
      <c r="L202" s="14">
        <f>$AI$24*K201+$AI$25*L201+$AI$26*M201+$AI$31*H201</f>
        <v/>
      </c>
      <c r="M202" s="14">
        <f>$AI$27*K201+$AI$28*L201+$AI$29*M201+$AI$32*H201</f>
        <v/>
      </c>
      <c r="N202" s="16">
        <f>R202*$B$48</f>
        <v/>
      </c>
      <c r="O202" s="14">
        <f>K202/$B$37</f>
        <v/>
      </c>
      <c r="P202" s="14">
        <f>L202/$B$38</f>
        <v/>
      </c>
      <c r="Q202" s="14">
        <f>M202/$B$39</f>
        <v/>
      </c>
      <c r="R202" s="14">
        <f>R201*$AI$42+S201*$AI$43+T201*$AI$44+U201*$AI$45+$AI$47*H201</f>
        <v/>
      </c>
      <c r="S202" s="17">
        <f>$AI$33*K202+$AI$34*L202+$AI$35*M202</f>
        <v/>
      </c>
      <c r="T202" s="17">
        <f>$AI$36*K202+$AI$37*L202+$AI$38*M202</f>
        <v/>
      </c>
      <c r="U202" s="17">
        <f>$AI$39*K202+$AI$40*L202+$AI$41*M202</f>
        <v/>
      </c>
      <c r="V202" s="17">
        <f>R202*EXP(-$B$15*(($B$16+$AI$4)*0.1))+S202*$B$15/($B$15-$AI$12)*(EXP(-$AI$12*(($B$16+$AI$4)*0.1))-EXP(-$B$15*(($B$16+$AI$4)*0.1)))+T202*$B$15/($B$15-$AI$13)*(EXP(-$AI$13*(($B$16+$AI$4)*0.1))-EXP(-$B$15*(($B$16+$AI$4)*0.1)))+U202*$B$15/($B$15-$AI$14)*(EXP(-$AI$14*(($B$16+$AI$4)*0.1))-EXP(-$B$15*(($B$16+$AI$4)*0.1)))</f>
        <v/>
      </c>
      <c r="W202" s="17">
        <f>R202*EXP(-$B$15*(($B$16+$AI$4)*0.2))+S202*$B$15/($B$15-$AI$12)*(EXP(-$AI$12*(($B$16+$AI$4)*0.2))-EXP(-$B$15*(($B$16+$AI$4)*0.2)))+T202*$B$15/($B$15-$AI$13)*(EXP(-$AI$13*(($B$16+$AI$4)*0.2))-EXP(-$B$15*(($B$16+$AI$4)*0.2)))+U202*$B$15/($B$15-$AI$14)*(EXP(-$AI$14*(($B$16+$AI$4)*0.2))-EXP(-$B$15*(($B$16+$AI$4)*0.2)))</f>
        <v/>
      </c>
      <c r="X202" s="17">
        <f>R202*EXP(-$B$15*(($B$16+$AI$4)*0.3))+S202*$B$15/($B$15-$AI$12)*(EXP(-$AI$12*(($B$16+$AI$4)*0.3))-EXP(-$B$15*(($B$16+$AI$4)*0.3)))+T202*$B$15/($B$15-$AI$13)*(EXP(-$AI$13*(($B$16+$AI$4)*0.3))-EXP(-$B$15*(($B$16+$AI$4)*0.3)))+U202*$B$15/($B$15-$AI$14)*(EXP(-$AI$14*(($B$16+$AI$4)*0.3))-EXP(-$B$15*(($B$16+$AI$4)*0.3)))</f>
        <v/>
      </c>
      <c r="Y202" s="17">
        <f>R202*EXP(-$B$15*(($B$16+$AI$4)*0.4))+S202*$B$15/($B$15-$AI$12)*(EXP(-$AI$12*(($B$16+$AI$4)*0.4))-EXP(-$B$15*(($B$16+$AI$4)*0.4)))+T202*$B$15/($B$15-$AI$13)*(EXP(-$AI$13*(($B$16+$AI$4)*0.4))-EXP(-$B$15*(($B$16+$AI$4)*0.4)))+U202*$B$15/($B$15-$AI$14)*(EXP(-$AI$14*(($B$16+$AI$4)*0.4))-EXP(-$B$15*(($B$16+$AI$4)*0.4)))</f>
        <v/>
      </c>
      <c r="Z202" s="17">
        <f>R202*EXP(-$B$15*(($B$16+$AI$4)*0.5))+S202*$B$15/($B$15-$AI$12)*(EXP(-$AI$12*(($B$16+$AI$4)*0.5))-EXP(-$B$15*(($B$16+$AI$4)*0.5)))+T202*$B$15/($B$15-$AI$13)*(EXP(-$AI$13*(($B$16+$AI$4)*0.5))-EXP(-$B$15*(($B$16+$AI$4)*0.5)))+U202*$B$15/($B$15-$AI$14)*(EXP(-$AI$14*(($B$16+$AI$4)*0.5))-EXP(-$B$15*(($B$16+$AI$4)*0.5)))</f>
        <v/>
      </c>
      <c r="AA202" s="17">
        <f>R202*EXP(-$B$15*(($B$16+$AI$4)*0.6))+S202*$B$15/($B$15-$AI$12)*(EXP(-$AI$12*(($B$16+$AI$4)*0.6))-EXP(-$B$15*(($B$16+$AI$4)*0.6)))+T202*$B$15/($B$15-$AI$13)*(EXP(-$AI$13*(($B$16+$AI$4)*0.6))-EXP(-$B$15*(($B$16+$AI$4)*0.6)))+U202*$B$15/($B$15-$AI$14)*(EXP(-$AI$14*(($B$16+$AI$4)*0.6))-EXP(-$B$15*(($B$16+$AI$4)*0.6)))</f>
        <v/>
      </c>
      <c r="AB202" s="17">
        <f>R202*EXP(-$B$15*(($B$16+$AI$4)*0.7))+S202*$B$15/($B$15-$AI$12)*(EXP(-$AI$12*(($B$16+$AI$4)*0.7))-EXP(-$B$15*(($B$16+$AI$4)*0.7)))+T202*$B$15/($B$15-$AI$13)*(EXP(-$AI$13*(($B$16+$AI$4)*0.7))-EXP(-$B$15*(($B$16+$AI$4)*0.7)))+U202*$B$15/($B$15-$AI$14)*(EXP(-$AI$14*(($B$16+$AI$4)*0.7))-EXP(-$B$15*(($B$16+$AI$4)*0.7)))</f>
        <v/>
      </c>
      <c r="AC202" s="17">
        <f>R202*EXP(-$B$15*(($B$16+$AI$4)*0.8))+S202*$B$15/($B$15-$AI$12)*(EXP(-$AI$12*(($B$16+$AI$4)*0.8))-EXP(-$B$15*(($B$16+$AI$4)*0.8)))+T202*$B$15/($B$15-$AI$13)*(EXP(-$AI$13*(($B$16+$AI$4)*0.8))-EXP(-$B$15*(($B$16+$AI$4)*0.8)))+U202*$B$15/($B$15-$AI$14)*(EXP(-$AI$14*(($B$16+$AI$4)*0.8))-EXP(-$B$15*(($B$16+$AI$4)*0.8)))</f>
        <v/>
      </c>
      <c r="AD202" s="17">
        <f>R202*EXP(-$B$15*(($B$16+$AI$4)*0.9))+S202*$B$15/($B$15-$AI$12)*(EXP(-$AI$12*(($B$16+$AI$4)*0.9))-EXP(-$B$15*(($B$16+$AI$4)*0.9)))+T202*$B$15/($B$15-$AI$13)*(EXP(-$AI$13*(($B$16+$AI$4)*0.9))-EXP(-$B$15*(($B$16+$AI$4)*0.9)))+U202*$B$15/($B$15-$AI$14)*(EXP(-$AI$14*(($B$16+$AI$4)*0.9))-EXP(-$B$15*(($B$16+$AI$4)*0.9)))</f>
        <v/>
      </c>
      <c r="AE202" s="17">
        <f>R202*EXP(-$B$15*(($B$16+$AI$4)*1.0))+S202*$B$15/($B$15-$AI$12)*(EXP(-$AI$12*(($B$16+$AI$4)*1.0))-EXP(-$B$15*(($B$16+$AI$4)*1.0)))+T202*$B$15/($B$15-$AI$13)*(EXP(-$AI$13*(($B$16+$AI$4)*1.0))-EXP(-$B$15*(($B$16+$AI$4)*1.0)))+U202*$B$15/($B$15-$AI$14)*(EXP(-$AI$14*(($B$16+$AI$4)*1.0))-EXP(-$B$15*(($B$16+$AI$4)*1.0)))</f>
        <v/>
      </c>
      <c r="AF202" s="17">
        <f>MIN((G202-V202)/$AI$48,(G202-W202)/$AI$49,(G202-X202)/$AI$50,(G202-Y202)/$AI$51,(G202-Z202)/$AI$52,(G202-AA202)/$AI$53,(G202-AB202)/$AI$54,(G202-AC202)/$AI$55,(G202-AD202)/$AI$56,(G202-AE202)/$AI$57)</f>
        <v/>
      </c>
    </row>
    <row r="203">
      <c r="E203" s="12">
        <f>E202+$B$11</f>
        <v/>
      </c>
      <c r="F203" s="13">
        <f>E203/60</f>
        <v/>
      </c>
      <c r="G203" s="13">
        <f>IF(F203&gt;=$AI$66,$B$26,IF(F203&gt;=$AI$65,$B$25,IF(F203&gt;=$AI$64,$B$24,IF(F203&gt;=$AI$63,$B$23,IF(F203&gt;=$AI$62,$B$22,IF(F203&gt;=$AI$61,$B$21,$B$20))))))</f>
        <v/>
      </c>
      <c r="H203" s="14">
        <f>MAX(0,MIN($AI$59,IF($B$9="Plasma",(G203-(S203*$AI$18+T203*$AI$19+U203*$AI$20))/$AI$46,AF203)))</f>
        <v/>
      </c>
      <c r="I203" s="15">
        <f>H203/10*3600/$B$11</f>
        <v/>
      </c>
      <c r="J203" s="15">
        <f>J202+H203</f>
        <v/>
      </c>
      <c r="K203" s="14">
        <f>$AI$21*K202+$AI$22*L202+$AI$23*M202+$AI$30*H202</f>
        <v/>
      </c>
      <c r="L203" s="14">
        <f>$AI$24*K202+$AI$25*L202+$AI$26*M202+$AI$31*H202</f>
        <v/>
      </c>
      <c r="M203" s="14">
        <f>$AI$27*K202+$AI$28*L202+$AI$29*M202+$AI$32*H202</f>
        <v/>
      </c>
      <c r="N203" s="16">
        <f>R203*$B$48</f>
        <v/>
      </c>
      <c r="O203" s="14">
        <f>K203/$B$37</f>
        <v/>
      </c>
      <c r="P203" s="14">
        <f>L203/$B$38</f>
        <v/>
      </c>
      <c r="Q203" s="14">
        <f>M203/$B$39</f>
        <v/>
      </c>
      <c r="R203" s="14">
        <f>R202*$AI$42+S202*$AI$43+T202*$AI$44+U202*$AI$45+$AI$47*H202</f>
        <v/>
      </c>
      <c r="S203" s="17">
        <f>$AI$33*K203+$AI$34*L203+$AI$35*M203</f>
        <v/>
      </c>
      <c r="T203" s="17">
        <f>$AI$36*K203+$AI$37*L203+$AI$38*M203</f>
        <v/>
      </c>
      <c r="U203" s="17">
        <f>$AI$39*K203+$AI$40*L203+$AI$41*M203</f>
        <v/>
      </c>
      <c r="V203" s="17">
        <f>R203*EXP(-$B$15*(($B$16+$AI$4)*0.1))+S203*$B$15/($B$15-$AI$12)*(EXP(-$AI$12*(($B$16+$AI$4)*0.1))-EXP(-$B$15*(($B$16+$AI$4)*0.1)))+T203*$B$15/($B$15-$AI$13)*(EXP(-$AI$13*(($B$16+$AI$4)*0.1))-EXP(-$B$15*(($B$16+$AI$4)*0.1)))+U203*$B$15/($B$15-$AI$14)*(EXP(-$AI$14*(($B$16+$AI$4)*0.1))-EXP(-$B$15*(($B$16+$AI$4)*0.1)))</f>
        <v/>
      </c>
      <c r="W203" s="17">
        <f>R203*EXP(-$B$15*(($B$16+$AI$4)*0.2))+S203*$B$15/($B$15-$AI$12)*(EXP(-$AI$12*(($B$16+$AI$4)*0.2))-EXP(-$B$15*(($B$16+$AI$4)*0.2)))+T203*$B$15/($B$15-$AI$13)*(EXP(-$AI$13*(($B$16+$AI$4)*0.2))-EXP(-$B$15*(($B$16+$AI$4)*0.2)))+U203*$B$15/($B$15-$AI$14)*(EXP(-$AI$14*(($B$16+$AI$4)*0.2))-EXP(-$B$15*(($B$16+$AI$4)*0.2)))</f>
        <v/>
      </c>
      <c r="X203" s="17">
        <f>R203*EXP(-$B$15*(($B$16+$AI$4)*0.3))+S203*$B$15/($B$15-$AI$12)*(EXP(-$AI$12*(($B$16+$AI$4)*0.3))-EXP(-$B$15*(($B$16+$AI$4)*0.3)))+T203*$B$15/($B$15-$AI$13)*(EXP(-$AI$13*(($B$16+$AI$4)*0.3))-EXP(-$B$15*(($B$16+$AI$4)*0.3)))+U203*$B$15/($B$15-$AI$14)*(EXP(-$AI$14*(($B$16+$AI$4)*0.3))-EXP(-$B$15*(($B$16+$AI$4)*0.3)))</f>
        <v/>
      </c>
      <c r="Y203" s="17">
        <f>R203*EXP(-$B$15*(($B$16+$AI$4)*0.4))+S203*$B$15/($B$15-$AI$12)*(EXP(-$AI$12*(($B$16+$AI$4)*0.4))-EXP(-$B$15*(($B$16+$AI$4)*0.4)))+T203*$B$15/($B$15-$AI$13)*(EXP(-$AI$13*(($B$16+$AI$4)*0.4))-EXP(-$B$15*(($B$16+$AI$4)*0.4)))+U203*$B$15/($B$15-$AI$14)*(EXP(-$AI$14*(($B$16+$AI$4)*0.4))-EXP(-$B$15*(($B$16+$AI$4)*0.4)))</f>
        <v/>
      </c>
      <c r="Z203" s="17">
        <f>R203*EXP(-$B$15*(($B$16+$AI$4)*0.5))+S203*$B$15/($B$15-$AI$12)*(EXP(-$AI$12*(($B$16+$AI$4)*0.5))-EXP(-$B$15*(($B$16+$AI$4)*0.5)))+T203*$B$15/($B$15-$AI$13)*(EXP(-$AI$13*(($B$16+$AI$4)*0.5))-EXP(-$B$15*(($B$16+$AI$4)*0.5)))+U203*$B$15/($B$15-$AI$14)*(EXP(-$AI$14*(($B$16+$AI$4)*0.5))-EXP(-$B$15*(($B$16+$AI$4)*0.5)))</f>
        <v/>
      </c>
      <c r="AA203" s="17">
        <f>R203*EXP(-$B$15*(($B$16+$AI$4)*0.6))+S203*$B$15/($B$15-$AI$12)*(EXP(-$AI$12*(($B$16+$AI$4)*0.6))-EXP(-$B$15*(($B$16+$AI$4)*0.6)))+T203*$B$15/($B$15-$AI$13)*(EXP(-$AI$13*(($B$16+$AI$4)*0.6))-EXP(-$B$15*(($B$16+$AI$4)*0.6)))+U203*$B$15/($B$15-$AI$14)*(EXP(-$AI$14*(($B$16+$AI$4)*0.6))-EXP(-$B$15*(($B$16+$AI$4)*0.6)))</f>
        <v/>
      </c>
      <c r="AB203" s="17">
        <f>R203*EXP(-$B$15*(($B$16+$AI$4)*0.7))+S203*$B$15/($B$15-$AI$12)*(EXP(-$AI$12*(($B$16+$AI$4)*0.7))-EXP(-$B$15*(($B$16+$AI$4)*0.7)))+T203*$B$15/($B$15-$AI$13)*(EXP(-$AI$13*(($B$16+$AI$4)*0.7))-EXP(-$B$15*(($B$16+$AI$4)*0.7)))+U203*$B$15/($B$15-$AI$14)*(EXP(-$AI$14*(($B$16+$AI$4)*0.7))-EXP(-$B$15*(($B$16+$AI$4)*0.7)))</f>
        <v/>
      </c>
      <c r="AC203" s="17">
        <f>R203*EXP(-$B$15*(($B$16+$AI$4)*0.8))+S203*$B$15/($B$15-$AI$12)*(EXP(-$AI$12*(($B$16+$AI$4)*0.8))-EXP(-$B$15*(($B$16+$AI$4)*0.8)))+T203*$B$15/($B$15-$AI$13)*(EXP(-$AI$13*(($B$16+$AI$4)*0.8))-EXP(-$B$15*(($B$16+$AI$4)*0.8)))+U203*$B$15/($B$15-$AI$14)*(EXP(-$AI$14*(($B$16+$AI$4)*0.8))-EXP(-$B$15*(($B$16+$AI$4)*0.8)))</f>
        <v/>
      </c>
      <c r="AD203" s="17">
        <f>R203*EXP(-$B$15*(($B$16+$AI$4)*0.9))+S203*$B$15/($B$15-$AI$12)*(EXP(-$AI$12*(($B$16+$AI$4)*0.9))-EXP(-$B$15*(($B$16+$AI$4)*0.9)))+T203*$B$15/($B$15-$AI$13)*(EXP(-$AI$13*(($B$16+$AI$4)*0.9))-EXP(-$B$15*(($B$16+$AI$4)*0.9)))+U203*$B$15/($B$15-$AI$14)*(EXP(-$AI$14*(($B$16+$AI$4)*0.9))-EXP(-$B$15*(($B$16+$AI$4)*0.9)))</f>
        <v/>
      </c>
      <c r="AE203" s="17">
        <f>R203*EXP(-$B$15*(($B$16+$AI$4)*1.0))+S203*$B$15/($B$15-$AI$12)*(EXP(-$AI$12*(($B$16+$AI$4)*1.0))-EXP(-$B$15*(($B$16+$AI$4)*1.0)))+T203*$B$15/($B$15-$AI$13)*(EXP(-$AI$13*(($B$16+$AI$4)*1.0))-EXP(-$B$15*(($B$16+$AI$4)*1.0)))+U203*$B$15/($B$15-$AI$14)*(EXP(-$AI$14*(($B$16+$AI$4)*1.0))-EXP(-$B$15*(($B$16+$AI$4)*1.0)))</f>
        <v/>
      </c>
      <c r="AF203" s="17">
        <f>MIN((G203-V203)/$AI$48,(G203-W203)/$AI$49,(G203-X203)/$AI$50,(G203-Y203)/$AI$51,(G203-Z203)/$AI$52,(G203-AA203)/$AI$53,(G203-AB203)/$AI$54,(G203-AC203)/$AI$55,(G203-AD203)/$AI$56,(G203-AE203)/$AI$57)</f>
        <v/>
      </c>
    </row>
    <row r="204">
      <c r="E204" s="12">
        <f>E203+$B$11</f>
        <v/>
      </c>
      <c r="F204" s="13">
        <f>E204/60</f>
        <v/>
      </c>
      <c r="G204" s="13">
        <f>IF(F204&gt;=$AI$66,$B$26,IF(F204&gt;=$AI$65,$B$25,IF(F204&gt;=$AI$64,$B$24,IF(F204&gt;=$AI$63,$B$23,IF(F204&gt;=$AI$62,$B$22,IF(F204&gt;=$AI$61,$B$21,$B$20))))))</f>
        <v/>
      </c>
      <c r="H204" s="14">
        <f>MAX(0,MIN($AI$59,IF($B$9="Plasma",(G204-(S204*$AI$18+T204*$AI$19+U204*$AI$20))/$AI$46,AF204)))</f>
        <v/>
      </c>
      <c r="I204" s="15">
        <f>H204/10*3600/$B$11</f>
        <v/>
      </c>
      <c r="J204" s="15">
        <f>J203+H204</f>
        <v/>
      </c>
      <c r="K204" s="14">
        <f>$AI$21*K203+$AI$22*L203+$AI$23*M203+$AI$30*H203</f>
        <v/>
      </c>
      <c r="L204" s="14">
        <f>$AI$24*K203+$AI$25*L203+$AI$26*M203+$AI$31*H203</f>
        <v/>
      </c>
      <c r="M204" s="14">
        <f>$AI$27*K203+$AI$28*L203+$AI$29*M203+$AI$32*H203</f>
        <v/>
      </c>
      <c r="N204" s="16">
        <f>R204*$B$48</f>
        <v/>
      </c>
      <c r="O204" s="14">
        <f>K204/$B$37</f>
        <v/>
      </c>
      <c r="P204" s="14">
        <f>L204/$B$38</f>
        <v/>
      </c>
      <c r="Q204" s="14">
        <f>M204/$B$39</f>
        <v/>
      </c>
      <c r="R204" s="14">
        <f>R203*$AI$42+S203*$AI$43+T203*$AI$44+U203*$AI$45+$AI$47*H203</f>
        <v/>
      </c>
      <c r="S204" s="17">
        <f>$AI$33*K204+$AI$34*L204+$AI$35*M204</f>
        <v/>
      </c>
      <c r="T204" s="17">
        <f>$AI$36*K204+$AI$37*L204+$AI$38*M204</f>
        <v/>
      </c>
      <c r="U204" s="17">
        <f>$AI$39*K204+$AI$40*L204+$AI$41*M204</f>
        <v/>
      </c>
      <c r="V204" s="17">
        <f>R204*EXP(-$B$15*(($B$16+$AI$4)*0.1))+S204*$B$15/($B$15-$AI$12)*(EXP(-$AI$12*(($B$16+$AI$4)*0.1))-EXP(-$B$15*(($B$16+$AI$4)*0.1)))+T204*$B$15/($B$15-$AI$13)*(EXP(-$AI$13*(($B$16+$AI$4)*0.1))-EXP(-$B$15*(($B$16+$AI$4)*0.1)))+U204*$B$15/($B$15-$AI$14)*(EXP(-$AI$14*(($B$16+$AI$4)*0.1))-EXP(-$B$15*(($B$16+$AI$4)*0.1)))</f>
        <v/>
      </c>
      <c r="W204" s="17">
        <f>R204*EXP(-$B$15*(($B$16+$AI$4)*0.2))+S204*$B$15/($B$15-$AI$12)*(EXP(-$AI$12*(($B$16+$AI$4)*0.2))-EXP(-$B$15*(($B$16+$AI$4)*0.2)))+T204*$B$15/($B$15-$AI$13)*(EXP(-$AI$13*(($B$16+$AI$4)*0.2))-EXP(-$B$15*(($B$16+$AI$4)*0.2)))+U204*$B$15/($B$15-$AI$14)*(EXP(-$AI$14*(($B$16+$AI$4)*0.2))-EXP(-$B$15*(($B$16+$AI$4)*0.2)))</f>
        <v/>
      </c>
      <c r="X204" s="17">
        <f>R204*EXP(-$B$15*(($B$16+$AI$4)*0.3))+S204*$B$15/($B$15-$AI$12)*(EXP(-$AI$12*(($B$16+$AI$4)*0.3))-EXP(-$B$15*(($B$16+$AI$4)*0.3)))+T204*$B$15/($B$15-$AI$13)*(EXP(-$AI$13*(($B$16+$AI$4)*0.3))-EXP(-$B$15*(($B$16+$AI$4)*0.3)))+U204*$B$15/($B$15-$AI$14)*(EXP(-$AI$14*(($B$16+$AI$4)*0.3))-EXP(-$B$15*(($B$16+$AI$4)*0.3)))</f>
        <v/>
      </c>
      <c r="Y204" s="17">
        <f>R204*EXP(-$B$15*(($B$16+$AI$4)*0.4))+S204*$B$15/($B$15-$AI$12)*(EXP(-$AI$12*(($B$16+$AI$4)*0.4))-EXP(-$B$15*(($B$16+$AI$4)*0.4)))+T204*$B$15/($B$15-$AI$13)*(EXP(-$AI$13*(($B$16+$AI$4)*0.4))-EXP(-$B$15*(($B$16+$AI$4)*0.4)))+U204*$B$15/($B$15-$AI$14)*(EXP(-$AI$14*(($B$16+$AI$4)*0.4))-EXP(-$B$15*(($B$16+$AI$4)*0.4)))</f>
        <v/>
      </c>
      <c r="Z204" s="17">
        <f>R204*EXP(-$B$15*(($B$16+$AI$4)*0.5))+S204*$B$15/($B$15-$AI$12)*(EXP(-$AI$12*(($B$16+$AI$4)*0.5))-EXP(-$B$15*(($B$16+$AI$4)*0.5)))+T204*$B$15/($B$15-$AI$13)*(EXP(-$AI$13*(($B$16+$AI$4)*0.5))-EXP(-$B$15*(($B$16+$AI$4)*0.5)))+U204*$B$15/($B$15-$AI$14)*(EXP(-$AI$14*(($B$16+$AI$4)*0.5))-EXP(-$B$15*(($B$16+$AI$4)*0.5)))</f>
        <v/>
      </c>
      <c r="AA204" s="17">
        <f>R204*EXP(-$B$15*(($B$16+$AI$4)*0.6))+S204*$B$15/($B$15-$AI$12)*(EXP(-$AI$12*(($B$16+$AI$4)*0.6))-EXP(-$B$15*(($B$16+$AI$4)*0.6)))+T204*$B$15/($B$15-$AI$13)*(EXP(-$AI$13*(($B$16+$AI$4)*0.6))-EXP(-$B$15*(($B$16+$AI$4)*0.6)))+U204*$B$15/($B$15-$AI$14)*(EXP(-$AI$14*(($B$16+$AI$4)*0.6))-EXP(-$B$15*(($B$16+$AI$4)*0.6)))</f>
        <v/>
      </c>
      <c r="AB204" s="17">
        <f>R204*EXP(-$B$15*(($B$16+$AI$4)*0.7))+S204*$B$15/($B$15-$AI$12)*(EXP(-$AI$12*(($B$16+$AI$4)*0.7))-EXP(-$B$15*(($B$16+$AI$4)*0.7)))+T204*$B$15/($B$15-$AI$13)*(EXP(-$AI$13*(($B$16+$AI$4)*0.7))-EXP(-$B$15*(($B$16+$AI$4)*0.7)))+U204*$B$15/($B$15-$AI$14)*(EXP(-$AI$14*(($B$16+$AI$4)*0.7))-EXP(-$B$15*(($B$16+$AI$4)*0.7)))</f>
        <v/>
      </c>
      <c r="AC204" s="17">
        <f>R204*EXP(-$B$15*(($B$16+$AI$4)*0.8))+S204*$B$15/($B$15-$AI$12)*(EXP(-$AI$12*(($B$16+$AI$4)*0.8))-EXP(-$B$15*(($B$16+$AI$4)*0.8)))+T204*$B$15/($B$15-$AI$13)*(EXP(-$AI$13*(($B$16+$AI$4)*0.8))-EXP(-$B$15*(($B$16+$AI$4)*0.8)))+U204*$B$15/($B$15-$AI$14)*(EXP(-$AI$14*(($B$16+$AI$4)*0.8))-EXP(-$B$15*(($B$16+$AI$4)*0.8)))</f>
        <v/>
      </c>
      <c r="AD204" s="17">
        <f>R204*EXP(-$B$15*(($B$16+$AI$4)*0.9))+S204*$B$15/($B$15-$AI$12)*(EXP(-$AI$12*(($B$16+$AI$4)*0.9))-EXP(-$B$15*(($B$16+$AI$4)*0.9)))+T204*$B$15/($B$15-$AI$13)*(EXP(-$AI$13*(($B$16+$AI$4)*0.9))-EXP(-$B$15*(($B$16+$AI$4)*0.9)))+U204*$B$15/($B$15-$AI$14)*(EXP(-$AI$14*(($B$16+$AI$4)*0.9))-EXP(-$B$15*(($B$16+$AI$4)*0.9)))</f>
        <v/>
      </c>
      <c r="AE204" s="17">
        <f>R204*EXP(-$B$15*(($B$16+$AI$4)*1.0))+S204*$B$15/($B$15-$AI$12)*(EXP(-$AI$12*(($B$16+$AI$4)*1.0))-EXP(-$B$15*(($B$16+$AI$4)*1.0)))+T204*$B$15/($B$15-$AI$13)*(EXP(-$AI$13*(($B$16+$AI$4)*1.0))-EXP(-$B$15*(($B$16+$AI$4)*1.0)))+U204*$B$15/($B$15-$AI$14)*(EXP(-$AI$14*(($B$16+$AI$4)*1.0))-EXP(-$B$15*(($B$16+$AI$4)*1.0)))</f>
        <v/>
      </c>
      <c r="AF204" s="17">
        <f>MIN((G204-V204)/$AI$48,(G204-W204)/$AI$49,(G204-X204)/$AI$50,(G204-Y204)/$AI$51,(G204-Z204)/$AI$52,(G204-AA204)/$AI$53,(G204-AB204)/$AI$54,(G204-AC204)/$AI$55,(G204-AD204)/$AI$56,(G204-AE204)/$AI$57)</f>
        <v/>
      </c>
    </row>
    <row r="205">
      <c r="E205" s="12">
        <f>E204+$B$11</f>
        <v/>
      </c>
      <c r="F205" s="13">
        <f>E205/60</f>
        <v/>
      </c>
      <c r="G205" s="13">
        <f>IF(F205&gt;=$AI$66,$B$26,IF(F205&gt;=$AI$65,$B$25,IF(F205&gt;=$AI$64,$B$24,IF(F205&gt;=$AI$63,$B$23,IF(F205&gt;=$AI$62,$B$22,IF(F205&gt;=$AI$61,$B$21,$B$20))))))</f>
        <v/>
      </c>
      <c r="H205" s="14">
        <f>MAX(0,MIN($AI$59,IF($B$9="Plasma",(G205-(S205*$AI$18+T205*$AI$19+U205*$AI$20))/$AI$46,AF205)))</f>
        <v/>
      </c>
      <c r="I205" s="15">
        <f>H205/10*3600/$B$11</f>
        <v/>
      </c>
      <c r="J205" s="15">
        <f>J204+H205</f>
        <v/>
      </c>
      <c r="K205" s="14">
        <f>$AI$21*K204+$AI$22*L204+$AI$23*M204+$AI$30*H204</f>
        <v/>
      </c>
      <c r="L205" s="14">
        <f>$AI$24*K204+$AI$25*L204+$AI$26*M204+$AI$31*H204</f>
        <v/>
      </c>
      <c r="M205" s="14">
        <f>$AI$27*K204+$AI$28*L204+$AI$29*M204+$AI$32*H204</f>
        <v/>
      </c>
      <c r="N205" s="16">
        <f>R205*$B$48</f>
        <v/>
      </c>
      <c r="O205" s="14">
        <f>K205/$B$37</f>
        <v/>
      </c>
      <c r="P205" s="14">
        <f>L205/$B$38</f>
        <v/>
      </c>
      <c r="Q205" s="14">
        <f>M205/$B$39</f>
        <v/>
      </c>
      <c r="R205" s="14">
        <f>R204*$AI$42+S204*$AI$43+T204*$AI$44+U204*$AI$45+$AI$47*H204</f>
        <v/>
      </c>
      <c r="S205" s="17">
        <f>$AI$33*K205+$AI$34*L205+$AI$35*M205</f>
        <v/>
      </c>
      <c r="T205" s="17">
        <f>$AI$36*K205+$AI$37*L205+$AI$38*M205</f>
        <v/>
      </c>
      <c r="U205" s="17">
        <f>$AI$39*K205+$AI$40*L205+$AI$41*M205</f>
        <v/>
      </c>
      <c r="V205" s="17">
        <f>R205*EXP(-$B$15*(($B$16+$AI$4)*0.1))+S205*$B$15/($B$15-$AI$12)*(EXP(-$AI$12*(($B$16+$AI$4)*0.1))-EXP(-$B$15*(($B$16+$AI$4)*0.1)))+T205*$B$15/($B$15-$AI$13)*(EXP(-$AI$13*(($B$16+$AI$4)*0.1))-EXP(-$B$15*(($B$16+$AI$4)*0.1)))+U205*$B$15/($B$15-$AI$14)*(EXP(-$AI$14*(($B$16+$AI$4)*0.1))-EXP(-$B$15*(($B$16+$AI$4)*0.1)))</f>
        <v/>
      </c>
      <c r="W205" s="17">
        <f>R205*EXP(-$B$15*(($B$16+$AI$4)*0.2))+S205*$B$15/($B$15-$AI$12)*(EXP(-$AI$12*(($B$16+$AI$4)*0.2))-EXP(-$B$15*(($B$16+$AI$4)*0.2)))+T205*$B$15/($B$15-$AI$13)*(EXP(-$AI$13*(($B$16+$AI$4)*0.2))-EXP(-$B$15*(($B$16+$AI$4)*0.2)))+U205*$B$15/($B$15-$AI$14)*(EXP(-$AI$14*(($B$16+$AI$4)*0.2))-EXP(-$B$15*(($B$16+$AI$4)*0.2)))</f>
        <v/>
      </c>
      <c r="X205" s="17">
        <f>R205*EXP(-$B$15*(($B$16+$AI$4)*0.3))+S205*$B$15/($B$15-$AI$12)*(EXP(-$AI$12*(($B$16+$AI$4)*0.3))-EXP(-$B$15*(($B$16+$AI$4)*0.3)))+T205*$B$15/($B$15-$AI$13)*(EXP(-$AI$13*(($B$16+$AI$4)*0.3))-EXP(-$B$15*(($B$16+$AI$4)*0.3)))+U205*$B$15/($B$15-$AI$14)*(EXP(-$AI$14*(($B$16+$AI$4)*0.3))-EXP(-$B$15*(($B$16+$AI$4)*0.3)))</f>
        <v/>
      </c>
      <c r="Y205" s="17">
        <f>R205*EXP(-$B$15*(($B$16+$AI$4)*0.4))+S205*$B$15/($B$15-$AI$12)*(EXP(-$AI$12*(($B$16+$AI$4)*0.4))-EXP(-$B$15*(($B$16+$AI$4)*0.4)))+T205*$B$15/($B$15-$AI$13)*(EXP(-$AI$13*(($B$16+$AI$4)*0.4))-EXP(-$B$15*(($B$16+$AI$4)*0.4)))+U205*$B$15/($B$15-$AI$14)*(EXP(-$AI$14*(($B$16+$AI$4)*0.4))-EXP(-$B$15*(($B$16+$AI$4)*0.4)))</f>
        <v/>
      </c>
      <c r="Z205" s="17">
        <f>R205*EXP(-$B$15*(($B$16+$AI$4)*0.5))+S205*$B$15/($B$15-$AI$12)*(EXP(-$AI$12*(($B$16+$AI$4)*0.5))-EXP(-$B$15*(($B$16+$AI$4)*0.5)))+T205*$B$15/($B$15-$AI$13)*(EXP(-$AI$13*(($B$16+$AI$4)*0.5))-EXP(-$B$15*(($B$16+$AI$4)*0.5)))+U205*$B$15/($B$15-$AI$14)*(EXP(-$AI$14*(($B$16+$AI$4)*0.5))-EXP(-$B$15*(($B$16+$AI$4)*0.5)))</f>
        <v/>
      </c>
      <c r="AA205" s="17">
        <f>R205*EXP(-$B$15*(($B$16+$AI$4)*0.6))+S205*$B$15/($B$15-$AI$12)*(EXP(-$AI$12*(($B$16+$AI$4)*0.6))-EXP(-$B$15*(($B$16+$AI$4)*0.6)))+T205*$B$15/($B$15-$AI$13)*(EXP(-$AI$13*(($B$16+$AI$4)*0.6))-EXP(-$B$15*(($B$16+$AI$4)*0.6)))+U205*$B$15/($B$15-$AI$14)*(EXP(-$AI$14*(($B$16+$AI$4)*0.6))-EXP(-$B$15*(($B$16+$AI$4)*0.6)))</f>
        <v/>
      </c>
      <c r="AB205" s="17">
        <f>R205*EXP(-$B$15*(($B$16+$AI$4)*0.7))+S205*$B$15/($B$15-$AI$12)*(EXP(-$AI$12*(($B$16+$AI$4)*0.7))-EXP(-$B$15*(($B$16+$AI$4)*0.7)))+T205*$B$15/($B$15-$AI$13)*(EXP(-$AI$13*(($B$16+$AI$4)*0.7))-EXP(-$B$15*(($B$16+$AI$4)*0.7)))+U205*$B$15/($B$15-$AI$14)*(EXP(-$AI$14*(($B$16+$AI$4)*0.7))-EXP(-$B$15*(($B$16+$AI$4)*0.7)))</f>
        <v/>
      </c>
      <c r="AC205" s="17">
        <f>R205*EXP(-$B$15*(($B$16+$AI$4)*0.8))+S205*$B$15/($B$15-$AI$12)*(EXP(-$AI$12*(($B$16+$AI$4)*0.8))-EXP(-$B$15*(($B$16+$AI$4)*0.8)))+T205*$B$15/($B$15-$AI$13)*(EXP(-$AI$13*(($B$16+$AI$4)*0.8))-EXP(-$B$15*(($B$16+$AI$4)*0.8)))+U205*$B$15/($B$15-$AI$14)*(EXP(-$AI$14*(($B$16+$AI$4)*0.8))-EXP(-$B$15*(($B$16+$AI$4)*0.8)))</f>
        <v/>
      </c>
      <c r="AD205" s="17">
        <f>R205*EXP(-$B$15*(($B$16+$AI$4)*0.9))+S205*$B$15/($B$15-$AI$12)*(EXP(-$AI$12*(($B$16+$AI$4)*0.9))-EXP(-$B$15*(($B$16+$AI$4)*0.9)))+T205*$B$15/($B$15-$AI$13)*(EXP(-$AI$13*(($B$16+$AI$4)*0.9))-EXP(-$B$15*(($B$16+$AI$4)*0.9)))+U205*$B$15/($B$15-$AI$14)*(EXP(-$AI$14*(($B$16+$AI$4)*0.9))-EXP(-$B$15*(($B$16+$AI$4)*0.9)))</f>
        <v/>
      </c>
      <c r="AE205" s="17">
        <f>R205*EXP(-$B$15*(($B$16+$AI$4)*1.0))+S205*$B$15/($B$15-$AI$12)*(EXP(-$AI$12*(($B$16+$AI$4)*1.0))-EXP(-$B$15*(($B$16+$AI$4)*1.0)))+T205*$B$15/($B$15-$AI$13)*(EXP(-$AI$13*(($B$16+$AI$4)*1.0))-EXP(-$B$15*(($B$16+$AI$4)*1.0)))+U205*$B$15/($B$15-$AI$14)*(EXP(-$AI$14*(($B$16+$AI$4)*1.0))-EXP(-$B$15*(($B$16+$AI$4)*1.0)))</f>
        <v/>
      </c>
      <c r="AF205" s="17">
        <f>MIN((G205-V205)/$AI$48,(G205-W205)/$AI$49,(G205-X205)/$AI$50,(G205-Y205)/$AI$51,(G205-Z205)/$AI$52,(G205-AA205)/$AI$53,(G205-AB205)/$AI$54,(G205-AC205)/$AI$55,(G205-AD205)/$AI$56,(G205-AE205)/$AI$57)</f>
        <v/>
      </c>
    </row>
    <row r="206">
      <c r="E206" s="12">
        <f>E205+$B$11</f>
        <v/>
      </c>
      <c r="F206" s="13">
        <f>E206/60</f>
        <v/>
      </c>
      <c r="G206" s="13">
        <f>IF(F206&gt;=$AI$66,$B$26,IF(F206&gt;=$AI$65,$B$25,IF(F206&gt;=$AI$64,$B$24,IF(F206&gt;=$AI$63,$B$23,IF(F206&gt;=$AI$62,$B$22,IF(F206&gt;=$AI$61,$B$21,$B$20))))))</f>
        <v/>
      </c>
      <c r="H206" s="14">
        <f>MAX(0,MIN($AI$59,IF($B$9="Plasma",(G206-(S206*$AI$18+T206*$AI$19+U206*$AI$20))/$AI$46,AF206)))</f>
        <v/>
      </c>
      <c r="I206" s="15">
        <f>H206/10*3600/$B$11</f>
        <v/>
      </c>
      <c r="J206" s="15">
        <f>J205+H206</f>
        <v/>
      </c>
      <c r="K206" s="14">
        <f>$AI$21*K205+$AI$22*L205+$AI$23*M205+$AI$30*H205</f>
        <v/>
      </c>
      <c r="L206" s="14">
        <f>$AI$24*K205+$AI$25*L205+$AI$26*M205+$AI$31*H205</f>
        <v/>
      </c>
      <c r="M206" s="14">
        <f>$AI$27*K205+$AI$28*L205+$AI$29*M205+$AI$32*H205</f>
        <v/>
      </c>
      <c r="N206" s="16">
        <f>R206*$B$48</f>
        <v/>
      </c>
      <c r="O206" s="14">
        <f>K206/$B$37</f>
        <v/>
      </c>
      <c r="P206" s="14">
        <f>L206/$B$38</f>
        <v/>
      </c>
      <c r="Q206" s="14">
        <f>M206/$B$39</f>
        <v/>
      </c>
      <c r="R206" s="14">
        <f>R205*$AI$42+S205*$AI$43+T205*$AI$44+U205*$AI$45+$AI$47*H205</f>
        <v/>
      </c>
      <c r="S206" s="17">
        <f>$AI$33*K206+$AI$34*L206+$AI$35*M206</f>
        <v/>
      </c>
      <c r="T206" s="17">
        <f>$AI$36*K206+$AI$37*L206+$AI$38*M206</f>
        <v/>
      </c>
      <c r="U206" s="17">
        <f>$AI$39*K206+$AI$40*L206+$AI$41*M206</f>
        <v/>
      </c>
      <c r="V206" s="17">
        <f>R206*EXP(-$B$15*(($B$16+$AI$4)*0.1))+S206*$B$15/($B$15-$AI$12)*(EXP(-$AI$12*(($B$16+$AI$4)*0.1))-EXP(-$B$15*(($B$16+$AI$4)*0.1)))+T206*$B$15/($B$15-$AI$13)*(EXP(-$AI$13*(($B$16+$AI$4)*0.1))-EXP(-$B$15*(($B$16+$AI$4)*0.1)))+U206*$B$15/($B$15-$AI$14)*(EXP(-$AI$14*(($B$16+$AI$4)*0.1))-EXP(-$B$15*(($B$16+$AI$4)*0.1)))</f>
        <v/>
      </c>
      <c r="W206" s="17">
        <f>R206*EXP(-$B$15*(($B$16+$AI$4)*0.2))+S206*$B$15/($B$15-$AI$12)*(EXP(-$AI$12*(($B$16+$AI$4)*0.2))-EXP(-$B$15*(($B$16+$AI$4)*0.2)))+T206*$B$15/($B$15-$AI$13)*(EXP(-$AI$13*(($B$16+$AI$4)*0.2))-EXP(-$B$15*(($B$16+$AI$4)*0.2)))+U206*$B$15/($B$15-$AI$14)*(EXP(-$AI$14*(($B$16+$AI$4)*0.2))-EXP(-$B$15*(($B$16+$AI$4)*0.2)))</f>
        <v/>
      </c>
      <c r="X206" s="17">
        <f>R206*EXP(-$B$15*(($B$16+$AI$4)*0.3))+S206*$B$15/($B$15-$AI$12)*(EXP(-$AI$12*(($B$16+$AI$4)*0.3))-EXP(-$B$15*(($B$16+$AI$4)*0.3)))+T206*$B$15/($B$15-$AI$13)*(EXP(-$AI$13*(($B$16+$AI$4)*0.3))-EXP(-$B$15*(($B$16+$AI$4)*0.3)))+U206*$B$15/($B$15-$AI$14)*(EXP(-$AI$14*(($B$16+$AI$4)*0.3))-EXP(-$B$15*(($B$16+$AI$4)*0.3)))</f>
        <v/>
      </c>
      <c r="Y206" s="17">
        <f>R206*EXP(-$B$15*(($B$16+$AI$4)*0.4))+S206*$B$15/($B$15-$AI$12)*(EXP(-$AI$12*(($B$16+$AI$4)*0.4))-EXP(-$B$15*(($B$16+$AI$4)*0.4)))+T206*$B$15/($B$15-$AI$13)*(EXP(-$AI$13*(($B$16+$AI$4)*0.4))-EXP(-$B$15*(($B$16+$AI$4)*0.4)))+U206*$B$15/($B$15-$AI$14)*(EXP(-$AI$14*(($B$16+$AI$4)*0.4))-EXP(-$B$15*(($B$16+$AI$4)*0.4)))</f>
        <v/>
      </c>
      <c r="Z206" s="17">
        <f>R206*EXP(-$B$15*(($B$16+$AI$4)*0.5))+S206*$B$15/($B$15-$AI$12)*(EXP(-$AI$12*(($B$16+$AI$4)*0.5))-EXP(-$B$15*(($B$16+$AI$4)*0.5)))+T206*$B$15/($B$15-$AI$13)*(EXP(-$AI$13*(($B$16+$AI$4)*0.5))-EXP(-$B$15*(($B$16+$AI$4)*0.5)))+U206*$B$15/($B$15-$AI$14)*(EXP(-$AI$14*(($B$16+$AI$4)*0.5))-EXP(-$B$15*(($B$16+$AI$4)*0.5)))</f>
        <v/>
      </c>
      <c r="AA206" s="17">
        <f>R206*EXP(-$B$15*(($B$16+$AI$4)*0.6))+S206*$B$15/($B$15-$AI$12)*(EXP(-$AI$12*(($B$16+$AI$4)*0.6))-EXP(-$B$15*(($B$16+$AI$4)*0.6)))+T206*$B$15/($B$15-$AI$13)*(EXP(-$AI$13*(($B$16+$AI$4)*0.6))-EXP(-$B$15*(($B$16+$AI$4)*0.6)))+U206*$B$15/($B$15-$AI$14)*(EXP(-$AI$14*(($B$16+$AI$4)*0.6))-EXP(-$B$15*(($B$16+$AI$4)*0.6)))</f>
        <v/>
      </c>
      <c r="AB206" s="17">
        <f>R206*EXP(-$B$15*(($B$16+$AI$4)*0.7))+S206*$B$15/($B$15-$AI$12)*(EXP(-$AI$12*(($B$16+$AI$4)*0.7))-EXP(-$B$15*(($B$16+$AI$4)*0.7)))+T206*$B$15/($B$15-$AI$13)*(EXP(-$AI$13*(($B$16+$AI$4)*0.7))-EXP(-$B$15*(($B$16+$AI$4)*0.7)))+U206*$B$15/($B$15-$AI$14)*(EXP(-$AI$14*(($B$16+$AI$4)*0.7))-EXP(-$B$15*(($B$16+$AI$4)*0.7)))</f>
        <v/>
      </c>
      <c r="AC206" s="17">
        <f>R206*EXP(-$B$15*(($B$16+$AI$4)*0.8))+S206*$B$15/($B$15-$AI$12)*(EXP(-$AI$12*(($B$16+$AI$4)*0.8))-EXP(-$B$15*(($B$16+$AI$4)*0.8)))+T206*$B$15/($B$15-$AI$13)*(EXP(-$AI$13*(($B$16+$AI$4)*0.8))-EXP(-$B$15*(($B$16+$AI$4)*0.8)))+U206*$B$15/($B$15-$AI$14)*(EXP(-$AI$14*(($B$16+$AI$4)*0.8))-EXP(-$B$15*(($B$16+$AI$4)*0.8)))</f>
        <v/>
      </c>
      <c r="AD206" s="17">
        <f>R206*EXP(-$B$15*(($B$16+$AI$4)*0.9))+S206*$B$15/($B$15-$AI$12)*(EXP(-$AI$12*(($B$16+$AI$4)*0.9))-EXP(-$B$15*(($B$16+$AI$4)*0.9)))+T206*$B$15/($B$15-$AI$13)*(EXP(-$AI$13*(($B$16+$AI$4)*0.9))-EXP(-$B$15*(($B$16+$AI$4)*0.9)))+U206*$B$15/($B$15-$AI$14)*(EXP(-$AI$14*(($B$16+$AI$4)*0.9))-EXP(-$B$15*(($B$16+$AI$4)*0.9)))</f>
        <v/>
      </c>
      <c r="AE206" s="17">
        <f>R206*EXP(-$B$15*(($B$16+$AI$4)*1.0))+S206*$B$15/($B$15-$AI$12)*(EXP(-$AI$12*(($B$16+$AI$4)*1.0))-EXP(-$B$15*(($B$16+$AI$4)*1.0)))+T206*$B$15/($B$15-$AI$13)*(EXP(-$AI$13*(($B$16+$AI$4)*1.0))-EXP(-$B$15*(($B$16+$AI$4)*1.0)))+U206*$B$15/($B$15-$AI$14)*(EXP(-$AI$14*(($B$16+$AI$4)*1.0))-EXP(-$B$15*(($B$16+$AI$4)*1.0)))</f>
        <v/>
      </c>
      <c r="AF206" s="17">
        <f>MIN((G206-V206)/$AI$48,(G206-W206)/$AI$49,(G206-X206)/$AI$50,(G206-Y206)/$AI$51,(G206-Z206)/$AI$52,(G206-AA206)/$AI$53,(G206-AB206)/$AI$54,(G206-AC206)/$AI$55,(G206-AD206)/$AI$56,(G206-AE206)/$AI$57)</f>
        <v/>
      </c>
    </row>
    <row r="207">
      <c r="E207" s="12">
        <f>E206+$B$11</f>
        <v/>
      </c>
      <c r="F207" s="13">
        <f>E207/60</f>
        <v/>
      </c>
      <c r="G207" s="13">
        <f>IF(F207&gt;=$AI$66,$B$26,IF(F207&gt;=$AI$65,$B$25,IF(F207&gt;=$AI$64,$B$24,IF(F207&gt;=$AI$63,$B$23,IF(F207&gt;=$AI$62,$B$22,IF(F207&gt;=$AI$61,$B$21,$B$20))))))</f>
        <v/>
      </c>
      <c r="H207" s="14">
        <f>MAX(0,MIN($AI$59,IF($B$9="Plasma",(G207-(S207*$AI$18+T207*$AI$19+U207*$AI$20))/$AI$46,AF207)))</f>
        <v/>
      </c>
      <c r="I207" s="15">
        <f>H207/10*3600/$B$11</f>
        <v/>
      </c>
      <c r="J207" s="15">
        <f>J206+H207</f>
        <v/>
      </c>
      <c r="K207" s="14">
        <f>$AI$21*K206+$AI$22*L206+$AI$23*M206+$AI$30*H206</f>
        <v/>
      </c>
      <c r="L207" s="14">
        <f>$AI$24*K206+$AI$25*L206+$AI$26*M206+$AI$31*H206</f>
        <v/>
      </c>
      <c r="M207" s="14">
        <f>$AI$27*K206+$AI$28*L206+$AI$29*M206+$AI$32*H206</f>
        <v/>
      </c>
      <c r="N207" s="16">
        <f>R207*$B$48</f>
        <v/>
      </c>
      <c r="O207" s="14">
        <f>K207/$B$37</f>
        <v/>
      </c>
      <c r="P207" s="14">
        <f>L207/$B$38</f>
        <v/>
      </c>
      <c r="Q207" s="14">
        <f>M207/$B$39</f>
        <v/>
      </c>
      <c r="R207" s="14">
        <f>R206*$AI$42+S206*$AI$43+T206*$AI$44+U206*$AI$45+$AI$47*H206</f>
        <v/>
      </c>
      <c r="S207" s="17">
        <f>$AI$33*K207+$AI$34*L207+$AI$35*M207</f>
        <v/>
      </c>
      <c r="T207" s="17">
        <f>$AI$36*K207+$AI$37*L207+$AI$38*M207</f>
        <v/>
      </c>
      <c r="U207" s="17">
        <f>$AI$39*K207+$AI$40*L207+$AI$41*M207</f>
        <v/>
      </c>
      <c r="V207" s="17">
        <f>R207*EXP(-$B$15*(($B$16+$AI$4)*0.1))+S207*$B$15/($B$15-$AI$12)*(EXP(-$AI$12*(($B$16+$AI$4)*0.1))-EXP(-$B$15*(($B$16+$AI$4)*0.1)))+T207*$B$15/($B$15-$AI$13)*(EXP(-$AI$13*(($B$16+$AI$4)*0.1))-EXP(-$B$15*(($B$16+$AI$4)*0.1)))+U207*$B$15/($B$15-$AI$14)*(EXP(-$AI$14*(($B$16+$AI$4)*0.1))-EXP(-$B$15*(($B$16+$AI$4)*0.1)))</f>
        <v/>
      </c>
      <c r="W207" s="17">
        <f>R207*EXP(-$B$15*(($B$16+$AI$4)*0.2))+S207*$B$15/($B$15-$AI$12)*(EXP(-$AI$12*(($B$16+$AI$4)*0.2))-EXP(-$B$15*(($B$16+$AI$4)*0.2)))+T207*$B$15/($B$15-$AI$13)*(EXP(-$AI$13*(($B$16+$AI$4)*0.2))-EXP(-$B$15*(($B$16+$AI$4)*0.2)))+U207*$B$15/($B$15-$AI$14)*(EXP(-$AI$14*(($B$16+$AI$4)*0.2))-EXP(-$B$15*(($B$16+$AI$4)*0.2)))</f>
        <v/>
      </c>
      <c r="X207" s="17">
        <f>R207*EXP(-$B$15*(($B$16+$AI$4)*0.3))+S207*$B$15/($B$15-$AI$12)*(EXP(-$AI$12*(($B$16+$AI$4)*0.3))-EXP(-$B$15*(($B$16+$AI$4)*0.3)))+T207*$B$15/($B$15-$AI$13)*(EXP(-$AI$13*(($B$16+$AI$4)*0.3))-EXP(-$B$15*(($B$16+$AI$4)*0.3)))+U207*$B$15/($B$15-$AI$14)*(EXP(-$AI$14*(($B$16+$AI$4)*0.3))-EXP(-$B$15*(($B$16+$AI$4)*0.3)))</f>
        <v/>
      </c>
      <c r="Y207" s="17">
        <f>R207*EXP(-$B$15*(($B$16+$AI$4)*0.4))+S207*$B$15/($B$15-$AI$12)*(EXP(-$AI$12*(($B$16+$AI$4)*0.4))-EXP(-$B$15*(($B$16+$AI$4)*0.4)))+T207*$B$15/($B$15-$AI$13)*(EXP(-$AI$13*(($B$16+$AI$4)*0.4))-EXP(-$B$15*(($B$16+$AI$4)*0.4)))+U207*$B$15/($B$15-$AI$14)*(EXP(-$AI$14*(($B$16+$AI$4)*0.4))-EXP(-$B$15*(($B$16+$AI$4)*0.4)))</f>
        <v/>
      </c>
      <c r="Z207" s="17">
        <f>R207*EXP(-$B$15*(($B$16+$AI$4)*0.5))+S207*$B$15/($B$15-$AI$12)*(EXP(-$AI$12*(($B$16+$AI$4)*0.5))-EXP(-$B$15*(($B$16+$AI$4)*0.5)))+T207*$B$15/($B$15-$AI$13)*(EXP(-$AI$13*(($B$16+$AI$4)*0.5))-EXP(-$B$15*(($B$16+$AI$4)*0.5)))+U207*$B$15/($B$15-$AI$14)*(EXP(-$AI$14*(($B$16+$AI$4)*0.5))-EXP(-$B$15*(($B$16+$AI$4)*0.5)))</f>
        <v/>
      </c>
      <c r="AA207" s="17">
        <f>R207*EXP(-$B$15*(($B$16+$AI$4)*0.6))+S207*$B$15/($B$15-$AI$12)*(EXP(-$AI$12*(($B$16+$AI$4)*0.6))-EXP(-$B$15*(($B$16+$AI$4)*0.6)))+T207*$B$15/($B$15-$AI$13)*(EXP(-$AI$13*(($B$16+$AI$4)*0.6))-EXP(-$B$15*(($B$16+$AI$4)*0.6)))+U207*$B$15/($B$15-$AI$14)*(EXP(-$AI$14*(($B$16+$AI$4)*0.6))-EXP(-$B$15*(($B$16+$AI$4)*0.6)))</f>
        <v/>
      </c>
      <c r="AB207" s="17">
        <f>R207*EXP(-$B$15*(($B$16+$AI$4)*0.7))+S207*$B$15/($B$15-$AI$12)*(EXP(-$AI$12*(($B$16+$AI$4)*0.7))-EXP(-$B$15*(($B$16+$AI$4)*0.7)))+T207*$B$15/($B$15-$AI$13)*(EXP(-$AI$13*(($B$16+$AI$4)*0.7))-EXP(-$B$15*(($B$16+$AI$4)*0.7)))+U207*$B$15/($B$15-$AI$14)*(EXP(-$AI$14*(($B$16+$AI$4)*0.7))-EXP(-$B$15*(($B$16+$AI$4)*0.7)))</f>
        <v/>
      </c>
      <c r="AC207" s="17">
        <f>R207*EXP(-$B$15*(($B$16+$AI$4)*0.8))+S207*$B$15/($B$15-$AI$12)*(EXP(-$AI$12*(($B$16+$AI$4)*0.8))-EXP(-$B$15*(($B$16+$AI$4)*0.8)))+T207*$B$15/($B$15-$AI$13)*(EXP(-$AI$13*(($B$16+$AI$4)*0.8))-EXP(-$B$15*(($B$16+$AI$4)*0.8)))+U207*$B$15/($B$15-$AI$14)*(EXP(-$AI$14*(($B$16+$AI$4)*0.8))-EXP(-$B$15*(($B$16+$AI$4)*0.8)))</f>
        <v/>
      </c>
      <c r="AD207" s="17">
        <f>R207*EXP(-$B$15*(($B$16+$AI$4)*0.9))+S207*$B$15/($B$15-$AI$12)*(EXP(-$AI$12*(($B$16+$AI$4)*0.9))-EXP(-$B$15*(($B$16+$AI$4)*0.9)))+T207*$B$15/($B$15-$AI$13)*(EXP(-$AI$13*(($B$16+$AI$4)*0.9))-EXP(-$B$15*(($B$16+$AI$4)*0.9)))+U207*$B$15/($B$15-$AI$14)*(EXP(-$AI$14*(($B$16+$AI$4)*0.9))-EXP(-$B$15*(($B$16+$AI$4)*0.9)))</f>
        <v/>
      </c>
      <c r="AE207" s="17">
        <f>R207*EXP(-$B$15*(($B$16+$AI$4)*1.0))+S207*$B$15/($B$15-$AI$12)*(EXP(-$AI$12*(($B$16+$AI$4)*1.0))-EXP(-$B$15*(($B$16+$AI$4)*1.0)))+T207*$B$15/($B$15-$AI$13)*(EXP(-$AI$13*(($B$16+$AI$4)*1.0))-EXP(-$B$15*(($B$16+$AI$4)*1.0)))+U207*$B$15/($B$15-$AI$14)*(EXP(-$AI$14*(($B$16+$AI$4)*1.0))-EXP(-$B$15*(($B$16+$AI$4)*1.0)))</f>
        <v/>
      </c>
      <c r="AF207" s="17">
        <f>MIN((G207-V207)/$AI$48,(G207-W207)/$AI$49,(G207-X207)/$AI$50,(G207-Y207)/$AI$51,(G207-Z207)/$AI$52,(G207-AA207)/$AI$53,(G207-AB207)/$AI$54,(G207-AC207)/$AI$55,(G207-AD207)/$AI$56,(G207-AE207)/$AI$57)</f>
        <v/>
      </c>
    </row>
    <row r="208">
      <c r="E208" s="12">
        <f>E207+$B$11</f>
        <v/>
      </c>
      <c r="F208" s="13">
        <f>E208/60</f>
        <v/>
      </c>
      <c r="G208" s="13">
        <f>IF(F208&gt;=$AI$66,$B$26,IF(F208&gt;=$AI$65,$B$25,IF(F208&gt;=$AI$64,$B$24,IF(F208&gt;=$AI$63,$B$23,IF(F208&gt;=$AI$62,$B$22,IF(F208&gt;=$AI$61,$B$21,$B$20))))))</f>
        <v/>
      </c>
      <c r="H208" s="14">
        <f>MAX(0,MIN($AI$59,IF($B$9="Plasma",(G208-(S208*$AI$18+T208*$AI$19+U208*$AI$20))/$AI$46,AF208)))</f>
        <v/>
      </c>
      <c r="I208" s="15">
        <f>H208/10*3600/$B$11</f>
        <v/>
      </c>
      <c r="J208" s="15">
        <f>J207+H208</f>
        <v/>
      </c>
      <c r="K208" s="14">
        <f>$AI$21*K207+$AI$22*L207+$AI$23*M207+$AI$30*H207</f>
        <v/>
      </c>
      <c r="L208" s="14">
        <f>$AI$24*K207+$AI$25*L207+$AI$26*M207+$AI$31*H207</f>
        <v/>
      </c>
      <c r="M208" s="14">
        <f>$AI$27*K207+$AI$28*L207+$AI$29*M207+$AI$32*H207</f>
        <v/>
      </c>
      <c r="N208" s="16">
        <f>R208*$B$48</f>
        <v/>
      </c>
      <c r="O208" s="14">
        <f>K208/$B$37</f>
        <v/>
      </c>
      <c r="P208" s="14">
        <f>L208/$B$38</f>
        <v/>
      </c>
      <c r="Q208" s="14">
        <f>M208/$B$39</f>
        <v/>
      </c>
      <c r="R208" s="14">
        <f>R207*$AI$42+S207*$AI$43+T207*$AI$44+U207*$AI$45+$AI$47*H207</f>
        <v/>
      </c>
      <c r="S208" s="17">
        <f>$AI$33*K208+$AI$34*L208+$AI$35*M208</f>
        <v/>
      </c>
      <c r="T208" s="17">
        <f>$AI$36*K208+$AI$37*L208+$AI$38*M208</f>
        <v/>
      </c>
      <c r="U208" s="17">
        <f>$AI$39*K208+$AI$40*L208+$AI$41*M208</f>
        <v/>
      </c>
      <c r="V208" s="17">
        <f>R208*EXP(-$B$15*(($B$16+$AI$4)*0.1))+S208*$B$15/($B$15-$AI$12)*(EXP(-$AI$12*(($B$16+$AI$4)*0.1))-EXP(-$B$15*(($B$16+$AI$4)*0.1)))+T208*$B$15/($B$15-$AI$13)*(EXP(-$AI$13*(($B$16+$AI$4)*0.1))-EXP(-$B$15*(($B$16+$AI$4)*0.1)))+U208*$B$15/($B$15-$AI$14)*(EXP(-$AI$14*(($B$16+$AI$4)*0.1))-EXP(-$B$15*(($B$16+$AI$4)*0.1)))</f>
        <v/>
      </c>
      <c r="W208" s="17">
        <f>R208*EXP(-$B$15*(($B$16+$AI$4)*0.2))+S208*$B$15/($B$15-$AI$12)*(EXP(-$AI$12*(($B$16+$AI$4)*0.2))-EXP(-$B$15*(($B$16+$AI$4)*0.2)))+T208*$B$15/($B$15-$AI$13)*(EXP(-$AI$13*(($B$16+$AI$4)*0.2))-EXP(-$B$15*(($B$16+$AI$4)*0.2)))+U208*$B$15/($B$15-$AI$14)*(EXP(-$AI$14*(($B$16+$AI$4)*0.2))-EXP(-$B$15*(($B$16+$AI$4)*0.2)))</f>
        <v/>
      </c>
      <c r="X208" s="17">
        <f>R208*EXP(-$B$15*(($B$16+$AI$4)*0.3))+S208*$B$15/($B$15-$AI$12)*(EXP(-$AI$12*(($B$16+$AI$4)*0.3))-EXP(-$B$15*(($B$16+$AI$4)*0.3)))+T208*$B$15/($B$15-$AI$13)*(EXP(-$AI$13*(($B$16+$AI$4)*0.3))-EXP(-$B$15*(($B$16+$AI$4)*0.3)))+U208*$B$15/($B$15-$AI$14)*(EXP(-$AI$14*(($B$16+$AI$4)*0.3))-EXP(-$B$15*(($B$16+$AI$4)*0.3)))</f>
        <v/>
      </c>
      <c r="Y208" s="17">
        <f>R208*EXP(-$B$15*(($B$16+$AI$4)*0.4))+S208*$B$15/($B$15-$AI$12)*(EXP(-$AI$12*(($B$16+$AI$4)*0.4))-EXP(-$B$15*(($B$16+$AI$4)*0.4)))+T208*$B$15/($B$15-$AI$13)*(EXP(-$AI$13*(($B$16+$AI$4)*0.4))-EXP(-$B$15*(($B$16+$AI$4)*0.4)))+U208*$B$15/($B$15-$AI$14)*(EXP(-$AI$14*(($B$16+$AI$4)*0.4))-EXP(-$B$15*(($B$16+$AI$4)*0.4)))</f>
        <v/>
      </c>
      <c r="Z208" s="17">
        <f>R208*EXP(-$B$15*(($B$16+$AI$4)*0.5))+S208*$B$15/($B$15-$AI$12)*(EXP(-$AI$12*(($B$16+$AI$4)*0.5))-EXP(-$B$15*(($B$16+$AI$4)*0.5)))+T208*$B$15/($B$15-$AI$13)*(EXP(-$AI$13*(($B$16+$AI$4)*0.5))-EXP(-$B$15*(($B$16+$AI$4)*0.5)))+U208*$B$15/($B$15-$AI$14)*(EXP(-$AI$14*(($B$16+$AI$4)*0.5))-EXP(-$B$15*(($B$16+$AI$4)*0.5)))</f>
        <v/>
      </c>
      <c r="AA208" s="17">
        <f>R208*EXP(-$B$15*(($B$16+$AI$4)*0.6))+S208*$B$15/($B$15-$AI$12)*(EXP(-$AI$12*(($B$16+$AI$4)*0.6))-EXP(-$B$15*(($B$16+$AI$4)*0.6)))+T208*$B$15/($B$15-$AI$13)*(EXP(-$AI$13*(($B$16+$AI$4)*0.6))-EXP(-$B$15*(($B$16+$AI$4)*0.6)))+U208*$B$15/($B$15-$AI$14)*(EXP(-$AI$14*(($B$16+$AI$4)*0.6))-EXP(-$B$15*(($B$16+$AI$4)*0.6)))</f>
        <v/>
      </c>
      <c r="AB208" s="17">
        <f>R208*EXP(-$B$15*(($B$16+$AI$4)*0.7))+S208*$B$15/($B$15-$AI$12)*(EXP(-$AI$12*(($B$16+$AI$4)*0.7))-EXP(-$B$15*(($B$16+$AI$4)*0.7)))+T208*$B$15/($B$15-$AI$13)*(EXP(-$AI$13*(($B$16+$AI$4)*0.7))-EXP(-$B$15*(($B$16+$AI$4)*0.7)))+U208*$B$15/($B$15-$AI$14)*(EXP(-$AI$14*(($B$16+$AI$4)*0.7))-EXP(-$B$15*(($B$16+$AI$4)*0.7)))</f>
        <v/>
      </c>
      <c r="AC208" s="17">
        <f>R208*EXP(-$B$15*(($B$16+$AI$4)*0.8))+S208*$B$15/($B$15-$AI$12)*(EXP(-$AI$12*(($B$16+$AI$4)*0.8))-EXP(-$B$15*(($B$16+$AI$4)*0.8)))+T208*$B$15/($B$15-$AI$13)*(EXP(-$AI$13*(($B$16+$AI$4)*0.8))-EXP(-$B$15*(($B$16+$AI$4)*0.8)))+U208*$B$15/($B$15-$AI$14)*(EXP(-$AI$14*(($B$16+$AI$4)*0.8))-EXP(-$B$15*(($B$16+$AI$4)*0.8)))</f>
        <v/>
      </c>
      <c r="AD208" s="17">
        <f>R208*EXP(-$B$15*(($B$16+$AI$4)*0.9))+S208*$B$15/($B$15-$AI$12)*(EXP(-$AI$12*(($B$16+$AI$4)*0.9))-EXP(-$B$15*(($B$16+$AI$4)*0.9)))+T208*$B$15/($B$15-$AI$13)*(EXP(-$AI$13*(($B$16+$AI$4)*0.9))-EXP(-$B$15*(($B$16+$AI$4)*0.9)))+U208*$B$15/($B$15-$AI$14)*(EXP(-$AI$14*(($B$16+$AI$4)*0.9))-EXP(-$B$15*(($B$16+$AI$4)*0.9)))</f>
        <v/>
      </c>
      <c r="AE208" s="17">
        <f>R208*EXP(-$B$15*(($B$16+$AI$4)*1.0))+S208*$B$15/($B$15-$AI$12)*(EXP(-$AI$12*(($B$16+$AI$4)*1.0))-EXP(-$B$15*(($B$16+$AI$4)*1.0)))+T208*$B$15/($B$15-$AI$13)*(EXP(-$AI$13*(($B$16+$AI$4)*1.0))-EXP(-$B$15*(($B$16+$AI$4)*1.0)))+U208*$B$15/($B$15-$AI$14)*(EXP(-$AI$14*(($B$16+$AI$4)*1.0))-EXP(-$B$15*(($B$16+$AI$4)*1.0)))</f>
        <v/>
      </c>
      <c r="AF208" s="17">
        <f>MIN((G208-V208)/$AI$48,(G208-W208)/$AI$49,(G208-X208)/$AI$50,(G208-Y208)/$AI$51,(G208-Z208)/$AI$52,(G208-AA208)/$AI$53,(G208-AB208)/$AI$54,(G208-AC208)/$AI$55,(G208-AD208)/$AI$56,(G208-AE208)/$AI$57)</f>
        <v/>
      </c>
    </row>
    <row r="209">
      <c r="E209" s="12">
        <f>E208+$B$11</f>
        <v/>
      </c>
      <c r="F209" s="13">
        <f>E209/60</f>
        <v/>
      </c>
      <c r="G209" s="13">
        <f>IF(F209&gt;=$AI$66,$B$26,IF(F209&gt;=$AI$65,$B$25,IF(F209&gt;=$AI$64,$B$24,IF(F209&gt;=$AI$63,$B$23,IF(F209&gt;=$AI$62,$B$22,IF(F209&gt;=$AI$61,$B$21,$B$20))))))</f>
        <v/>
      </c>
      <c r="H209" s="14">
        <f>MAX(0,MIN($AI$59,IF($B$9="Plasma",(G209-(S209*$AI$18+T209*$AI$19+U209*$AI$20))/$AI$46,AF209)))</f>
        <v/>
      </c>
      <c r="I209" s="15">
        <f>H209/10*3600/$B$11</f>
        <v/>
      </c>
      <c r="J209" s="15">
        <f>J208+H209</f>
        <v/>
      </c>
      <c r="K209" s="14">
        <f>$AI$21*K208+$AI$22*L208+$AI$23*M208+$AI$30*H208</f>
        <v/>
      </c>
      <c r="L209" s="14">
        <f>$AI$24*K208+$AI$25*L208+$AI$26*M208+$AI$31*H208</f>
        <v/>
      </c>
      <c r="M209" s="14">
        <f>$AI$27*K208+$AI$28*L208+$AI$29*M208+$AI$32*H208</f>
        <v/>
      </c>
      <c r="N209" s="16">
        <f>R209*$B$48</f>
        <v/>
      </c>
      <c r="O209" s="14">
        <f>K209/$B$37</f>
        <v/>
      </c>
      <c r="P209" s="14">
        <f>L209/$B$38</f>
        <v/>
      </c>
      <c r="Q209" s="14">
        <f>M209/$B$39</f>
        <v/>
      </c>
      <c r="R209" s="14">
        <f>R208*$AI$42+S208*$AI$43+T208*$AI$44+U208*$AI$45+$AI$47*H208</f>
        <v/>
      </c>
      <c r="S209" s="17">
        <f>$AI$33*K209+$AI$34*L209+$AI$35*M209</f>
        <v/>
      </c>
      <c r="T209" s="17">
        <f>$AI$36*K209+$AI$37*L209+$AI$38*M209</f>
        <v/>
      </c>
      <c r="U209" s="17">
        <f>$AI$39*K209+$AI$40*L209+$AI$41*M209</f>
        <v/>
      </c>
      <c r="V209" s="17">
        <f>R209*EXP(-$B$15*(($B$16+$AI$4)*0.1))+S209*$B$15/($B$15-$AI$12)*(EXP(-$AI$12*(($B$16+$AI$4)*0.1))-EXP(-$B$15*(($B$16+$AI$4)*0.1)))+T209*$B$15/($B$15-$AI$13)*(EXP(-$AI$13*(($B$16+$AI$4)*0.1))-EXP(-$B$15*(($B$16+$AI$4)*0.1)))+U209*$B$15/($B$15-$AI$14)*(EXP(-$AI$14*(($B$16+$AI$4)*0.1))-EXP(-$B$15*(($B$16+$AI$4)*0.1)))</f>
        <v/>
      </c>
      <c r="W209" s="17">
        <f>R209*EXP(-$B$15*(($B$16+$AI$4)*0.2))+S209*$B$15/($B$15-$AI$12)*(EXP(-$AI$12*(($B$16+$AI$4)*0.2))-EXP(-$B$15*(($B$16+$AI$4)*0.2)))+T209*$B$15/($B$15-$AI$13)*(EXP(-$AI$13*(($B$16+$AI$4)*0.2))-EXP(-$B$15*(($B$16+$AI$4)*0.2)))+U209*$B$15/($B$15-$AI$14)*(EXP(-$AI$14*(($B$16+$AI$4)*0.2))-EXP(-$B$15*(($B$16+$AI$4)*0.2)))</f>
        <v/>
      </c>
      <c r="X209" s="17">
        <f>R209*EXP(-$B$15*(($B$16+$AI$4)*0.3))+S209*$B$15/($B$15-$AI$12)*(EXP(-$AI$12*(($B$16+$AI$4)*0.3))-EXP(-$B$15*(($B$16+$AI$4)*0.3)))+T209*$B$15/($B$15-$AI$13)*(EXP(-$AI$13*(($B$16+$AI$4)*0.3))-EXP(-$B$15*(($B$16+$AI$4)*0.3)))+U209*$B$15/($B$15-$AI$14)*(EXP(-$AI$14*(($B$16+$AI$4)*0.3))-EXP(-$B$15*(($B$16+$AI$4)*0.3)))</f>
        <v/>
      </c>
      <c r="Y209" s="17">
        <f>R209*EXP(-$B$15*(($B$16+$AI$4)*0.4))+S209*$B$15/($B$15-$AI$12)*(EXP(-$AI$12*(($B$16+$AI$4)*0.4))-EXP(-$B$15*(($B$16+$AI$4)*0.4)))+T209*$B$15/($B$15-$AI$13)*(EXP(-$AI$13*(($B$16+$AI$4)*0.4))-EXP(-$B$15*(($B$16+$AI$4)*0.4)))+U209*$B$15/($B$15-$AI$14)*(EXP(-$AI$14*(($B$16+$AI$4)*0.4))-EXP(-$B$15*(($B$16+$AI$4)*0.4)))</f>
        <v/>
      </c>
      <c r="Z209" s="17">
        <f>R209*EXP(-$B$15*(($B$16+$AI$4)*0.5))+S209*$B$15/($B$15-$AI$12)*(EXP(-$AI$12*(($B$16+$AI$4)*0.5))-EXP(-$B$15*(($B$16+$AI$4)*0.5)))+T209*$B$15/($B$15-$AI$13)*(EXP(-$AI$13*(($B$16+$AI$4)*0.5))-EXP(-$B$15*(($B$16+$AI$4)*0.5)))+U209*$B$15/($B$15-$AI$14)*(EXP(-$AI$14*(($B$16+$AI$4)*0.5))-EXP(-$B$15*(($B$16+$AI$4)*0.5)))</f>
        <v/>
      </c>
      <c r="AA209" s="17">
        <f>R209*EXP(-$B$15*(($B$16+$AI$4)*0.6))+S209*$B$15/($B$15-$AI$12)*(EXP(-$AI$12*(($B$16+$AI$4)*0.6))-EXP(-$B$15*(($B$16+$AI$4)*0.6)))+T209*$B$15/($B$15-$AI$13)*(EXP(-$AI$13*(($B$16+$AI$4)*0.6))-EXP(-$B$15*(($B$16+$AI$4)*0.6)))+U209*$B$15/($B$15-$AI$14)*(EXP(-$AI$14*(($B$16+$AI$4)*0.6))-EXP(-$B$15*(($B$16+$AI$4)*0.6)))</f>
        <v/>
      </c>
      <c r="AB209" s="17">
        <f>R209*EXP(-$B$15*(($B$16+$AI$4)*0.7))+S209*$B$15/($B$15-$AI$12)*(EXP(-$AI$12*(($B$16+$AI$4)*0.7))-EXP(-$B$15*(($B$16+$AI$4)*0.7)))+T209*$B$15/($B$15-$AI$13)*(EXP(-$AI$13*(($B$16+$AI$4)*0.7))-EXP(-$B$15*(($B$16+$AI$4)*0.7)))+U209*$B$15/($B$15-$AI$14)*(EXP(-$AI$14*(($B$16+$AI$4)*0.7))-EXP(-$B$15*(($B$16+$AI$4)*0.7)))</f>
        <v/>
      </c>
      <c r="AC209" s="17">
        <f>R209*EXP(-$B$15*(($B$16+$AI$4)*0.8))+S209*$B$15/($B$15-$AI$12)*(EXP(-$AI$12*(($B$16+$AI$4)*0.8))-EXP(-$B$15*(($B$16+$AI$4)*0.8)))+T209*$B$15/($B$15-$AI$13)*(EXP(-$AI$13*(($B$16+$AI$4)*0.8))-EXP(-$B$15*(($B$16+$AI$4)*0.8)))+U209*$B$15/($B$15-$AI$14)*(EXP(-$AI$14*(($B$16+$AI$4)*0.8))-EXP(-$B$15*(($B$16+$AI$4)*0.8)))</f>
        <v/>
      </c>
      <c r="AD209" s="17">
        <f>R209*EXP(-$B$15*(($B$16+$AI$4)*0.9))+S209*$B$15/($B$15-$AI$12)*(EXP(-$AI$12*(($B$16+$AI$4)*0.9))-EXP(-$B$15*(($B$16+$AI$4)*0.9)))+T209*$B$15/($B$15-$AI$13)*(EXP(-$AI$13*(($B$16+$AI$4)*0.9))-EXP(-$B$15*(($B$16+$AI$4)*0.9)))+U209*$B$15/($B$15-$AI$14)*(EXP(-$AI$14*(($B$16+$AI$4)*0.9))-EXP(-$B$15*(($B$16+$AI$4)*0.9)))</f>
        <v/>
      </c>
      <c r="AE209" s="17">
        <f>R209*EXP(-$B$15*(($B$16+$AI$4)*1.0))+S209*$B$15/($B$15-$AI$12)*(EXP(-$AI$12*(($B$16+$AI$4)*1.0))-EXP(-$B$15*(($B$16+$AI$4)*1.0)))+T209*$B$15/($B$15-$AI$13)*(EXP(-$AI$13*(($B$16+$AI$4)*1.0))-EXP(-$B$15*(($B$16+$AI$4)*1.0)))+U209*$B$15/($B$15-$AI$14)*(EXP(-$AI$14*(($B$16+$AI$4)*1.0))-EXP(-$B$15*(($B$16+$AI$4)*1.0)))</f>
        <v/>
      </c>
      <c r="AF209" s="17">
        <f>MIN((G209-V209)/$AI$48,(G209-W209)/$AI$49,(G209-X209)/$AI$50,(G209-Y209)/$AI$51,(G209-Z209)/$AI$52,(G209-AA209)/$AI$53,(G209-AB209)/$AI$54,(G209-AC209)/$AI$55,(G209-AD209)/$AI$56,(G209-AE209)/$AI$57)</f>
        <v/>
      </c>
    </row>
    <row r="210">
      <c r="E210" s="12">
        <f>E209+$B$11</f>
        <v/>
      </c>
      <c r="F210" s="13">
        <f>E210/60</f>
        <v/>
      </c>
      <c r="G210" s="13">
        <f>IF(F210&gt;=$AI$66,$B$26,IF(F210&gt;=$AI$65,$B$25,IF(F210&gt;=$AI$64,$B$24,IF(F210&gt;=$AI$63,$B$23,IF(F210&gt;=$AI$62,$B$22,IF(F210&gt;=$AI$61,$B$21,$B$20))))))</f>
        <v/>
      </c>
      <c r="H210" s="14">
        <f>MAX(0,MIN($AI$59,IF($B$9="Plasma",(G210-(S210*$AI$18+T210*$AI$19+U210*$AI$20))/$AI$46,AF210)))</f>
        <v/>
      </c>
      <c r="I210" s="15">
        <f>H210/10*3600/$B$11</f>
        <v/>
      </c>
      <c r="J210" s="15">
        <f>J209+H210</f>
        <v/>
      </c>
      <c r="K210" s="14">
        <f>$AI$21*K209+$AI$22*L209+$AI$23*M209+$AI$30*H209</f>
        <v/>
      </c>
      <c r="L210" s="14">
        <f>$AI$24*K209+$AI$25*L209+$AI$26*M209+$AI$31*H209</f>
        <v/>
      </c>
      <c r="M210" s="14">
        <f>$AI$27*K209+$AI$28*L209+$AI$29*M209+$AI$32*H209</f>
        <v/>
      </c>
      <c r="N210" s="16">
        <f>R210*$B$48</f>
        <v/>
      </c>
      <c r="O210" s="14">
        <f>K210/$B$37</f>
        <v/>
      </c>
      <c r="P210" s="14">
        <f>L210/$B$38</f>
        <v/>
      </c>
      <c r="Q210" s="14">
        <f>M210/$B$39</f>
        <v/>
      </c>
      <c r="R210" s="14">
        <f>R209*$AI$42+S209*$AI$43+T209*$AI$44+U209*$AI$45+$AI$47*H209</f>
        <v/>
      </c>
      <c r="S210" s="17">
        <f>$AI$33*K210+$AI$34*L210+$AI$35*M210</f>
        <v/>
      </c>
      <c r="T210" s="17">
        <f>$AI$36*K210+$AI$37*L210+$AI$38*M210</f>
        <v/>
      </c>
      <c r="U210" s="17">
        <f>$AI$39*K210+$AI$40*L210+$AI$41*M210</f>
        <v/>
      </c>
      <c r="V210" s="17">
        <f>R210*EXP(-$B$15*(($B$16+$AI$4)*0.1))+S210*$B$15/($B$15-$AI$12)*(EXP(-$AI$12*(($B$16+$AI$4)*0.1))-EXP(-$B$15*(($B$16+$AI$4)*0.1)))+T210*$B$15/($B$15-$AI$13)*(EXP(-$AI$13*(($B$16+$AI$4)*0.1))-EXP(-$B$15*(($B$16+$AI$4)*0.1)))+U210*$B$15/($B$15-$AI$14)*(EXP(-$AI$14*(($B$16+$AI$4)*0.1))-EXP(-$B$15*(($B$16+$AI$4)*0.1)))</f>
        <v/>
      </c>
      <c r="W210" s="17">
        <f>R210*EXP(-$B$15*(($B$16+$AI$4)*0.2))+S210*$B$15/($B$15-$AI$12)*(EXP(-$AI$12*(($B$16+$AI$4)*0.2))-EXP(-$B$15*(($B$16+$AI$4)*0.2)))+T210*$B$15/($B$15-$AI$13)*(EXP(-$AI$13*(($B$16+$AI$4)*0.2))-EXP(-$B$15*(($B$16+$AI$4)*0.2)))+U210*$B$15/($B$15-$AI$14)*(EXP(-$AI$14*(($B$16+$AI$4)*0.2))-EXP(-$B$15*(($B$16+$AI$4)*0.2)))</f>
        <v/>
      </c>
      <c r="X210" s="17">
        <f>R210*EXP(-$B$15*(($B$16+$AI$4)*0.3))+S210*$B$15/($B$15-$AI$12)*(EXP(-$AI$12*(($B$16+$AI$4)*0.3))-EXP(-$B$15*(($B$16+$AI$4)*0.3)))+T210*$B$15/($B$15-$AI$13)*(EXP(-$AI$13*(($B$16+$AI$4)*0.3))-EXP(-$B$15*(($B$16+$AI$4)*0.3)))+U210*$B$15/($B$15-$AI$14)*(EXP(-$AI$14*(($B$16+$AI$4)*0.3))-EXP(-$B$15*(($B$16+$AI$4)*0.3)))</f>
        <v/>
      </c>
      <c r="Y210" s="17">
        <f>R210*EXP(-$B$15*(($B$16+$AI$4)*0.4))+S210*$B$15/($B$15-$AI$12)*(EXP(-$AI$12*(($B$16+$AI$4)*0.4))-EXP(-$B$15*(($B$16+$AI$4)*0.4)))+T210*$B$15/($B$15-$AI$13)*(EXP(-$AI$13*(($B$16+$AI$4)*0.4))-EXP(-$B$15*(($B$16+$AI$4)*0.4)))+U210*$B$15/($B$15-$AI$14)*(EXP(-$AI$14*(($B$16+$AI$4)*0.4))-EXP(-$B$15*(($B$16+$AI$4)*0.4)))</f>
        <v/>
      </c>
      <c r="Z210" s="17">
        <f>R210*EXP(-$B$15*(($B$16+$AI$4)*0.5))+S210*$B$15/($B$15-$AI$12)*(EXP(-$AI$12*(($B$16+$AI$4)*0.5))-EXP(-$B$15*(($B$16+$AI$4)*0.5)))+T210*$B$15/($B$15-$AI$13)*(EXP(-$AI$13*(($B$16+$AI$4)*0.5))-EXP(-$B$15*(($B$16+$AI$4)*0.5)))+U210*$B$15/($B$15-$AI$14)*(EXP(-$AI$14*(($B$16+$AI$4)*0.5))-EXP(-$B$15*(($B$16+$AI$4)*0.5)))</f>
        <v/>
      </c>
      <c r="AA210" s="17">
        <f>R210*EXP(-$B$15*(($B$16+$AI$4)*0.6))+S210*$B$15/($B$15-$AI$12)*(EXP(-$AI$12*(($B$16+$AI$4)*0.6))-EXP(-$B$15*(($B$16+$AI$4)*0.6)))+T210*$B$15/($B$15-$AI$13)*(EXP(-$AI$13*(($B$16+$AI$4)*0.6))-EXP(-$B$15*(($B$16+$AI$4)*0.6)))+U210*$B$15/($B$15-$AI$14)*(EXP(-$AI$14*(($B$16+$AI$4)*0.6))-EXP(-$B$15*(($B$16+$AI$4)*0.6)))</f>
        <v/>
      </c>
      <c r="AB210" s="17">
        <f>R210*EXP(-$B$15*(($B$16+$AI$4)*0.7))+S210*$B$15/($B$15-$AI$12)*(EXP(-$AI$12*(($B$16+$AI$4)*0.7))-EXP(-$B$15*(($B$16+$AI$4)*0.7)))+T210*$B$15/($B$15-$AI$13)*(EXP(-$AI$13*(($B$16+$AI$4)*0.7))-EXP(-$B$15*(($B$16+$AI$4)*0.7)))+U210*$B$15/($B$15-$AI$14)*(EXP(-$AI$14*(($B$16+$AI$4)*0.7))-EXP(-$B$15*(($B$16+$AI$4)*0.7)))</f>
        <v/>
      </c>
      <c r="AC210" s="17">
        <f>R210*EXP(-$B$15*(($B$16+$AI$4)*0.8))+S210*$B$15/($B$15-$AI$12)*(EXP(-$AI$12*(($B$16+$AI$4)*0.8))-EXP(-$B$15*(($B$16+$AI$4)*0.8)))+T210*$B$15/($B$15-$AI$13)*(EXP(-$AI$13*(($B$16+$AI$4)*0.8))-EXP(-$B$15*(($B$16+$AI$4)*0.8)))+U210*$B$15/($B$15-$AI$14)*(EXP(-$AI$14*(($B$16+$AI$4)*0.8))-EXP(-$B$15*(($B$16+$AI$4)*0.8)))</f>
        <v/>
      </c>
      <c r="AD210" s="17">
        <f>R210*EXP(-$B$15*(($B$16+$AI$4)*0.9))+S210*$B$15/($B$15-$AI$12)*(EXP(-$AI$12*(($B$16+$AI$4)*0.9))-EXP(-$B$15*(($B$16+$AI$4)*0.9)))+T210*$B$15/($B$15-$AI$13)*(EXP(-$AI$13*(($B$16+$AI$4)*0.9))-EXP(-$B$15*(($B$16+$AI$4)*0.9)))+U210*$B$15/($B$15-$AI$14)*(EXP(-$AI$14*(($B$16+$AI$4)*0.9))-EXP(-$B$15*(($B$16+$AI$4)*0.9)))</f>
        <v/>
      </c>
      <c r="AE210" s="17">
        <f>R210*EXP(-$B$15*(($B$16+$AI$4)*1.0))+S210*$B$15/($B$15-$AI$12)*(EXP(-$AI$12*(($B$16+$AI$4)*1.0))-EXP(-$B$15*(($B$16+$AI$4)*1.0)))+T210*$B$15/($B$15-$AI$13)*(EXP(-$AI$13*(($B$16+$AI$4)*1.0))-EXP(-$B$15*(($B$16+$AI$4)*1.0)))+U210*$B$15/($B$15-$AI$14)*(EXP(-$AI$14*(($B$16+$AI$4)*1.0))-EXP(-$B$15*(($B$16+$AI$4)*1.0)))</f>
        <v/>
      </c>
      <c r="AF210" s="17">
        <f>MIN((G210-V210)/$AI$48,(G210-W210)/$AI$49,(G210-X210)/$AI$50,(G210-Y210)/$AI$51,(G210-Z210)/$AI$52,(G210-AA210)/$AI$53,(G210-AB210)/$AI$54,(G210-AC210)/$AI$55,(G210-AD210)/$AI$56,(G210-AE210)/$AI$57)</f>
        <v/>
      </c>
    </row>
    <row r="211">
      <c r="E211" s="12">
        <f>E210+$B$11</f>
        <v/>
      </c>
      <c r="F211" s="13">
        <f>E211/60</f>
        <v/>
      </c>
      <c r="G211" s="13">
        <f>IF(F211&gt;=$AI$66,$B$26,IF(F211&gt;=$AI$65,$B$25,IF(F211&gt;=$AI$64,$B$24,IF(F211&gt;=$AI$63,$B$23,IF(F211&gt;=$AI$62,$B$22,IF(F211&gt;=$AI$61,$B$21,$B$20))))))</f>
        <v/>
      </c>
      <c r="H211" s="14">
        <f>MAX(0,MIN($AI$59,IF($B$9="Plasma",(G211-(S211*$AI$18+T211*$AI$19+U211*$AI$20))/$AI$46,AF211)))</f>
        <v/>
      </c>
      <c r="I211" s="15">
        <f>H211/10*3600/$B$11</f>
        <v/>
      </c>
      <c r="J211" s="15">
        <f>J210+H211</f>
        <v/>
      </c>
      <c r="K211" s="14">
        <f>$AI$21*K210+$AI$22*L210+$AI$23*M210+$AI$30*H210</f>
        <v/>
      </c>
      <c r="L211" s="14">
        <f>$AI$24*K210+$AI$25*L210+$AI$26*M210+$AI$31*H210</f>
        <v/>
      </c>
      <c r="M211" s="14">
        <f>$AI$27*K210+$AI$28*L210+$AI$29*M210+$AI$32*H210</f>
        <v/>
      </c>
      <c r="N211" s="16">
        <f>R211*$B$48</f>
        <v/>
      </c>
      <c r="O211" s="14">
        <f>K211/$B$37</f>
        <v/>
      </c>
      <c r="P211" s="14">
        <f>L211/$B$38</f>
        <v/>
      </c>
      <c r="Q211" s="14">
        <f>M211/$B$39</f>
        <v/>
      </c>
      <c r="R211" s="14">
        <f>R210*$AI$42+S210*$AI$43+T210*$AI$44+U210*$AI$45+$AI$47*H210</f>
        <v/>
      </c>
      <c r="S211" s="17">
        <f>$AI$33*K211+$AI$34*L211+$AI$35*M211</f>
        <v/>
      </c>
      <c r="T211" s="17">
        <f>$AI$36*K211+$AI$37*L211+$AI$38*M211</f>
        <v/>
      </c>
      <c r="U211" s="17">
        <f>$AI$39*K211+$AI$40*L211+$AI$41*M211</f>
        <v/>
      </c>
      <c r="V211" s="17">
        <f>R211*EXP(-$B$15*(($B$16+$AI$4)*0.1))+S211*$B$15/($B$15-$AI$12)*(EXP(-$AI$12*(($B$16+$AI$4)*0.1))-EXP(-$B$15*(($B$16+$AI$4)*0.1)))+T211*$B$15/($B$15-$AI$13)*(EXP(-$AI$13*(($B$16+$AI$4)*0.1))-EXP(-$B$15*(($B$16+$AI$4)*0.1)))+U211*$B$15/($B$15-$AI$14)*(EXP(-$AI$14*(($B$16+$AI$4)*0.1))-EXP(-$B$15*(($B$16+$AI$4)*0.1)))</f>
        <v/>
      </c>
      <c r="W211" s="17">
        <f>R211*EXP(-$B$15*(($B$16+$AI$4)*0.2))+S211*$B$15/($B$15-$AI$12)*(EXP(-$AI$12*(($B$16+$AI$4)*0.2))-EXP(-$B$15*(($B$16+$AI$4)*0.2)))+T211*$B$15/($B$15-$AI$13)*(EXP(-$AI$13*(($B$16+$AI$4)*0.2))-EXP(-$B$15*(($B$16+$AI$4)*0.2)))+U211*$B$15/($B$15-$AI$14)*(EXP(-$AI$14*(($B$16+$AI$4)*0.2))-EXP(-$B$15*(($B$16+$AI$4)*0.2)))</f>
        <v/>
      </c>
      <c r="X211" s="17">
        <f>R211*EXP(-$B$15*(($B$16+$AI$4)*0.3))+S211*$B$15/($B$15-$AI$12)*(EXP(-$AI$12*(($B$16+$AI$4)*0.3))-EXP(-$B$15*(($B$16+$AI$4)*0.3)))+T211*$B$15/($B$15-$AI$13)*(EXP(-$AI$13*(($B$16+$AI$4)*0.3))-EXP(-$B$15*(($B$16+$AI$4)*0.3)))+U211*$B$15/($B$15-$AI$14)*(EXP(-$AI$14*(($B$16+$AI$4)*0.3))-EXP(-$B$15*(($B$16+$AI$4)*0.3)))</f>
        <v/>
      </c>
      <c r="Y211" s="17">
        <f>R211*EXP(-$B$15*(($B$16+$AI$4)*0.4))+S211*$B$15/($B$15-$AI$12)*(EXP(-$AI$12*(($B$16+$AI$4)*0.4))-EXP(-$B$15*(($B$16+$AI$4)*0.4)))+T211*$B$15/($B$15-$AI$13)*(EXP(-$AI$13*(($B$16+$AI$4)*0.4))-EXP(-$B$15*(($B$16+$AI$4)*0.4)))+U211*$B$15/($B$15-$AI$14)*(EXP(-$AI$14*(($B$16+$AI$4)*0.4))-EXP(-$B$15*(($B$16+$AI$4)*0.4)))</f>
        <v/>
      </c>
      <c r="Z211" s="17">
        <f>R211*EXP(-$B$15*(($B$16+$AI$4)*0.5))+S211*$B$15/($B$15-$AI$12)*(EXP(-$AI$12*(($B$16+$AI$4)*0.5))-EXP(-$B$15*(($B$16+$AI$4)*0.5)))+T211*$B$15/($B$15-$AI$13)*(EXP(-$AI$13*(($B$16+$AI$4)*0.5))-EXP(-$B$15*(($B$16+$AI$4)*0.5)))+U211*$B$15/($B$15-$AI$14)*(EXP(-$AI$14*(($B$16+$AI$4)*0.5))-EXP(-$B$15*(($B$16+$AI$4)*0.5)))</f>
        <v/>
      </c>
      <c r="AA211" s="17">
        <f>R211*EXP(-$B$15*(($B$16+$AI$4)*0.6))+S211*$B$15/($B$15-$AI$12)*(EXP(-$AI$12*(($B$16+$AI$4)*0.6))-EXP(-$B$15*(($B$16+$AI$4)*0.6)))+T211*$B$15/($B$15-$AI$13)*(EXP(-$AI$13*(($B$16+$AI$4)*0.6))-EXP(-$B$15*(($B$16+$AI$4)*0.6)))+U211*$B$15/($B$15-$AI$14)*(EXP(-$AI$14*(($B$16+$AI$4)*0.6))-EXP(-$B$15*(($B$16+$AI$4)*0.6)))</f>
        <v/>
      </c>
      <c r="AB211" s="17">
        <f>R211*EXP(-$B$15*(($B$16+$AI$4)*0.7))+S211*$B$15/($B$15-$AI$12)*(EXP(-$AI$12*(($B$16+$AI$4)*0.7))-EXP(-$B$15*(($B$16+$AI$4)*0.7)))+T211*$B$15/($B$15-$AI$13)*(EXP(-$AI$13*(($B$16+$AI$4)*0.7))-EXP(-$B$15*(($B$16+$AI$4)*0.7)))+U211*$B$15/($B$15-$AI$14)*(EXP(-$AI$14*(($B$16+$AI$4)*0.7))-EXP(-$B$15*(($B$16+$AI$4)*0.7)))</f>
        <v/>
      </c>
      <c r="AC211" s="17">
        <f>R211*EXP(-$B$15*(($B$16+$AI$4)*0.8))+S211*$B$15/($B$15-$AI$12)*(EXP(-$AI$12*(($B$16+$AI$4)*0.8))-EXP(-$B$15*(($B$16+$AI$4)*0.8)))+T211*$B$15/($B$15-$AI$13)*(EXP(-$AI$13*(($B$16+$AI$4)*0.8))-EXP(-$B$15*(($B$16+$AI$4)*0.8)))+U211*$B$15/($B$15-$AI$14)*(EXP(-$AI$14*(($B$16+$AI$4)*0.8))-EXP(-$B$15*(($B$16+$AI$4)*0.8)))</f>
        <v/>
      </c>
      <c r="AD211" s="17">
        <f>R211*EXP(-$B$15*(($B$16+$AI$4)*0.9))+S211*$B$15/($B$15-$AI$12)*(EXP(-$AI$12*(($B$16+$AI$4)*0.9))-EXP(-$B$15*(($B$16+$AI$4)*0.9)))+T211*$B$15/($B$15-$AI$13)*(EXP(-$AI$13*(($B$16+$AI$4)*0.9))-EXP(-$B$15*(($B$16+$AI$4)*0.9)))+U211*$B$15/($B$15-$AI$14)*(EXP(-$AI$14*(($B$16+$AI$4)*0.9))-EXP(-$B$15*(($B$16+$AI$4)*0.9)))</f>
        <v/>
      </c>
      <c r="AE211" s="17">
        <f>R211*EXP(-$B$15*(($B$16+$AI$4)*1.0))+S211*$B$15/($B$15-$AI$12)*(EXP(-$AI$12*(($B$16+$AI$4)*1.0))-EXP(-$B$15*(($B$16+$AI$4)*1.0)))+T211*$B$15/($B$15-$AI$13)*(EXP(-$AI$13*(($B$16+$AI$4)*1.0))-EXP(-$B$15*(($B$16+$AI$4)*1.0)))+U211*$B$15/($B$15-$AI$14)*(EXP(-$AI$14*(($B$16+$AI$4)*1.0))-EXP(-$B$15*(($B$16+$AI$4)*1.0)))</f>
        <v/>
      </c>
      <c r="AF211" s="17">
        <f>MIN((G211-V211)/$AI$48,(G211-W211)/$AI$49,(G211-X211)/$AI$50,(G211-Y211)/$AI$51,(G211-Z211)/$AI$52,(G211-AA211)/$AI$53,(G211-AB211)/$AI$54,(G211-AC211)/$AI$55,(G211-AD211)/$AI$56,(G211-AE211)/$AI$57)</f>
        <v/>
      </c>
    </row>
    <row r="212">
      <c r="E212" s="12">
        <f>E211+$B$11</f>
        <v/>
      </c>
      <c r="F212" s="13">
        <f>E212/60</f>
        <v/>
      </c>
      <c r="G212" s="13">
        <f>IF(F212&gt;=$AI$66,$B$26,IF(F212&gt;=$AI$65,$B$25,IF(F212&gt;=$AI$64,$B$24,IF(F212&gt;=$AI$63,$B$23,IF(F212&gt;=$AI$62,$B$22,IF(F212&gt;=$AI$61,$B$21,$B$20))))))</f>
        <v/>
      </c>
      <c r="H212" s="14">
        <f>MAX(0,MIN($AI$59,IF($B$9="Plasma",(G212-(S212*$AI$18+T212*$AI$19+U212*$AI$20))/$AI$46,AF212)))</f>
        <v/>
      </c>
      <c r="I212" s="15">
        <f>H212/10*3600/$B$11</f>
        <v/>
      </c>
      <c r="J212" s="15">
        <f>J211+H212</f>
        <v/>
      </c>
      <c r="K212" s="14">
        <f>$AI$21*K211+$AI$22*L211+$AI$23*M211+$AI$30*H211</f>
        <v/>
      </c>
      <c r="L212" s="14">
        <f>$AI$24*K211+$AI$25*L211+$AI$26*M211+$AI$31*H211</f>
        <v/>
      </c>
      <c r="M212" s="14">
        <f>$AI$27*K211+$AI$28*L211+$AI$29*M211+$AI$32*H211</f>
        <v/>
      </c>
      <c r="N212" s="16">
        <f>R212*$B$48</f>
        <v/>
      </c>
      <c r="O212" s="14">
        <f>K212/$B$37</f>
        <v/>
      </c>
      <c r="P212" s="14">
        <f>L212/$B$38</f>
        <v/>
      </c>
      <c r="Q212" s="14">
        <f>M212/$B$39</f>
        <v/>
      </c>
      <c r="R212" s="14">
        <f>R211*$AI$42+S211*$AI$43+T211*$AI$44+U211*$AI$45+$AI$47*H211</f>
        <v/>
      </c>
      <c r="S212" s="17">
        <f>$AI$33*K212+$AI$34*L212+$AI$35*M212</f>
        <v/>
      </c>
      <c r="T212" s="17">
        <f>$AI$36*K212+$AI$37*L212+$AI$38*M212</f>
        <v/>
      </c>
      <c r="U212" s="17">
        <f>$AI$39*K212+$AI$40*L212+$AI$41*M212</f>
        <v/>
      </c>
      <c r="V212" s="17">
        <f>R212*EXP(-$B$15*(($B$16+$AI$4)*0.1))+S212*$B$15/($B$15-$AI$12)*(EXP(-$AI$12*(($B$16+$AI$4)*0.1))-EXP(-$B$15*(($B$16+$AI$4)*0.1)))+T212*$B$15/($B$15-$AI$13)*(EXP(-$AI$13*(($B$16+$AI$4)*0.1))-EXP(-$B$15*(($B$16+$AI$4)*0.1)))+U212*$B$15/($B$15-$AI$14)*(EXP(-$AI$14*(($B$16+$AI$4)*0.1))-EXP(-$B$15*(($B$16+$AI$4)*0.1)))</f>
        <v/>
      </c>
      <c r="W212" s="17">
        <f>R212*EXP(-$B$15*(($B$16+$AI$4)*0.2))+S212*$B$15/($B$15-$AI$12)*(EXP(-$AI$12*(($B$16+$AI$4)*0.2))-EXP(-$B$15*(($B$16+$AI$4)*0.2)))+T212*$B$15/($B$15-$AI$13)*(EXP(-$AI$13*(($B$16+$AI$4)*0.2))-EXP(-$B$15*(($B$16+$AI$4)*0.2)))+U212*$B$15/($B$15-$AI$14)*(EXP(-$AI$14*(($B$16+$AI$4)*0.2))-EXP(-$B$15*(($B$16+$AI$4)*0.2)))</f>
        <v/>
      </c>
      <c r="X212" s="17">
        <f>R212*EXP(-$B$15*(($B$16+$AI$4)*0.3))+S212*$B$15/($B$15-$AI$12)*(EXP(-$AI$12*(($B$16+$AI$4)*0.3))-EXP(-$B$15*(($B$16+$AI$4)*0.3)))+T212*$B$15/($B$15-$AI$13)*(EXP(-$AI$13*(($B$16+$AI$4)*0.3))-EXP(-$B$15*(($B$16+$AI$4)*0.3)))+U212*$B$15/($B$15-$AI$14)*(EXP(-$AI$14*(($B$16+$AI$4)*0.3))-EXP(-$B$15*(($B$16+$AI$4)*0.3)))</f>
        <v/>
      </c>
      <c r="Y212" s="17">
        <f>R212*EXP(-$B$15*(($B$16+$AI$4)*0.4))+S212*$B$15/($B$15-$AI$12)*(EXP(-$AI$12*(($B$16+$AI$4)*0.4))-EXP(-$B$15*(($B$16+$AI$4)*0.4)))+T212*$B$15/($B$15-$AI$13)*(EXP(-$AI$13*(($B$16+$AI$4)*0.4))-EXP(-$B$15*(($B$16+$AI$4)*0.4)))+U212*$B$15/($B$15-$AI$14)*(EXP(-$AI$14*(($B$16+$AI$4)*0.4))-EXP(-$B$15*(($B$16+$AI$4)*0.4)))</f>
        <v/>
      </c>
      <c r="Z212" s="17">
        <f>R212*EXP(-$B$15*(($B$16+$AI$4)*0.5))+S212*$B$15/($B$15-$AI$12)*(EXP(-$AI$12*(($B$16+$AI$4)*0.5))-EXP(-$B$15*(($B$16+$AI$4)*0.5)))+T212*$B$15/($B$15-$AI$13)*(EXP(-$AI$13*(($B$16+$AI$4)*0.5))-EXP(-$B$15*(($B$16+$AI$4)*0.5)))+U212*$B$15/($B$15-$AI$14)*(EXP(-$AI$14*(($B$16+$AI$4)*0.5))-EXP(-$B$15*(($B$16+$AI$4)*0.5)))</f>
        <v/>
      </c>
      <c r="AA212" s="17">
        <f>R212*EXP(-$B$15*(($B$16+$AI$4)*0.6))+S212*$B$15/($B$15-$AI$12)*(EXP(-$AI$12*(($B$16+$AI$4)*0.6))-EXP(-$B$15*(($B$16+$AI$4)*0.6)))+T212*$B$15/($B$15-$AI$13)*(EXP(-$AI$13*(($B$16+$AI$4)*0.6))-EXP(-$B$15*(($B$16+$AI$4)*0.6)))+U212*$B$15/($B$15-$AI$14)*(EXP(-$AI$14*(($B$16+$AI$4)*0.6))-EXP(-$B$15*(($B$16+$AI$4)*0.6)))</f>
        <v/>
      </c>
      <c r="AB212" s="17">
        <f>R212*EXP(-$B$15*(($B$16+$AI$4)*0.7))+S212*$B$15/($B$15-$AI$12)*(EXP(-$AI$12*(($B$16+$AI$4)*0.7))-EXP(-$B$15*(($B$16+$AI$4)*0.7)))+T212*$B$15/($B$15-$AI$13)*(EXP(-$AI$13*(($B$16+$AI$4)*0.7))-EXP(-$B$15*(($B$16+$AI$4)*0.7)))+U212*$B$15/($B$15-$AI$14)*(EXP(-$AI$14*(($B$16+$AI$4)*0.7))-EXP(-$B$15*(($B$16+$AI$4)*0.7)))</f>
        <v/>
      </c>
      <c r="AC212" s="17">
        <f>R212*EXP(-$B$15*(($B$16+$AI$4)*0.8))+S212*$B$15/($B$15-$AI$12)*(EXP(-$AI$12*(($B$16+$AI$4)*0.8))-EXP(-$B$15*(($B$16+$AI$4)*0.8)))+T212*$B$15/($B$15-$AI$13)*(EXP(-$AI$13*(($B$16+$AI$4)*0.8))-EXP(-$B$15*(($B$16+$AI$4)*0.8)))+U212*$B$15/($B$15-$AI$14)*(EXP(-$AI$14*(($B$16+$AI$4)*0.8))-EXP(-$B$15*(($B$16+$AI$4)*0.8)))</f>
        <v/>
      </c>
      <c r="AD212" s="17">
        <f>R212*EXP(-$B$15*(($B$16+$AI$4)*0.9))+S212*$B$15/($B$15-$AI$12)*(EXP(-$AI$12*(($B$16+$AI$4)*0.9))-EXP(-$B$15*(($B$16+$AI$4)*0.9)))+T212*$B$15/($B$15-$AI$13)*(EXP(-$AI$13*(($B$16+$AI$4)*0.9))-EXP(-$B$15*(($B$16+$AI$4)*0.9)))+U212*$B$15/($B$15-$AI$14)*(EXP(-$AI$14*(($B$16+$AI$4)*0.9))-EXP(-$B$15*(($B$16+$AI$4)*0.9)))</f>
        <v/>
      </c>
      <c r="AE212" s="17">
        <f>R212*EXP(-$B$15*(($B$16+$AI$4)*1.0))+S212*$B$15/($B$15-$AI$12)*(EXP(-$AI$12*(($B$16+$AI$4)*1.0))-EXP(-$B$15*(($B$16+$AI$4)*1.0)))+T212*$B$15/($B$15-$AI$13)*(EXP(-$AI$13*(($B$16+$AI$4)*1.0))-EXP(-$B$15*(($B$16+$AI$4)*1.0)))+U212*$B$15/($B$15-$AI$14)*(EXP(-$AI$14*(($B$16+$AI$4)*1.0))-EXP(-$B$15*(($B$16+$AI$4)*1.0)))</f>
        <v/>
      </c>
      <c r="AF212" s="17">
        <f>MIN((G212-V212)/$AI$48,(G212-W212)/$AI$49,(G212-X212)/$AI$50,(G212-Y212)/$AI$51,(G212-Z212)/$AI$52,(G212-AA212)/$AI$53,(G212-AB212)/$AI$54,(G212-AC212)/$AI$55,(G212-AD212)/$AI$56,(G212-AE212)/$AI$57)</f>
        <v/>
      </c>
    </row>
    <row r="213">
      <c r="E213" s="12">
        <f>E212+$B$11</f>
        <v/>
      </c>
      <c r="F213" s="13">
        <f>E213/60</f>
        <v/>
      </c>
      <c r="G213" s="13">
        <f>IF(F213&gt;=$AI$66,$B$26,IF(F213&gt;=$AI$65,$B$25,IF(F213&gt;=$AI$64,$B$24,IF(F213&gt;=$AI$63,$B$23,IF(F213&gt;=$AI$62,$B$22,IF(F213&gt;=$AI$61,$B$21,$B$20))))))</f>
        <v/>
      </c>
      <c r="H213" s="14">
        <f>MAX(0,MIN($AI$59,IF($B$9="Plasma",(G213-(S213*$AI$18+T213*$AI$19+U213*$AI$20))/$AI$46,AF213)))</f>
        <v/>
      </c>
      <c r="I213" s="15">
        <f>H213/10*3600/$B$11</f>
        <v/>
      </c>
      <c r="J213" s="15">
        <f>J212+H213</f>
        <v/>
      </c>
      <c r="K213" s="14">
        <f>$AI$21*K212+$AI$22*L212+$AI$23*M212+$AI$30*H212</f>
        <v/>
      </c>
      <c r="L213" s="14">
        <f>$AI$24*K212+$AI$25*L212+$AI$26*M212+$AI$31*H212</f>
        <v/>
      </c>
      <c r="M213" s="14">
        <f>$AI$27*K212+$AI$28*L212+$AI$29*M212+$AI$32*H212</f>
        <v/>
      </c>
      <c r="N213" s="16">
        <f>R213*$B$48</f>
        <v/>
      </c>
      <c r="O213" s="14">
        <f>K213/$B$37</f>
        <v/>
      </c>
      <c r="P213" s="14">
        <f>L213/$B$38</f>
        <v/>
      </c>
      <c r="Q213" s="14">
        <f>M213/$B$39</f>
        <v/>
      </c>
      <c r="R213" s="14">
        <f>R212*$AI$42+S212*$AI$43+T212*$AI$44+U212*$AI$45+$AI$47*H212</f>
        <v/>
      </c>
      <c r="S213" s="17">
        <f>$AI$33*K213+$AI$34*L213+$AI$35*M213</f>
        <v/>
      </c>
      <c r="T213" s="17">
        <f>$AI$36*K213+$AI$37*L213+$AI$38*M213</f>
        <v/>
      </c>
      <c r="U213" s="17">
        <f>$AI$39*K213+$AI$40*L213+$AI$41*M213</f>
        <v/>
      </c>
      <c r="V213" s="17">
        <f>R213*EXP(-$B$15*(($B$16+$AI$4)*0.1))+S213*$B$15/($B$15-$AI$12)*(EXP(-$AI$12*(($B$16+$AI$4)*0.1))-EXP(-$B$15*(($B$16+$AI$4)*0.1)))+T213*$B$15/($B$15-$AI$13)*(EXP(-$AI$13*(($B$16+$AI$4)*0.1))-EXP(-$B$15*(($B$16+$AI$4)*0.1)))+U213*$B$15/($B$15-$AI$14)*(EXP(-$AI$14*(($B$16+$AI$4)*0.1))-EXP(-$B$15*(($B$16+$AI$4)*0.1)))</f>
        <v/>
      </c>
      <c r="W213" s="17">
        <f>R213*EXP(-$B$15*(($B$16+$AI$4)*0.2))+S213*$B$15/($B$15-$AI$12)*(EXP(-$AI$12*(($B$16+$AI$4)*0.2))-EXP(-$B$15*(($B$16+$AI$4)*0.2)))+T213*$B$15/($B$15-$AI$13)*(EXP(-$AI$13*(($B$16+$AI$4)*0.2))-EXP(-$B$15*(($B$16+$AI$4)*0.2)))+U213*$B$15/($B$15-$AI$14)*(EXP(-$AI$14*(($B$16+$AI$4)*0.2))-EXP(-$B$15*(($B$16+$AI$4)*0.2)))</f>
        <v/>
      </c>
      <c r="X213" s="17">
        <f>R213*EXP(-$B$15*(($B$16+$AI$4)*0.3))+S213*$B$15/($B$15-$AI$12)*(EXP(-$AI$12*(($B$16+$AI$4)*0.3))-EXP(-$B$15*(($B$16+$AI$4)*0.3)))+T213*$B$15/($B$15-$AI$13)*(EXP(-$AI$13*(($B$16+$AI$4)*0.3))-EXP(-$B$15*(($B$16+$AI$4)*0.3)))+U213*$B$15/($B$15-$AI$14)*(EXP(-$AI$14*(($B$16+$AI$4)*0.3))-EXP(-$B$15*(($B$16+$AI$4)*0.3)))</f>
        <v/>
      </c>
      <c r="Y213" s="17">
        <f>R213*EXP(-$B$15*(($B$16+$AI$4)*0.4))+S213*$B$15/($B$15-$AI$12)*(EXP(-$AI$12*(($B$16+$AI$4)*0.4))-EXP(-$B$15*(($B$16+$AI$4)*0.4)))+T213*$B$15/($B$15-$AI$13)*(EXP(-$AI$13*(($B$16+$AI$4)*0.4))-EXP(-$B$15*(($B$16+$AI$4)*0.4)))+U213*$B$15/($B$15-$AI$14)*(EXP(-$AI$14*(($B$16+$AI$4)*0.4))-EXP(-$B$15*(($B$16+$AI$4)*0.4)))</f>
        <v/>
      </c>
      <c r="Z213" s="17">
        <f>R213*EXP(-$B$15*(($B$16+$AI$4)*0.5))+S213*$B$15/($B$15-$AI$12)*(EXP(-$AI$12*(($B$16+$AI$4)*0.5))-EXP(-$B$15*(($B$16+$AI$4)*0.5)))+T213*$B$15/($B$15-$AI$13)*(EXP(-$AI$13*(($B$16+$AI$4)*0.5))-EXP(-$B$15*(($B$16+$AI$4)*0.5)))+U213*$B$15/($B$15-$AI$14)*(EXP(-$AI$14*(($B$16+$AI$4)*0.5))-EXP(-$B$15*(($B$16+$AI$4)*0.5)))</f>
        <v/>
      </c>
      <c r="AA213" s="17">
        <f>R213*EXP(-$B$15*(($B$16+$AI$4)*0.6))+S213*$B$15/($B$15-$AI$12)*(EXP(-$AI$12*(($B$16+$AI$4)*0.6))-EXP(-$B$15*(($B$16+$AI$4)*0.6)))+T213*$B$15/($B$15-$AI$13)*(EXP(-$AI$13*(($B$16+$AI$4)*0.6))-EXP(-$B$15*(($B$16+$AI$4)*0.6)))+U213*$B$15/($B$15-$AI$14)*(EXP(-$AI$14*(($B$16+$AI$4)*0.6))-EXP(-$B$15*(($B$16+$AI$4)*0.6)))</f>
        <v/>
      </c>
      <c r="AB213" s="17">
        <f>R213*EXP(-$B$15*(($B$16+$AI$4)*0.7))+S213*$B$15/($B$15-$AI$12)*(EXP(-$AI$12*(($B$16+$AI$4)*0.7))-EXP(-$B$15*(($B$16+$AI$4)*0.7)))+T213*$B$15/($B$15-$AI$13)*(EXP(-$AI$13*(($B$16+$AI$4)*0.7))-EXP(-$B$15*(($B$16+$AI$4)*0.7)))+U213*$B$15/($B$15-$AI$14)*(EXP(-$AI$14*(($B$16+$AI$4)*0.7))-EXP(-$B$15*(($B$16+$AI$4)*0.7)))</f>
        <v/>
      </c>
      <c r="AC213" s="17">
        <f>R213*EXP(-$B$15*(($B$16+$AI$4)*0.8))+S213*$B$15/($B$15-$AI$12)*(EXP(-$AI$12*(($B$16+$AI$4)*0.8))-EXP(-$B$15*(($B$16+$AI$4)*0.8)))+T213*$B$15/($B$15-$AI$13)*(EXP(-$AI$13*(($B$16+$AI$4)*0.8))-EXP(-$B$15*(($B$16+$AI$4)*0.8)))+U213*$B$15/($B$15-$AI$14)*(EXP(-$AI$14*(($B$16+$AI$4)*0.8))-EXP(-$B$15*(($B$16+$AI$4)*0.8)))</f>
        <v/>
      </c>
      <c r="AD213" s="17">
        <f>R213*EXP(-$B$15*(($B$16+$AI$4)*0.9))+S213*$B$15/($B$15-$AI$12)*(EXP(-$AI$12*(($B$16+$AI$4)*0.9))-EXP(-$B$15*(($B$16+$AI$4)*0.9)))+T213*$B$15/($B$15-$AI$13)*(EXP(-$AI$13*(($B$16+$AI$4)*0.9))-EXP(-$B$15*(($B$16+$AI$4)*0.9)))+U213*$B$15/($B$15-$AI$14)*(EXP(-$AI$14*(($B$16+$AI$4)*0.9))-EXP(-$B$15*(($B$16+$AI$4)*0.9)))</f>
        <v/>
      </c>
      <c r="AE213" s="17">
        <f>R213*EXP(-$B$15*(($B$16+$AI$4)*1.0))+S213*$B$15/($B$15-$AI$12)*(EXP(-$AI$12*(($B$16+$AI$4)*1.0))-EXP(-$B$15*(($B$16+$AI$4)*1.0)))+T213*$B$15/($B$15-$AI$13)*(EXP(-$AI$13*(($B$16+$AI$4)*1.0))-EXP(-$B$15*(($B$16+$AI$4)*1.0)))+U213*$B$15/($B$15-$AI$14)*(EXP(-$AI$14*(($B$16+$AI$4)*1.0))-EXP(-$B$15*(($B$16+$AI$4)*1.0)))</f>
        <v/>
      </c>
      <c r="AF213" s="17">
        <f>MIN((G213-V213)/$AI$48,(G213-W213)/$AI$49,(G213-X213)/$AI$50,(G213-Y213)/$AI$51,(G213-Z213)/$AI$52,(G213-AA213)/$AI$53,(G213-AB213)/$AI$54,(G213-AC213)/$AI$55,(G213-AD213)/$AI$56,(G213-AE213)/$AI$57)</f>
        <v/>
      </c>
    </row>
    <row r="214">
      <c r="E214" s="12">
        <f>E213+$B$11</f>
        <v/>
      </c>
      <c r="F214" s="13">
        <f>E214/60</f>
        <v/>
      </c>
      <c r="G214" s="13">
        <f>IF(F214&gt;=$AI$66,$B$26,IF(F214&gt;=$AI$65,$B$25,IF(F214&gt;=$AI$64,$B$24,IF(F214&gt;=$AI$63,$B$23,IF(F214&gt;=$AI$62,$B$22,IF(F214&gt;=$AI$61,$B$21,$B$20))))))</f>
        <v/>
      </c>
      <c r="H214" s="14">
        <f>MAX(0,MIN($AI$59,IF($B$9="Plasma",(G214-(S214*$AI$18+T214*$AI$19+U214*$AI$20))/$AI$46,AF214)))</f>
        <v/>
      </c>
      <c r="I214" s="15">
        <f>H214/10*3600/$B$11</f>
        <v/>
      </c>
      <c r="J214" s="15">
        <f>J213+H214</f>
        <v/>
      </c>
      <c r="K214" s="14">
        <f>$AI$21*K213+$AI$22*L213+$AI$23*M213+$AI$30*H213</f>
        <v/>
      </c>
      <c r="L214" s="14">
        <f>$AI$24*K213+$AI$25*L213+$AI$26*M213+$AI$31*H213</f>
        <v/>
      </c>
      <c r="M214" s="14">
        <f>$AI$27*K213+$AI$28*L213+$AI$29*M213+$AI$32*H213</f>
        <v/>
      </c>
      <c r="N214" s="16">
        <f>R214*$B$48</f>
        <v/>
      </c>
      <c r="O214" s="14">
        <f>K214/$B$37</f>
        <v/>
      </c>
      <c r="P214" s="14">
        <f>L214/$B$38</f>
        <v/>
      </c>
      <c r="Q214" s="14">
        <f>M214/$B$39</f>
        <v/>
      </c>
      <c r="R214" s="14">
        <f>R213*$AI$42+S213*$AI$43+T213*$AI$44+U213*$AI$45+$AI$47*H213</f>
        <v/>
      </c>
      <c r="S214" s="17">
        <f>$AI$33*K214+$AI$34*L214+$AI$35*M214</f>
        <v/>
      </c>
      <c r="T214" s="17">
        <f>$AI$36*K214+$AI$37*L214+$AI$38*M214</f>
        <v/>
      </c>
      <c r="U214" s="17">
        <f>$AI$39*K214+$AI$40*L214+$AI$41*M214</f>
        <v/>
      </c>
      <c r="V214" s="17">
        <f>R214*EXP(-$B$15*(($B$16+$AI$4)*0.1))+S214*$B$15/($B$15-$AI$12)*(EXP(-$AI$12*(($B$16+$AI$4)*0.1))-EXP(-$B$15*(($B$16+$AI$4)*0.1)))+T214*$B$15/($B$15-$AI$13)*(EXP(-$AI$13*(($B$16+$AI$4)*0.1))-EXP(-$B$15*(($B$16+$AI$4)*0.1)))+U214*$B$15/($B$15-$AI$14)*(EXP(-$AI$14*(($B$16+$AI$4)*0.1))-EXP(-$B$15*(($B$16+$AI$4)*0.1)))</f>
        <v/>
      </c>
      <c r="W214" s="17">
        <f>R214*EXP(-$B$15*(($B$16+$AI$4)*0.2))+S214*$B$15/($B$15-$AI$12)*(EXP(-$AI$12*(($B$16+$AI$4)*0.2))-EXP(-$B$15*(($B$16+$AI$4)*0.2)))+T214*$B$15/($B$15-$AI$13)*(EXP(-$AI$13*(($B$16+$AI$4)*0.2))-EXP(-$B$15*(($B$16+$AI$4)*0.2)))+U214*$B$15/($B$15-$AI$14)*(EXP(-$AI$14*(($B$16+$AI$4)*0.2))-EXP(-$B$15*(($B$16+$AI$4)*0.2)))</f>
        <v/>
      </c>
      <c r="X214" s="17">
        <f>R214*EXP(-$B$15*(($B$16+$AI$4)*0.3))+S214*$B$15/($B$15-$AI$12)*(EXP(-$AI$12*(($B$16+$AI$4)*0.3))-EXP(-$B$15*(($B$16+$AI$4)*0.3)))+T214*$B$15/($B$15-$AI$13)*(EXP(-$AI$13*(($B$16+$AI$4)*0.3))-EXP(-$B$15*(($B$16+$AI$4)*0.3)))+U214*$B$15/($B$15-$AI$14)*(EXP(-$AI$14*(($B$16+$AI$4)*0.3))-EXP(-$B$15*(($B$16+$AI$4)*0.3)))</f>
        <v/>
      </c>
      <c r="Y214" s="17">
        <f>R214*EXP(-$B$15*(($B$16+$AI$4)*0.4))+S214*$B$15/($B$15-$AI$12)*(EXP(-$AI$12*(($B$16+$AI$4)*0.4))-EXP(-$B$15*(($B$16+$AI$4)*0.4)))+T214*$B$15/($B$15-$AI$13)*(EXP(-$AI$13*(($B$16+$AI$4)*0.4))-EXP(-$B$15*(($B$16+$AI$4)*0.4)))+U214*$B$15/($B$15-$AI$14)*(EXP(-$AI$14*(($B$16+$AI$4)*0.4))-EXP(-$B$15*(($B$16+$AI$4)*0.4)))</f>
        <v/>
      </c>
      <c r="Z214" s="17">
        <f>R214*EXP(-$B$15*(($B$16+$AI$4)*0.5))+S214*$B$15/($B$15-$AI$12)*(EXP(-$AI$12*(($B$16+$AI$4)*0.5))-EXP(-$B$15*(($B$16+$AI$4)*0.5)))+T214*$B$15/($B$15-$AI$13)*(EXP(-$AI$13*(($B$16+$AI$4)*0.5))-EXP(-$B$15*(($B$16+$AI$4)*0.5)))+U214*$B$15/($B$15-$AI$14)*(EXP(-$AI$14*(($B$16+$AI$4)*0.5))-EXP(-$B$15*(($B$16+$AI$4)*0.5)))</f>
        <v/>
      </c>
      <c r="AA214" s="17">
        <f>R214*EXP(-$B$15*(($B$16+$AI$4)*0.6))+S214*$B$15/($B$15-$AI$12)*(EXP(-$AI$12*(($B$16+$AI$4)*0.6))-EXP(-$B$15*(($B$16+$AI$4)*0.6)))+T214*$B$15/($B$15-$AI$13)*(EXP(-$AI$13*(($B$16+$AI$4)*0.6))-EXP(-$B$15*(($B$16+$AI$4)*0.6)))+U214*$B$15/($B$15-$AI$14)*(EXP(-$AI$14*(($B$16+$AI$4)*0.6))-EXP(-$B$15*(($B$16+$AI$4)*0.6)))</f>
        <v/>
      </c>
      <c r="AB214" s="17">
        <f>R214*EXP(-$B$15*(($B$16+$AI$4)*0.7))+S214*$B$15/($B$15-$AI$12)*(EXP(-$AI$12*(($B$16+$AI$4)*0.7))-EXP(-$B$15*(($B$16+$AI$4)*0.7)))+T214*$B$15/($B$15-$AI$13)*(EXP(-$AI$13*(($B$16+$AI$4)*0.7))-EXP(-$B$15*(($B$16+$AI$4)*0.7)))+U214*$B$15/($B$15-$AI$14)*(EXP(-$AI$14*(($B$16+$AI$4)*0.7))-EXP(-$B$15*(($B$16+$AI$4)*0.7)))</f>
        <v/>
      </c>
      <c r="AC214" s="17">
        <f>R214*EXP(-$B$15*(($B$16+$AI$4)*0.8))+S214*$B$15/($B$15-$AI$12)*(EXP(-$AI$12*(($B$16+$AI$4)*0.8))-EXP(-$B$15*(($B$16+$AI$4)*0.8)))+T214*$B$15/($B$15-$AI$13)*(EXP(-$AI$13*(($B$16+$AI$4)*0.8))-EXP(-$B$15*(($B$16+$AI$4)*0.8)))+U214*$B$15/($B$15-$AI$14)*(EXP(-$AI$14*(($B$16+$AI$4)*0.8))-EXP(-$B$15*(($B$16+$AI$4)*0.8)))</f>
        <v/>
      </c>
      <c r="AD214" s="17">
        <f>R214*EXP(-$B$15*(($B$16+$AI$4)*0.9))+S214*$B$15/($B$15-$AI$12)*(EXP(-$AI$12*(($B$16+$AI$4)*0.9))-EXP(-$B$15*(($B$16+$AI$4)*0.9)))+T214*$B$15/($B$15-$AI$13)*(EXP(-$AI$13*(($B$16+$AI$4)*0.9))-EXP(-$B$15*(($B$16+$AI$4)*0.9)))+U214*$B$15/($B$15-$AI$14)*(EXP(-$AI$14*(($B$16+$AI$4)*0.9))-EXP(-$B$15*(($B$16+$AI$4)*0.9)))</f>
        <v/>
      </c>
      <c r="AE214" s="17">
        <f>R214*EXP(-$B$15*(($B$16+$AI$4)*1.0))+S214*$B$15/($B$15-$AI$12)*(EXP(-$AI$12*(($B$16+$AI$4)*1.0))-EXP(-$B$15*(($B$16+$AI$4)*1.0)))+T214*$B$15/($B$15-$AI$13)*(EXP(-$AI$13*(($B$16+$AI$4)*1.0))-EXP(-$B$15*(($B$16+$AI$4)*1.0)))+U214*$B$15/($B$15-$AI$14)*(EXP(-$AI$14*(($B$16+$AI$4)*1.0))-EXP(-$B$15*(($B$16+$AI$4)*1.0)))</f>
        <v/>
      </c>
      <c r="AF214" s="17">
        <f>MIN((G214-V214)/$AI$48,(G214-W214)/$AI$49,(G214-X214)/$AI$50,(G214-Y214)/$AI$51,(G214-Z214)/$AI$52,(G214-AA214)/$AI$53,(G214-AB214)/$AI$54,(G214-AC214)/$AI$55,(G214-AD214)/$AI$56,(G214-AE214)/$AI$57)</f>
        <v/>
      </c>
    </row>
    <row r="215">
      <c r="E215" s="12">
        <f>E214+$B$11</f>
        <v/>
      </c>
      <c r="F215" s="13">
        <f>E215/60</f>
        <v/>
      </c>
      <c r="G215" s="13">
        <f>IF(F215&gt;=$AI$66,$B$26,IF(F215&gt;=$AI$65,$B$25,IF(F215&gt;=$AI$64,$B$24,IF(F215&gt;=$AI$63,$B$23,IF(F215&gt;=$AI$62,$B$22,IF(F215&gt;=$AI$61,$B$21,$B$20))))))</f>
        <v/>
      </c>
      <c r="H215" s="14">
        <f>MAX(0,MIN($AI$59,IF($B$9="Plasma",(G215-(S215*$AI$18+T215*$AI$19+U215*$AI$20))/$AI$46,AF215)))</f>
        <v/>
      </c>
      <c r="I215" s="15">
        <f>H215/10*3600/$B$11</f>
        <v/>
      </c>
      <c r="J215" s="15">
        <f>J214+H215</f>
        <v/>
      </c>
      <c r="K215" s="14">
        <f>$AI$21*K214+$AI$22*L214+$AI$23*M214+$AI$30*H214</f>
        <v/>
      </c>
      <c r="L215" s="14">
        <f>$AI$24*K214+$AI$25*L214+$AI$26*M214+$AI$31*H214</f>
        <v/>
      </c>
      <c r="M215" s="14">
        <f>$AI$27*K214+$AI$28*L214+$AI$29*M214+$AI$32*H214</f>
        <v/>
      </c>
      <c r="N215" s="16">
        <f>R215*$B$48</f>
        <v/>
      </c>
      <c r="O215" s="14">
        <f>K215/$B$37</f>
        <v/>
      </c>
      <c r="P215" s="14">
        <f>L215/$B$38</f>
        <v/>
      </c>
      <c r="Q215" s="14">
        <f>M215/$B$39</f>
        <v/>
      </c>
      <c r="R215" s="14">
        <f>R214*$AI$42+S214*$AI$43+T214*$AI$44+U214*$AI$45+$AI$47*H214</f>
        <v/>
      </c>
      <c r="S215" s="17">
        <f>$AI$33*K215+$AI$34*L215+$AI$35*M215</f>
        <v/>
      </c>
      <c r="T215" s="17">
        <f>$AI$36*K215+$AI$37*L215+$AI$38*M215</f>
        <v/>
      </c>
      <c r="U215" s="17">
        <f>$AI$39*K215+$AI$40*L215+$AI$41*M215</f>
        <v/>
      </c>
      <c r="V215" s="17">
        <f>R215*EXP(-$B$15*(($B$16+$AI$4)*0.1))+S215*$B$15/($B$15-$AI$12)*(EXP(-$AI$12*(($B$16+$AI$4)*0.1))-EXP(-$B$15*(($B$16+$AI$4)*0.1)))+T215*$B$15/($B$15-$AI$13)*(EXP(-$AI$13*(($B$16+$AI$4)*0.1))-EXP(-$B$15*(($B$16+$AI$4)*0.1)))+U215*$B$15/($B$15-$AI$14)*(EXP(-$AI$14*(($B$16+$AI$4)*0.1))-EXP(-$B$15*(($B$16+$AI$4)*0.1)))</f>
        <v/>
      </c>
      <c r="W215" s="17">
        <f>R215*EXP(-$B$15*(($B$16+$AI$4)*0.2))+S215*$B$15/($B$15-$AI$12)*(EXP(-$AI$12*(($B$16+$AI$4)*0.2))-EXP(-$B$15*(($B$16+$AI$4)*0.2)))+T215*$B$15/($B$15-$AI$13)*(EXP(-$AI$13*(($B$16+$AI$4)*0.2))-EXP(-$B$15*(($B$16+$AI$4)*0.2)))+U215*$B$15/($B$15-$AI$14)*(EXP(-$AI$14*(($B$16+$AI$4)*0.2))-EXP(-$B$15*(($B$16+$AI$4)*0.2)))</f>
        <v/>
      </c>
      <c r="X215" s="17">
        <f>R215*EXP(-$B$15*(($B$16+$AI$4)*0.3))+S215*$B$15/($B$15-$AI$12)*(EXP(-$AI$12*(($B$16+$AI$4)*0.3))-EXP(-$B$15*(($B$16+$AI$4)*0.3)))+T215*$B$15/($B$15-$AI$13)*(EXP(-$AI$13*(($B$16+$AI$4)*0.3))-EXP(-$B$15*(($B$16+$AI$4)*0.3)))+U215*$B$15/($B$15-$AI$14)*(EXP(-$AI$14*(($B$16+$AI$4)*0.3))-EXP(-$B$15*(($B$16+$AI$4)*0.3)))</f>
        <v/>
      </c>
      <c r="Y215" s="17">
        <f>R215*EXP(-$B$15*(($B$16+$AI$4)*0.4))+S215*$B$15/($B$15-$AI$12)*(EXP(-$AI$12*(($B$16+$AI$4)*0.4))-EXP(-$B$15*(($B$16+$AI$4)*0.4)))+T215*$B$15/($B$15-$AI$13)*(EXP(-$AI$13*(($B$16+$AI$4)*0.4))-EXP(-$B$15*(($B$16+$AI$4)*0.4)))+U215*$B$15/($B$15-$AI$14)*(EXP(-$AI$14*(($B$16+$AI$4)*0.4))-EXP(-$B$15*(($B$16+$AI$4)*0.4)))</f>
        <v/>
      </c>
      <c r="Z215" s="17">
        <f>R215*EXP(-$B$15*(($B$16+$AI$4)*0.5))+S215*$B$15/($B$15-$AI$12)*(EXP(-$AI$12*(($B$16+$AI$4)*0.5))-EXP(-$B$15*(($B$16+$AI$4)*0.5)))+T215*$B$15/($B$15-$AI$13)*(EXP(-$AI$13*(($B$16+$AI$4)*0.5))-EXP(-$B$15*(($B$16+$AI$4)*0.5)))+U215*$B$15/($B$15-$AI$14)*(EXP(-$AI$14*(($B$16+$AI$4)*0.5))-EXP(-$B$15*(($B$16+$AI$4)*0.5)))</f>
        <v/>
      </c>
      <c r="AA215" s="17">
        <f>R215*EXP(-$B$15*(($B$16+$AI$4)*0.6))+S215*$B$15/($B$15-$AI$12)*(EXP(-$AI$12*(($B$16+$AI$4)*0.6))-EXP(-$B$15*(($B$16+$AI$4)*0.6)))+T215*$B$15/($B$15-$AI$13)*(EXP(-$AI$13*(($B$16+$AI$4)*0.6))-EXP(-$B$15*(($B$16+$AI$4)*0.6)))+U215*$B$15/($B$15-$AI$14)*(EXP(-$AI$14*(($B$16+$AI$4)*0.6))-EXP(-$B$15*(($B$16+$AI$4)*0.6)))</f>
        <v/>
      </c>
      <c r="AB215" s="17">
        <f>R215*EXP(-$B$15*(($B$16+$AI$4)*0.7))+S215*$B$15/($B$15-$AI$12)*(EXP(-$AI$12*(($B$16+$AI$4)*0.7))-EXP(-$B$15*(($B$16+$AI$4)*0.7)))+T215*$B$15/($B$15-$AI$13)*(EXP(-$AI$13*(($B$16+$AI$4)*0.7))-EXP(-$B$15*(($B$16+$AI$4)*0.7)))+U215*$B$15/($B$15-$AI$14)*(EXP(-$AI$14*(($B$16+$AI$4)*0.7))-EXP(-$B$15*(($B$16+$AI$4)*0.7)))</f>
        <v/>
      </c>
      <c r="AC215" s="17">
        <f>R215*EXP(-$B$15*(($B$16+$AI$4)*0.8))+S215*$B$15/($B$15-$AI$12)*(EXP(-$AI$12*(($B$16+$AI$4)*0.8))-EXP(-$B$15*(($B$16+$AI$4)*0.8)))+T215*$B$15/($B$15-$AI$13)*(EXP(-$AI$13*(($B$16+$AI$4)*0.8))-EXP(-$B$15*(($B$16+$AI$4)*0.8)))+U215*$B$15/($B$15-$AI$14)*(EXP(-$AI$14*(($B$16+$AI$4)*0.8))-EXP(-$B$15*(($B$16+$AI$4)*0.8)))</f>
        <v/>
      </c>
      <c r="AD215" s="17">
        <f>R215*EXP(-$B$15*(($B$16+$AI$4)*0.9))+S215*$B$15/($B$15-$AI$12)*(EXP(-$AI$12*(($B$16+$AI$4)*0.9))-EXP(-$B$15*(($B$16+$AI$4)*0.9)))+T215*$B$15/($B$15-$AI$13)*(EXP(-$AI$13*(($B$16+$AI$4)*0.9))-EXP(-$B$15*(($B$16+$AI$4)*0.9)))+U215*$B$15/($B$15-$AI$14)*(EXP(-$AI$14*(($B$16+$AI$4)*0.9))-EXP(-$B$15*(($B$16+$AI$4)*0.9)))</f>
        <v/>
      </c>
      <c r="AE215" s="17">
        <f>R215*EXP(-$B$15*(($B$16+$AI$4)*1.0))+S215*$B$15/($B$15-$AI$12)*(EXP(-$AI$12*(($B$16+$AI$4)*1.0))-EXP(-$B$15*(($B$16+$AI$4)*1.0)))+T215*$B$15/($B$15-$AI$13)*(EXP(-$AI$13*(($B$16+$AI$4)*1.0))-EXP(-$B$15*(($B$16+$AI$4)*1.0)))+U215*$B$15/($B$15-$AI$14)*(EXP(-$AI$14*(($B$16+$AI$4)*1.0))-EXP(-$B$15*(($B$16+$AI$4)*1.0)))</f>
        <v/>
      </c>
      <c r="AF215" s="17">
        <f>MIN((G215-V215)/$AI$48,(G215-W215)/$AI$49,(G215-X215)/$AI$50,(G215-Y215)/$AI$51,(G215-Z215)/$AI$52,(G215-AA215)/$AI$53,(G215-AB215)/$AI$54,(G215-AC215)/$AI$55,(G215-AD215)/$AI$56,(G215-AE215)/$AI$57)</f>
        <v/>
      </c>
    </row>
    <row r="216">
      <c r="E216" s="12">
        <f>E215+$B$11</f>
        <v/>
      </c>
      <c r="F216" s="13">
        <f>E216/60</f>
        <v/>
      </c>
      <c r="G216" s="13">
        <f>IF(F216&gt;=$AI$66,$B$26,IF(F216&gt;=$AI$65,$B$25,IF(F216&gt;=$AI$64,$B$24,IF(F216&gt;=$AI$63,$B$23,IF(F216&gt;=$AI$62,$B$22,IF(F216&gt;=$AI$61,$B$21,$B$20))))))</f>
        <v/>
      </c>
      <c r="H216" s="14">
        <f>MAX(0,MIN($AI$59,IF($B$9="Plasma",(G216-(S216*$AI$18+T216*$AI$19+U216*$AI$20))/$AI$46,AF216)))</f>
        <v/>
      </c>
      <c r="I216" s="15">
        <f>H216/10*3600/$B$11</f>
        <v/>
      </c>
      <c r="J216" s="15">
        <f>J215+H216</f>
        <v/>
      </c>
      <c r="K216" s="14">
        <f>$AI$21*K215+$AI$22*L215+$AI$23*M215+$AI$30*H215</f>
        <v/>
      </c>
      <c r="L216" s="14">
        <f>$AI$24*K215+$AI$25*L215+$AI$26*M215+$AI$31*H215</f>
        <v/>
      </c>
      <c r="M216" s="14">
        <f>$AI$27*K215+$AI$28*L215+$AI$29*M215+$AI$32*H215</f>
        <v/>
      </c>
      <c r="N216" s="16">
        <f>R216*$B$48</f>
        <v/>
      </c>
      <c r="O216" s="14">
        <f>K216/$B$37</f>
        <v/>
      </c>
      <c r="P216" s="14">
        <f>L216/$B$38</f>
        <v/>
      </c>
      <c r="Q216" s="14">
        <f>M216/$B$39</f>
        <v/>
      </c>
      <c r="R216" s="14">
        <f>R215*$AI$42+S215*$AI$43+T215*$AI$44+U215*$AI$45+$AI$47*H215</f>
        <v/>
      </c>
      <c r="S216" s="17">
        <f>$AI$33*K216+$AI$34*L216+$AI$35*M216</f>
        <v/>
      </c>
      <c r="T216" s="17">
        <f>$AI$36*K216+$AI$37*L216+$AI$38*M216</f>
        <v/>
      </c>
      <c r="U216" s="17">
        <f>$AI$39*K216+$AI$40*L216+$AI$41*M216</f>
        <v/>
      </c>
      <c r="V216" s="17">
        <f>R216*EXP(-$B$15*(($B$16+$AI$4)*0.1))+S216*$B$15/($B$15-$AI$12)*(EXP(-$AI$12*(($B$16+$AI$4)*0.1))-EXP(-$B$15*(($B$16+$AI$4)*0.1)))+T216*$B$15/($B$15-$AI$13)*(EXP(-$AI$13*(($B$16+$AI$4)*0.1))-EXP(-$B$15*(($B$16+$AI$4)*0.1)))+U216*$B$15/($B$15-$AI$14)*(EXP(-$AI$14*(($B$16+$AI$4)*0.1))-EXP(-$B$15*(($B$16+$AI$4)*0.1)))</f>
        <v/>
      </c>
      <c r="W216" s="17">
        <f>R216*EXP(-$B$15*(($B$16+$AI$4)*0.2))+S216*$B$15/($B$15-$AI$12)*(EXP(-$AI$12*(($B$16+$AI$4)*0.2))-EXP(-$B$15*(($B$16+$AI$4)*0.2)))+T216*$B$15/($B$15-$AI$13)*(EXP(-$AI$13*(($B$16+$AI$4)*0.2))-EXP(-$B$15*(($B$16+$AI$4)*0.2)))+U216*$B$15/($B$15-$AI$14)*(EXP(-$AI$14*(($B$16+$AI$4)*0.2))-EXP(-$B$15*(($B$16+$AI$4)*0.2)))</f>
        <v/>
      </c>
      <c r="X216" s="17">
        <f>R216*EXP(-$B$15*(($B$16+$AI$4)*0.3))+S216*$B$15/($B$15-$AI$12)*(EXP(-$AI$12*(($B$16+$AI$4)*0.3))-EXP(-$B$15*(($B$16+$AI$4)*0.3)))+T216*$B$15/($B$15-$AI$13)*(EXP(-$AI$13*(($B$16+$AI$4)*0.3))-EXP(-$B$15*(($B$16+$AI$4)*0.3)))+U216*$B$15/($B$15-$AI$14)*(EXP(-$AI$14*(($B$16+$AI$4)*0.3))-EXP(-$B$15*(($B$16+$AI$4)*0.3)))</f>
        <v/>
      </c>
      <c r="Y216" s="17">
        <f>R216*EXP(-$B$15*(($B$16+$AI$4)*0.4))+S216*$B$15/($B$15-$AI$12)*(EXP(-$AI$12*(($B$16+$AI$4)*0.4))-EXP(-$B$15*(($B$16+$AI$4)*0.4)))+T216*$B$15/($B$15-$AI$13)*(EXP(-$AI$13*(($B$16+$AI$4)*0.4))-EXP(-$B$15*(($B$16+$AI$4)*0.4)))+U216*$B$15/($B$15-$AI$14)*(EXP(-$AI$14*(($B$16+$AI$4)*0.4))-EXP(-$B$15*(($B$16+$AI$4)*0.4)))</f>
        <v/>
      </c>
      <c r="Z216" s="17">
        <f>R216*EXP(-$B$15*(($B$16+$AI$4)*0.5))+S216*$B$15/($B$15-$AI$12)*(EXP(-$AI$12*(($B$16+$AI$4)*0.5))-EXP(-$B$15*(($B$16+$AI$4)*0.5)))+T216*$B$15/($B$15-$AI$13)*(EXP(-$AI$13*(($B$16+$AI$4)*0.5))-EXP(-$B$15*(($B$16+$AI$4)*0.5)))+U216*$B$15/($B$15-$AI$14)*(EXP(-$AI$14*(($B$16+$AI$4)*0.5))-EXP(-$B$15*(($B$16+$AI$4)*0.5)))</f>
        <v/>
      </c>
      <c r="AA216" s="17">
        <f>R216*EXP(-$B$15*(($B$16+$AI$4)*0.6))+S216*$B$15/($B$15-$AI$12)*(EXP(-$AI$12*(($B$16+$AI$4)*0.6))-EXP(-$B$15*(($B$16+$AI$4)*0.6)))+T216*$B$15/($B$15-$AI$13)*(EXP(-$AI$13*(($B$16+$AI$4)*0.6))-EXP(-$B$15*(($B$16+$AI$4)*0.6)))+U216*$B$15/($B$15-$AI$14)*(EXP(-$AI$14*(($B$16+$AI$4)*0.6))-EXP(-$B$15*(($B$16+$AI$4)*0.6)))</f>
        <v/>
      </c>
      <c r="AB216" s="17">
        <f>R216*EXP(-$B$15*(($B$16+$AI$4)*0.7))+S216*$B$15/($B$15-$AI$12)*(EXP(-$AI$12*(($B$16+$AI$4)*0.7))-EXP(-$B$15*(($B$16+$AI$4)*0.7)))+T216*$B$15/($B$15-$AI$13)*(EXP(-$AI$13*(($B$16+$AI$4)*0.7))-EXP(-$B$15*(($B$16+$AI$4)*0.7)))+U216*$B$15/($B$15-$AI$14)*(EXP(-$AI$14*(($B$16+$AI$4)*0.7))-EXP(-$B$15*(($B$16+$AI$4)*0.7)))</f>
        <v/>
      </c>
      <c r="AC216" s="17">
        <f>R216*EXP(-$B$15*(($B$16+$AI$4)*0.8))+S216*$B$15/($B$15-$AI$12)*(EXP(-$AI$12*(($B$16+$AI$4)*0.8))-EXP(-$B$15*(($B$16+$AI$4)*0.8)))+T216*$B$15/($B$15-$AI$13)*(EXP(-$AI$13*(($B$16+$AI$4)*0.8))-EXP(-$B$15*(($B$16+$AI$4)*0.8)))+U216*$B$15/($B$15-$AI$14)*(EXP(-$AI$14*(($B$16+$AI$4)*0.8))-EXP(-$B$15*(($B$16+$AI$4)*0.8)))</f>
        <v/>
      </c>
      <c r="AD216" s="17">
        <f>R216*EXP(-$B$15*(($B$16+$AI$4)*0.9))+S216*$B$15/($B$15-$AI$12)*(EXP(-$AI$12*(($B$16+$AI$4)*0.9))-EXP(-$B$15*(($B$16+$AI$4)*0.9)))+T216*$B$15/($B$15-$AI$13)*(EXP(-$AI$13*(($B$16+$AI$4)*0.9))-EXP(-$B$15*(($B$16+$AI$4)*0.9)))+U216*$B$15/($B$15-$AI$14)*(EXP(-$AI$14*(($B$16+$AI$4)*0.9))-EXP(-$B$15*(($B$16+$AI$4)*0.9)))</f>
        <v/>
      </c>
      <c r="AE216" s="17">
        <f>R216*EXP(-$B$15*(($B$16+$AI$4)*1.0))+S216*$B$15/($B$15-$AI$12)*(EXP(-$AI$12*(($B$16+$AI$4)*1.0))-EXP(-$B$15*(($B$16+$AI$4)*1.0)))+T216*$B$15/($B$15-$AI$13)*(EXP(-$AI$13*(($B$16+$AI$4)*1.0))-EXP(-$B$15*(($B$16+$AI$4)*1.0)))+U216*$B$15/($B$15-$AI$14)*(EXP(-$AI$14*(($B$16+$AI$4)*1.0))-EXP(-$B$15*(($B$16+$AI$4)*1.0)))</f>
        <v/>
      </c>
      <c r="AF216" s="17">
        <f>MIN((G216-V216)/$AI$48,(G216-W216)/$AI$49,(G216-X216)/$AI$50,(G216-Y216)/$AI$51,(G216-Z216)/$AI$52,(G216-AA216)/$AI$53,(G216-AB216)/$AI$54,(G216-AC216)/$AI$55,(G216-AD216)/$AI$56,(G216-AE216)/$AI$57)</f>
        <v/>
      </c>
    </row>
    <row r="217">
      <c r="E217" s="12">
        <f>E216+$B$11</f>
        <v/>
      </c>
      <c r="F217" s="13">
        <f>E217/60</f>
        <v/>
      </c>
      <c r="G217" s="13">
        <f>IF(F217&gt;=$AI$66,$B$26,IF(F217&gt;=$AI$65,$B$25,IF(F217&gt;=$AI$64,$B$24,IF(F217&gt;=$AI$63,$B$23,IF(F217&gt;=$AI$62,$B$22,IF(F217&gt;=$AI$61,$B$21,$B$20))))))</f>
        <v/>
      </c>
      <c r="H217" s="14">
        <f>MAX(0,MIN($AI$59,IF($B$9="Plasma",(G217-(S217*$AI$18+T217*$AI$19+U217*$AI$20))/$AI$46,AF217)))</f>
        <v/>
      </c>
      <c r="I217" s="15">
        <f>H217/10*3600/$B$11</f>
        <v/>
      </c>
      <c r="J217" s="15">
        <f>J216+H217</f>
        <v/>
      </c>
      <c r="K217" s="14">
        <f>$AI$21*K216+$AI$22*L216+$AI$23*M216+$AI$30*H216</f>
        <v/>
      </c>
      <c r="L217" s="14">
        <f>$AI$24*K216+$AI$25*L216+$AI$26*M216+$AI$31*H216</f>
        <v/>
      </c>
      <c r="M217" s="14">
        <f>$AI$27*K216+$AI$28*L216+$AI$29*M216+$AI$32*H216</f>
        <v/>
      </c>
      <c r="N217" s="16">
        <f>R217*$B$48</f>
        <v/>
      </c>
      <c r="O217" s="14">
        <f>K217/$B$37</f>
        <v/>
      </c>
      <c r="P217" s="14">
        <f>L217/$B$38</f>
        <v/>
      </c>
      <c r="Q217" s="14">
        <f>M217/$B$39</f>
        <v/>
      </c>
      <c r="R217" s="14">
        <f>R216*$AI$42+S216*$AI$43+T216*$AI$44+U216*$AI$45+$AI$47*H216</f>
        <v/>
      </c>
      <c r="S217" s="17">
        <f>$AI$33*K217+$AI$34*L217+$AI$35*M217</f>
        <v/>
      </c>
      <c r="T217" s="17">
        <f>$AI$36*K217+$AI$37*L217+$AI$38*M217</f>
        <v/>
      </c>
      <c r="U217" s="17">
        <f>$AI$39*K217+$AI$40*L217+$AI$41*M217</f>
        <v/>
      </c>
      <c r="V217" s="17">
        <f>R217*EXP(-$B$15*(($B$16+$AI$4)*0.1))+S217*$B$15/($B$15-$AI$12)*(EXP(-$AI$12*(($B$16+$AI$4)*0.1))-EXP(-$B$15*(($B$16+$AI$4)*0.1)))+T217*$B$15/($B$15-$AI$13)*(EXP(-$AI$13*(($B$16+$AI$4)*0.1))-EXP(-$B$15*(($B$16+$AI$4)*0.1)))+U217*$B$15/($B$15-$AI$14)*(EXP(-$AI$14*(($B$16+$AI$4)*0.1))-EXP(-$B$15*(($B$16+$AI$4)*0.1)))</f>
        <v/>
      </c>
      <c r="W217" s="17">
        <f>R217*EXP(-$B$15*(($B$16+$AI$4)*0.2))+S217*$B$15/($B$15-$AI$12)*(EXP(-$AI$12*(($B$16+$AI$4)*0.2))-EXP(-$B$15*(($B$16+$AI$4)*0.2)))+T217*$B$15/($B$15-$AI$13)*(EXP(-$AI$13*(($B$16+$AI$4)*0.2))-EXP(-$B$15*(($B$16+$AI$4)*0.2)))+U217*$B$15/($B$15-$AI$14)*(EXP(-$AI$14*(($B$16+$AI$4)*0.2))-EXP(-$B$15*(($B$16+$AI$4)*0.2)))</f>
        <v/>
      </c>
      <c r="X217" s="17">
        <f>R217*EXP(-$B$15*(($B$16+$AI$4)*0.3))+S217*$B$15/($B$15-$AI$12)*(EXP(-$AI$12*(($B$16+$AI$4)*0.3))-EXP(-$B$15*(($B$16+$AI$4)*0.3)))+T217*$B$15/($B$15-$AI$13)*(EXP(-$AI$13*(($B$16+$AI$4)*0.3))-EXP(-$B$15*(($B$16+$AI$4)*0.3)))+U217*$B$15/($B$15-$AI$14)*(EXP(-$AI$14*(($B$16+$AI$4)*0.3))-EXP(-$B$15*(($B$16+$AI$4)*0.3)))</f>
        <v/>
      </c>
      <c r="Y217" s="17">
        <f>R217*EXP(-$B$15*(($B$16+$AI$4)*0.4))+S217*$B$15/($B$15-$AI$12)*(EXP(-$AI$12*(($B$16+$AI$4)*0.4))-EXP(-$B$15*(($B$16+$AI$4)*0.4)))+T217*$B$15/($B$15-$AI$13)*(EXP(-$AI$13*(($B$16+$AI$4)*0.4))-EXP(-$B$15*(($B$16+$AI$4)*0.4)))+U217*$B$15/($B$15-$AI$14)*(EXP(-$AI$14*(($B$16+$AI$4)*0.4))-EXP(-$B$15*(($B$16+$AI$4)*0.4)))</f>
        <v/>
      </c>
      <c r="Z217" s="17">
        <f>R217*EXP(-$B$15*(($B$16+$AI$4)*0.5))+S217*$B$15/($B$15-$AI$12)*(EXP(-$AI$12*(($B$16+$AI$4)*0.5))-EXP(-$B$15*(($B$16+$AI$4)*0.5)))+T217*$B$15/($B$15-$AI$13)*(EXP(-$AI$13*(($B$16+$AI$4)*0.5))-EXP(-$B$15*(($B$16+$AI$4)*0.5)))+U217*$B$15/($B$15-$AI$14)*(EXP(-$AI$14*(($B$16+$AI$4)*0.5))-EXP(-$B$15*(($B$16+$AI$4)*0.5)))</f>
        <v/>
      </c>
      <c r="AA217" s="17">
        <f>R217*EXP(-$B$15*(($B$16+$AI$4)*0.6))+S217*$B$15/($B$15-$AI$12)*(EXP(-$AI$12*(($B$16+$AI$4)*0.6))-EXP(-$B$15*(($B$16+$AI$4)*0.6)))+T217*$B$15/($B$15-$AI$13)*(EXP(-$AI$13*(($B$16+$AI$4)*0.6))-EXP(-$B$15*(($B$16+$AI$4)*0.6)))+U217*$B$15/($B$15-$AI$14)*(EXP(-$AI$14*(($B$16+$AI$4)*0.6))-EXP(-$B$15*(($B$16+$AI$4)*0.6)))</f>
        <v/>
      </c>
      <c r="AB217" s="17">
        <f>R217*EXP(-$B$15*(($B$16+$AI$4)*0.7))+S217*$B$15/($B$15-$AI$12)*(EXP(-$AI$12*(($B$16+$AI$4)*0.7))-EXP(-$B$15*(($B$16+$AI$4)*0.7)))+T217*$B$15/($B$15-$AI$13)*(EXP(-$AI$13*(($B$16+$AI$4)*0.7))-EXP(-$B$15*(($B$16+$AI$4)*0.7)))+U217*$B$15/($B$15-$AI$14)*(EXP(-$AI$14*(($B$16+$AI$4)*0.7))-EXP(-$B$15*(($B$16+$AI$4)*0.7)))</f>
        <v/>
      </c>
      <c r="AC217" s="17">
        <f>R217*EXP(-$B$15*(($B$16+$AI$4)*0.8))+S217*$B$15/($B$15-$AI$12)*(EXP(-$AI$12*(($B$16+$AI$4)*0.8))-EXP(-$B$15*(($B$16+$AI$4)*0.8)))+T217*$B$15/($B$15-$AI$13)*(EXP(-$AI$13*(($B$16+$AI$4)*0.8))-EXP(-$B$15*(($B$16+$AI$4)*0.8)))+U217*$B$15/($B$15-$AI$14)*(EXP(-$AI$14*(($B$16+$AI$4)*0.8))-EXP(-$B$15*(($B$16+$AI$4)*0.8)))</f>
        <v/>
      </c>
      <c r="AD217" s="17">
        <f>R217*EXP(-$B$15*(($B$16+$AI$4)*0.9))+S217*$B$15/($B$15-$AI$12)*(EXP(-$AI$12*(($B$16+$AI$4)*0.9))-EXP(-$B$15*(($B$16+$AI$4)*0.9)))+T217*$B$15/($B$15-$AI$13)*(EXP(-$AI$13*(($B$16+$AI$4)*0.9))-EXP(-$B$15*(($B$16+$AI$4)*0.9)))+U217*$B$15/($B$15-$AI$14)*(EXP(-$AI$14*(($B$16+$AI$4)*0.9))-EXP(-$B$15*(($B$16+$AI$4)*0.9)))</f>
        <v/>
      </c>
      <c r="AE217" s="17">
        <f>R217*EXP(-$B$15*(($B$16+$AI$4)*1.0))+S217*$B$15/($B$15-$AI$12)*(EXP(-$AI$12*(($B$16+$AI$4)*1.0))-EXP(-$B$15*(($B$16+$AI$4)*1.0)))+T217*$B$15/($B$15-$AI$13)*(EXP(-$AI$13*(($B$16+$AI$4)*1.0))-EXP(-$B$15*(($B$16+$AI$4)*1.0)))+U217*$B$15/($B$15-$AI$14)*(EXP(-$AI$14*(($B$16+$AI$4)*1.0))-EXP(-$B$15*(($B$16+$AI$4)*1.0)))</f>
        <v/>
      </c>
      <c r="AF217" s="17">
        <f>MIN((G217-V217)/$AI$48,(G217-W217)/$AI$49,(G217-X217)/$AI$50,(G217-Y217)/$AI$51,(G217-Z217)/$AI$52,(G217-AA217)/$AI$53,(G217-AB217)/$AI$54,(G217-AC217)/$AI$55,(G217-AD217)/$AI$56,(G217-AE217)/$AI$57)</f>
        <v/>
      </c>
    </row>
    <row r="218">
      <c r="E218" s="12">
        <f>E217+$B$11</f>
        <v/>
      </c>
      <c r="F218" s="13">
        <f>E218/60</f>
        <v/>
      </c>
      <c r="G218" s="13">
        <f>IF(F218&gt;=$AI$66,$B$26,IF(F218&gt;=$AI$65,$B$25,IF(F218&gt;=$AI$64,$B$24,IF(F218&gt;=$AI$63,$B$23,IF(F218&gt;=$AI$62,$B$22,IF(F218&gt;=$AI$61,$B$21,$B$20))))))</f>
        <v/>
      </c>
      <c r="H218" s="14">
        <f>MAX(0,MIN($AI$59,IF($B$9="Plasma",(G218-(S218*$AI$18+T218*$AI$19+U218*$AI$20))/$AI$46,AF218)))</f>
        <v/>
      </c>
      <c r="I218" s="15">
        <f>H218/10*3600/$B$11</f>
        <v/>
      </c>
      <c r="J218" s="15">
        <f>J217+H218</f>
        <v/>
      </c>
      <c r="K218" s="14">
        <f>$AI$21*K217+$AI$22*L217+$AI$23*M217+$AI$30*H217</f>
        <v/>
      </c>
      <c r="L218" s="14">
        <f>$AI$24*K217+$AI$25*L217+$AI$26*M217+$AI$31*H217</f>
        <v/>
      </c>
      <c r="M218" s="14">
        <f>$AI$27*K217+$AI$28*L217+$AI$29*M217+$AI$32*H217</f>
        <v/>
      </c>
      <c r="N218" s="16">
        <f>R218*$B$48</f>
        <v/>
      </c>
      <c r="O218" s="14">
        <f>K218/$B$37</f>
        <v/>
      </c>
      <c r="P218" s="14">
        <f>L218/$B$38</f>
        <v/>
      </c>
      <c r="Q218" s="14">
        <f>M218/$B$39</f>
        <v/>
      </c>
      <c r="R218" s="14">
        <f>R217*$AI$42+S217*$AI$43+T217*$AI$44+U217*$AI$45+$AI$47*H217</f>
        <v/>
      </c>
      <c r="S218" s="17">
        <f>$AI$33*K218+$AI$34*L218+$AI$35*M218</f>
        <v/>
      </c>
      <c r="T218" s="17">
        <f>$AI$36*K218+$AI$37*L218+$AI$38*M218</f>
        <v/>
      </c>
      <c r="U218" s="17">
        <f>$AI$39*K218+$AI$40*L218+$AI$41*M218</f>
        <v/>
      </c>
      <c r="V218" s="17">
        <f>R218*EXP(-$B$15*(($B$16+$AI$4)*0.1))+S218*$B$15/($B$15-$AI$12)*(EXP(-$AI$12*(($B$16+$AI$4)*0.1))-EXP(-$B$15*(($B$16+$AI$4)*0.1)))+T218*$B$15/($B$15-$AI$13)*(EXP(-$AI$13*(($B$16+$AI$4)*0.1))-EXP(-$B$15*(($B$16+$AI$4)*0.1)))+U218*$B$15/($B$15-$AI$14)*(EXP(-$AI$14*(($B$16+$AI$4)*0.1))-EXP(-$B$15*(($B$16+$AI$4)*0.1)))</f>
        <v/>
      </c>
      <c r="W218" s="17">
        <f>R218*EXP(-$B$15*(($B$16+$AI$4)*0.2))+S218*$B$15/($B$15-$AI$12)*(EXP(-$AI$12*(($B$16+$AI$4)*0.2))-EXP(-$B$15*(($B$16+$AI$4)*0.2)))+T218*$B$15/($B$15-$AI$13)*(EXP(-$AI$13*(($B$16+$AI$4)*0.2))-EXP(-$B$15*(($B$16+$AI$4)*0.2)))+U218*$B$15/($B$15-$AI$14)*(EXP(-$AI$14*(($B$16+$AI$4)*0.2))-EXP(-$B$15*(($B$16+$AI$4)*0.2)))</f>
        <v/>
      </c>
      <c r="X218" s="17">
        <f>R218*EXP(-$B$15*(($B$16+$AI$4)*0.3))+S218*$B$15/($B$15-$AI$12)*(EXP(-$AI$12*(($B$16+$AI$4)*0.3))-EXP(-$B$15*(($B$16+$AI$4)*0.3)))+T218*$B$15/($B$15-$AI$13)*(EXP(-$AI$13*(($B$16+$AI$4)*0.3))-EXP(-$B$15*(($B$16+$AI$4)*0.3)))+U218*$B$15/($B$15-$AI$14)*(EXP(-$AI$14*(($B$16+$AI$4)*0.3))-EXP(-$B$15*(($B$16+$AI$4)*0.3)))</f>
        <v/>
      </c>
      <c r="Y218" s="17">
        <f>R218*EXP(-$B$15*(($B$16+$AI$4)*0.4))+S218*$B$15/($B$15-$AI$12)*(EXP(-$AI$12*(($B$16+$AI$4)*0.4))-EXP(-$B$15*(($B$16+$AI$4)*0.4)))+T218*$B$15/($B$15-$AI$13)*(EXP(-$AI$13*(($B$16+$AI$4)*0.4))-EXP(-$B$15*(($B$16+$AI$4)*0.4)))+U218*$B$15/($B$15-$AI$14)*(EXP(-$AI$14*(($B$16+$AI$4)*0.4))-EXP(-$B$15*(($B$16+$AI$4)*0.4)))</f>
        <v/>
      </c>
      <c r="Z218" s="17">
        <f>R218*EXP(-$B$15*(($B$16+$AI$4)*0.5))+S218*$B$15/($B$15-$AI$12)*(EXP(-$AI$12*(($B$16+$AI$4)*0.5))-EXP(-$B$15*(($B$16+$AI$4)*0.5)))+T218*$B$15/($B$15-$AI$13)*(EXP(-$AI$13*(($B$16+$AI$4)*0.5))-EXP(-$B$15*(($B$16+$AI$4)*0.5)))+U218*$B$15/($B$15-$AI$14)*(EXP(-$AI$14*(($B$16+$AI$4)*0.5))-EXP(-$B$15*(($B$16+$AI$4)*0.5)))</f>
        <v/>
      </c>
      <c r="AA218" s="17">
        <f>R218*EXP(-$B$15*(($B$16+$AI$4)*0.6))+S218*$B$15/($B$15-$AI$12)*(EXP(-$AI$12*(($B$16+$AI$4)*0.6))-EXP(-$B$15*(($B$16+$AI$4)*0.6)))+T218*$B$15/($B$15-$AI$13)*(EXP(-$AI$13*(($B$16+$AI$4)*0.6))-EXP(-$B$15*(($B$16+$AI$4)*0.6)))+U218*$B$15/($B$15-$AI$14)*(EXP(-$AI$14*(($B$16+$AI$4)*0.6))-EXP(-$B$15*(($B$16+$AI$4)*0.6)))</f>
        <v/>
      </c>
      <c r="AB218" s="17">
        <f>R218*EXP(-$B$15*(($B$16+$AI$4)*0.7))+S218*$B$15/($B$15-$AI$12)*(EXP(-$AI$12*(($B$16+$AI$4)*0.7))-EXP(-$B$15*(($B$16+$AI$4)*0.7)))+T218*$B$15/($B$15-$AI$13)*(EXP(-$AI$13*(($B$16+$AI$4)*0.7))-EXP(-$B$15*(($B$16+$AI$4)*0.7)))+U218*$B$15/($B$15-$AI$14)*(EXP(-$AI$14*(($B$16+$AI$4)*0.7))-EXP(-$B$15*(($B$16+$AI$4)*0.7)))</f>
        <v/>
      </c>
      <c r="AC218" s="17">
        <f>R218*EXP(-$B$15*(($B$16+$AI$4)*0.8))+S218*$B$15/($B$15-$AI$12)*(EXP(-$AI$12*(($B$16+$AI$4)*0.8))-EXP(-$B$15*(($B$16+$AI$4)*0.8)))+T218*$B$15/($B$15-$AI$13)*(EXP(-$AI$13*(($B$16+$AI$4)*0.8))-EXP(-$B$15*(($B$16+$AI$4)*0.8)))+U218*$B$15/($B$15-$AI$14)*(EXP(-$AI$14*(($B$16+$AI$4)*0.8))-EXP(-$B$15*(($B$16+$AI$4)*0.8)))</f>
        <v/>
      </c>
      <c r="AD218" s="17">
        <f>R218*EXP(-$B$15*(($B$16+$AI$4)*0.9))+S218*$B$15/($B$15-$AI$12)*(EXP(-$AI$12*(($B$16+$AI$4)*0.9))-EXP(-$B$15*(($B$16+$AI$4)*0.9)))+T218*$B$15/($B$15-$AI$13)*(EXP(-$AI$13*(($B$16+$AI$4)*0.9))-EXP(-$B$15*(($B$16+$AI$4)*0.9)))+U218*$B$15/($B$15-$AI$14)*(EXP(-$AI$14*(($B$16+$AI$4)*0.9))-EXP(-$B$15*(($B$16+$AI$4)*0.9)))</f>
        <v/>
      </c>
      <c r="AE218" s="17">
        <f>R218*EXP(-$B$15*(($B$16+$AI$4)*1.0))+S218*$B$15/($B$15-$AI$12)*(EXP(-$AI$12*(($B$16+$AI$4)*1.0))-EXP(-$B$15*(($B$16+$AI$4)*1.0)))+T218*$B$15/($B$15-$AI$13)*(EXP(-$AI$13*(($B$16+$AI$4)*1.0))-EXP(-$B$15*(($B$16+$AI$4)*1.0)))+U218*$B$15/($B$15-$AI$14)*(EXP(-$AI$14*(($B$16+$AI$4)*1.0))-EXP(-$B$15*(($B$16+$AI$4)*1.0)))</f>
        <v/>
      </c>
      <c r="AF218" s="17">
        <f>MIN((G218-V218)/$AI$48,(G218-W218)/$AI$49,(G218-X218)/$AI$50,(G218-Y218)/$AI$51,(G218-Z218)/$AI$52,(G218-AA218)/$AI$53,(G218-AB218)/$AI$54,(G218-AC218)/$AI$55,(G218-AD218)/$AI$56,(G218-AE218)/$AI$57)</f>
        <v/>
      </c>
    </row>
    <row r="219">
      <c r="E219" s="12">
        <f>E218+$B$11</f>
        <v/>
      </c>
      <c r="F219" s="13">
        <f>E219/60</f>
        <v/>
      </c>
      <c r="G219" s="13">
        <f>IF(F219&gt;=$AI$66,$B$26,IF(F219&gt;=$AI$65,$B$25,IF(F219&gt;=$AI$64,$B$24,IF(F219&gt;=$AI$63,$B$23,IF(F219&gt;=$AI$62,$B$22,IF(F219&gt;=$AI$61,$B$21,$B$20))))))</f>
        <v/>
      </c>
      <c r="H219" s="14">
        <f>MAX(0,MIN($AI$59,IF($B$9="Plasma",(G219-(S219*$AI$18+T219*$AI$19+U219*$AI$20))/$AI$46,AF219)))</f>
        <v/>
      </c>
      <c r="I219" s="15">
        <f>H219/10*3600/$B$11</f>
        <v/>
      </c>
      <c r="J219" s="15">
        <f>J218+H219</f>
        <v/>
      </c>
      <c r="K219" s="14">
        <f>$AI$21*K218+$AI$22*L218+$AI$23*M218+$AI$30*H218</f>
        <v/>
      </c>
      <c r="L219" s="14">
        <f>$AI$24*K218+$AI$25*L218+$AI$26*M218+$AI$31*H218</f>
        <v/>
      </c>
      <c r="M219" s="14">
        <f>$AI$27*K218+$AI$28*L218+$AI$29*M218+$AI$32*H218</f>
        <v/>
      </c>
      <c r="N219" s="16">
        <f>R219*$B$48</f>
        <v/>
      </c>
      <c r="O219" s="14">
        <f>K219/$B$37</f>
        <v/>
      </c>
      <c r="P219" s="14">
        <f>L219/$B$38</f>
        <v/>
      </c>
      <c r="Q219" s="14">
        <f>M219/$B$39</f>
        <v/>
      </c>
      <c r="R219" s="14">
        <f>R218*$AI$42+S218*$AI$43+T218*$AI$44+U218*$AI$45+$AI$47*H218</f>
        <v/>
      </c>
      <c r="S219" s="17">
        <f>$AI$33*K219+$AI$34*L219+$AI$35*M219</f>
        <v/>
      </c>
      <c r="T219" s="17">
        <f>$AI$36*K219+$AI$37*L219+$AI$38*M219</f>
        <v/>
      </c>
      <c r="U219" s="17">
        <f>$AI$39*K219+$AI$40*L219+$AI$41*M219</f>
        <v/>
      </c>
      <c r="V219" s="17">
        <f>R219*EXP(-$B$15*(($B$16+$AI$4)*0.1))+S219*$B$15/($B$15-$AI$12)*(EXP(-$AI$12*(($B$16+$AI$4)*0.1))-EXP(-$B$15*(($B$16+$AI$4)*0.1)))+T219*$B$15/($B$15-$AI$13)*(EXP(-$AI$13*(($B$16+$AI$4)*0.1))-EXP(-$B$15*(($B$16+$AI$4)*0.1)))+U219*$B$15/($B$15-$AI$14)*(EXP(-$AI$14*(($B$16+$AI$4)*0.1))-EXP(-$B$15*(($B$16+$AI$4)*0.1)))</f>
        <v/>
      </c>
      <c r="W219" s="17">
        <f>R219*EXP(-$B$15*(($B$16+$AI$4)*0.2))+S219*$B$15/($B$15-$AI$12)*(EXP(-$AI$12*(($B$16+$AI$4)*0.2))-EXP(-$B$15*(($B$16+$AI$4)*0.2)))+T219*$B$15/($B$15-$AI$13)*(EXP(-$AI$13*(($B$16+$AI$4)*0.2))-EXP(-$B$15*(($B$16+$AI$4)*0.2)))+U219*$B$15/($B$15-$AI$14)*(EXP(-$AI$14*(($B$16+$AI$4)*0.2))-EXP(-$B$15*(($B$16+$AI$4)*0.2)))</f>
        <v/>
      </c>
      <c r="X219" s="17">
        <f>R219*EXP(-$B$15*(($B$16+$AI$4)*0.3))+S219*$B$15/($B$15-$AI$12)*(EXP(-$AI$12*(($B$16+$AI$4)*0.3))-EXP(-$B$15*(($B$16+$AI$4)*0.3)))+T219*$B$15/($B$15-$AI$13)*(EXP(-$AI$13*(($B$16+$AI$4)*0.3))-EXP(-$B$15*(($B$16+$AI$4)*0.3)))+U219*$B$15/($B$15-$AI$14)*(EXP(-$AI$14*(($B$16+$AI$4)*0.3))-EXP(-$B$15*(($B$16+$AI$4)*0.3)))</f>
        <v/>
      </c>
      <c r="Y219" s="17">
        <f>R219*EXP(-$B$15*(($B$16+$AI$4)*0.4))+S219*$B$15/($B$15-$AI$12)*(EXP(-$AI$12*(($B$16+$AI$4)*0.4))-EXP(-$B$15*(($B$16+$AI$4)*0.4)))+T219*$B$15/($B$15-$AI$13)*(EXP(-$AI$13*(($B$16+$AI$4)*0.4))-EXP(-$B$15*(($B$16+$AI$4)*0.4)))+U219*$B$15/($B$15-$AI$14)*(EXP(-$AI$14*(($B$16+$AI$4)*0.4))-EXP(-$B$15*(($B$16+$AI$4)*0.4)))</f>
        <v/>
      </c>
      <c r="Z219" s="17">
        <f>R219*EXP(-$B$15*(($B$16+$AI$4)*0.5))+S219*$B$15/($B$15-$AI$12)*(EXP(-$AI$12*(($B$16+$AI$4)*0.5))-EXP(-$B$15*(($B$16+$AI$4)*0.5)))+T219*$B$15/($B$15-$AI$13)*(EXP(-$AI$13*(($B$16+$AI$4)*0.5))-EXP(-$B$15*(($B$16+$AI$4)*0.5)))+U219*$B$15/($B$15-$AI$14)*(EXP(-$AI$14*(($B$16+$AI$4)*0.5))-EXP(-$B$15*(($B$16+$AI$4)*0.5)))</f>
        <v/>
      </c>
      <c r="AA219" s="17">
        <f>R219*EXP(-$B$15*(($B$16+$AI$4)*0.6))+S219*$B$15/($B$15-$AI$12)*(EXP(-$AI$12*(($B$16+$AI$4)*0.6))-EXP(-$B$15*(($B$16+$AI$4)*0.6)))+T219*$B$15/($B$15-$AI$13)*(EXP(-$AI$13*(($B$16+$AI$4)*0.6))-EXP(-$B$15*(($B$16+$AI$4)*0.6)))+U219*$B$15/($B$15-$AI$14)*(EXP(-$AI$14*(($B$16+$AI$4)*0.6))-EXP(-$B$15*(($B$16+$AI$4)*0.6)))</f>
        <v/>
      </c>
      <c r="AB219" s="17">
        <f>R219*EXP(-$B$15*(($B$16+$AI$4)*0.7))+S219*$B$15/($B$15-$AI$12)*(EXP(-$AI$12*(($B$16+$AI$4)*0.7))-EXP(-$B$15*(($B$16+$AI$4)*0.7)))+T219*$B$15/($B$15-$AI$13)*(EXP(-$AI$13*(($B$16+$AI$4)*0.7))-EXP(-$B$15*(($B$16+$AI$4)*0.7)))+U219*$B$15/($B$15-$AI$14)*(EXP(-$AI$14*(($B$16+$AI$4)*0.7))-EXP(-$B$15*(($B$16+$AI$4)*0.7)))</f>
        <v/>
      </c>
      <c r="AC219" s="17">
        <f>R219*EXP(-$B$15*(($B$16+$AI$4)*0.8))+S219*$B$15/($B$15-$AI$12)*(EXP(-$AI$12*(($B$16+$AI$4)*0.8))-EXP(-$B$15*(($B$16+$AI$4)*0.8)))+T219*$B$15/($B$15-$AI$13)*(EXP(-$AI$13*(($B$16+$AI$4)*0.8))-EXP(-$B$15*(($B$16+$AI$4)*0.8)))+U219*$B$15/($B$15-$AI$14)*(EXP(-$AI$14*(($B$16+$AI$4)*0.8))-EXP(-$B$15*(($B$16+$AI$4)*0.8)))</f>
        <v/>
      </c>
      <c r="AD219" s="17">
        <f>R219*EXP(-$B$15*(($B$16+$AI$4)*0.9))+S219*$B$15/($B$15-$AI$12)*(EXP(-$AI$12*(($B$16+$AI$4)*0.9))-EXP(-$B$15*(($B$16+$AI$4)*0.9)))+T219*$B$15/($B$15-$AI$13)*(EXP(-$AI$13*(($B$16+$AI$4)*0.9))-EXP(-$B$15*(($B$16+$AI$4)*0.9)))+U219*$B$15/($B$15-$AI$14)*(EXP(-$AI$14*(($B$16+$AI$4)*0.9))-EXP(-$B$15*(($B$16+$AI$4)*0.9)))</f>
        <v/>
      </c>
      <c r="AE219" s="17">
        <f>R219*EXP(-$B$15*(($B$16+$AI$4)*1.0))+S219*$B$15/($B$15-$AI$12)*(EXP(-$AI$12*(($B$16+$AI$4)*1.0))-EXP(-$B$15*(($B$16+$AI$4)*1.0)))+T219*$B$15/($B$15-$AI$13)*(EXP(-$AI$13*(($B$16+$AI$4)*1.0))-EXP(-$B$15*(($B$16+$AI$4)*1.0)))+U219*$B$15/($B$15-$AI$14)*(EXP(-$AI$14*(($B$16+$AI$4)*1.0))-EXP(-$B$15*(($B$16+$AI$4)*1.0)))</f>
        <v/>
      </c>
      <c r="AF219" s="17">
        <f>MIN((G219-V219)/$AI$48,(G219-W219)/$AI$49,(G219-X219)/$AI$50,(G219-Y219)/$AI$51,(G219-Z219)/$AI$52,(G219-AA219)/$AI$53,(G219-AB219)/$AI$54,(G219-AC219)/$AI$55,(G219-AD219)/$AI$56,(G219-AE219)/$AI$57)</f>
        <v/>
      </c>
    </row>
    <row r="220">
      <c r="E220" s="12">
        <f>E219+$B$11</f>
        <v/>
      </c>
      <c r="F220" s="13">
        <f>E220/60</f>
        <v/>
      </c>
      <c r="G220" s="13">
        <f>IF(F220&gt;=$AI$66,$B$26,IF(F220&gt;=$AI$65,$B$25,IF(F220&gt;=$AI$64,$B$24,IF(F220&gt;=$AI$63,$B$23,IF(F220&gt;=$AI$62,$B$22,IF(F220&gt;=$AI$61,$B$21,$B$20))))))</f>
        <v/>
      </c>
      <c r="H220" s="14">
        <f>MAX(0,MIN($AI$59,IF($B$9="Plasma",(G220-(S220*$AI$18+T220*$AI$19+U220*$AI$20))/$AI$46,AF220)))</f>
        <v/>
      </c>
      <c r="I220" s="15">
        <f>H220/10*3600/$B$11</f>
        <v/>
      </c>
      <c r="J220" s="15">
        <f>J219+H220</f>
        <v/>
      </c>
      <c r="K220" s="14">
        <f>$AI$21*K219+$AI$22*L219+$AI$23*M219+$AI$30*H219</f>
        <v/>
      </c>
      <c r="L220" s="14">
        <f>$AI$24*K219+$AI$25*L219+$AI$26*M219+$AI$31*H219</f>
        <v/>
      </c>
      <c r="M220" s="14">
        <f>$AI$27*K219+$AI$28*L219+$AI$29*M219+$AI$32*H219</f>
        <v/>
      </c>
      <c r="N220" s="16">
        <f>R220*$B$48</f>
        <v/>
      </c>
      <c r="O220" s="14">
        <f>K220/$B$37</f>
        <v/>
      </c>
      <c r="P220" s="14">
        <f>L220/$B$38</f>
        <v/>
      </c>
      <c r="Q220" s="14">
        <f>M220/$B$39</f>
        <v/>
      </c>
      <c r="R220" s="14">
        <f>R219*$AI$42+S219*$AI$43+T219*$AI$44+U219*$AI$45+$AI$47*H219</f>
        <v/>
      </c>
      <c r="S220" s="17">
        <f>$AI$33*K220+$AI$34*L220+$AI$35*M220</f>
        <v/>
      </c>
      <c r="T220" s="17">
        <f>$AI$36*K220+$AI$37*L220+$AI$38*M220</f>
        <v/>
      </c>
      <c r="U220" s="17">
        <f>$AI$39*K220+$AI$40*L220+$AI$41*M220</f>
        <v/>
      </c>
      <c r="V220" s="17">
        <f>R220*EXP(-$B$15*(($B$16+$AI$4)*0.1))+S220*$B$15/($B$15-$AI$12)*(EXP(-$AI$12*(($B$16+$AI$4)*0.1))-EXP(-$B$15*(($B$16+$AI$4)*0.1)))+T220*$B$15/($B$15-$AI$13)*(EXP(-$AI$13*(($B$16+$AI$4)*0.1))-EXP(-$B$15*(($B$16+$AI$4)*0.1)))+U220*$B$15/($B$15-$AI$14)*(EXP(-$AI$14*(($B$16+$AI$4)*0.1))-EXP(-$B$15*(($B$16+$AI$4)*0.1)))</f>
        <v/>
      </c>
      <c r="W220" s="17">
        <f>R220*EXP(-$B$15*(($B$16+$AI$4)*0.2))+S220*$B$15/($B$15-$AI$12)*(EXP(-$AI$12*(($B$16+$AI$4)*0.2))-EXP(-$B$15*(($B$16+$AI$4)*0.2)))+T220*$B$15/($B$15-$AI$13)*(EXP(-$AI$13*(($B$16+$AI$4)*0.2))-EXP(-$B$15*(($B$16+$AI$4)*0.2)))+U220*$B$15/($B$15-$AI$14)*(EXP(-$AI$14*(($B$16+$AI$4)*0.2))-EXP(-$B$15*(($B$16+$AI$4)*0.2)))</f>
        <v/>
      </c>
      <c r="X220" s="17">
        <f>R220*EXP(-$B$15*(($B$16+$AI$4)*0.3))+S220*$B$15/($B$15-$AI$12)*(EXP(-$AI$12*(($B$16+$AI$4)*0.3))-EXP(-$B$15*(($B$16+$AI$4)*0.3)))+T220*$B$15/($B$15-$AI$13)*(EXP(-$AI$13*(($B$16+$AI$4)*0.3))-EXP(-$B$15*(($B$16+$AI$4)*0.3)))+U220*$B$15/($B$15-$AI$14)*(EXP(-$AI$14*(($B$16+$AI$4)*0.3))-EXP(-$B$15*(($B$16+$AI$4)*0.3)))</f>
        <v/>
      </c>
      <c r="Y220" s="17">
        <f>R220*EXP(-$B$15*(($B$16+$AI$4)*0.4))+S220*$B$15/($B$15-$AI$12)*(EXP(-$AI$12*(($B$16+$AI$4)*0.4))-EXP(-$B$15*(($B$16+$AI$4)*0.4)))+T220*$B$15/($B$15-$AI$13)*(EXP(-$AI$13*(($B$16+$AI$4)*0.4))-EXP(-$B$15*(($B$16+$AI$4)*0.4)))+U220*$B$15/($B$15-$AI$14)*(EXP(-$AI$14*(($B$16+$AI$4)*0.4))-EXP(-$B$15*(($B$16+$AI$4)*0.4)))</f>
        <v/>
      </c>
      <c r="Z220" s="17">
        <f>R220*EXP(-$B$15*(($B$16+$AI$4)*0.5))+S220*$B$15/($B$15-$AI$12)*(EXP(-$AI$12*(($B$16+$AI$4)*0.5))-EXP(-$B$15*(($B$16+$AI$4)*0.5)))+T220*$B$15/($B$15-$AI$13)*(EXP(-$AI$13*(($B$16+$AI$4)*0.5))-EXP(-$B$15*(($B$16+$AI$4)*0.5)))+U220*$B$15/($B$15-$AI$14)*(EXP(-$AI$14*(($B$16+$AI$4)*0.5))-EXP(-$B$15*(($B$16+$AI$4)*0.5)))</f>
        <v/>
      </c>
      <c r="AA220" s="17">
        <f>R220*EXP(-$B$15*(($B$16+$AI$4)*0.6))+S220*$B$15/($B$15-$AI$12)*(EXP(-$AI$12*(($B$16+$AI$4)*0.6))-EXP(-$B$15*(($B$16+$AI$4)*0.6)))+T220*$B$15/($B$15-$AI$13)*(EXP(-$AI$13*(($B$16+$AI$4)*0.6))-EXP(-$B$15*(($B$16+$AI$4)*0.6)))+U220*$B$15/($B$15-$AI$14)*(EXP(-$AI$14*(($B$16+$AI$4)*0.6))-EXP(-$B$15*(($B$16+$AI$4)*0.6)))</f>
        <v/>
      </c>
      <c r="AB220" s="17">
        <f>R220*EXP(-$B$15*(($B$16+$AI$4)*0.7))+S220*$B$15/($B$15-$AI$12)*(EXP(-$AI$12*(($B$16+$AI$4)*0.7))-EXP(-$B$15*(($B$16+$AI$4)*0.7)))+T220*$B$15/($B$15-$AI$13)*(EXP(-$AI$13*(($B$16+$AI$4)*0.7))-EXP(-$B$15*(($B$16+$AI$4)*0.7)))+U220*$B$15/($B$15-$AI$14)*(EXP(-$AI$14*(($B$16+$AI$4)*0.7))-EXP(-$B$15*(($B$16+$AI$4)*0.7)))</f>
        <v/>
      </c>
      <c r="AC220" s="17">
        <f>R220*EXP(-$B$15*(($B$16+$AI$4)*0.8))+S220*$B$15/($B$15-$AI$12)*(EXP(-$AI$12*(($B$16+$AI$4)*0.8))-EXP(-$B$15*(($B$16+$AI$4)*0.8)))+T220*$B$15/($B$15-$AI$13)*(EXP(-$AI$13*(($B$16+$AI$4)*0.8))-EXP(-$B$15*(($B$16+$AI$4)*0.8)))+U220*$B$15/($B$15-$AI$14)*(EXP(-$AI$14*(($B$16+$AI$4)*0.8))-EXP(-$B$15*(($B$16+$AI$4)*0.8)))</f>
        <v/>
      </c>
      <c r="AD220" s="17">
        <f>R220*EXP(-$B$15*(($B$16+$AI$4)*0.9))+S220*$B$15/($B$15-$AI$12)*(EXP(-$AI$12*(($B$16+$AI$4)*0.9))-EXP(-$B$15*(($B$16+$AI$4)*0.9)))+T220*$B$15/($B$15-$AI$13)*(EXP(-$AI$13*(($B$16+$AI$4)*0.9))-EXP(-$B$15*(($B$16+$AI$4)*0.9)))+U220*$B$15/($B$15-$AI$14)*(EXP(-$AI$14*(($B$16+$AI$4)*0.9))-EXP(-$B$15*(($B$16+$AI$4)*0.9)))</f>
        <v/>
      </c>
      <c r="AE220" s="17">
        <f>R220*EXP(-$B$15*(($B$16+$AI$4)*1.0))+S220*$B$15/($B$15-$AI$12)*(EXP(-$AI$12*(($B$16+$AI$4)*1.0))-EXP(-$B$15*(($B$16+$AI$4)*1.0)))+T220*$B$15/($B$15-$AI$13)*(EXP(-$AI$13*(($B$16+$AI$4)*1.0))-EXP(-$B$15*(($B$16+$AI$4)*1.0)))+U220*$B$15/($B$15-$AI$14)*(EXP(-$AI$14*(($B$16+$AI$4)*1.0))-EXP(-$B$15*(($B$16+$AI$4)*1.0)))</f>
        <v/>
      </c>
      <c r="AF220" s="17">
        <f>MIN((G220-V220)/$AI$48,(G220-W220)/$AI$49,(G220-X220)/$AI$50,(G220-Y220)/$AI$51,(G220-Z220)/$AI$52,(G220-AA220)/$AI$53,(G220-AB220)/$AI$54,(G220-AC220)/$AI$55,(G220-AD220)/$AI$56,(G220-AE220)/$AI$57)</f>
        <v/>
      </c>
    </row>
    <row r="221">
      <c r="E221" s="12">
        <f>E220+$B$11</f>
        <v/>
      </c>
      <c r="F221" s="13">
        <f>E221/60</f>
        <v/>
      </c>
      <c r="G221" s="13">
        <f>IF(F221&gt;=$AI$66,$B$26,IF(F221&gt;=$AI$65,$B$25,IF(F221&gt;=$AI$64,$B$24,IF(F221&gt;=$AI$63,$B$23,IF(F221&gt;=$AI$62,$B$22,IF(F221&gt;=$AI$61,$B$21,$B$20))))))</f>
        <v/>
      </c>
      <c r="H221" s="14">
        <f>MAX(0,MIN($AI$59,IF($B$9="Plasma",(G221-(S221*$AI$18+T221*$AI$19+U221*$AI$20))/$AI$46,AF221)))</f>
        <v/>
      </c>
      <c r="I221" s="15">
        <f>H221/10*3600/$B$11</f>
        <v/>
      </c>
      <c r="J221" s="15">
        <f>J220+H221</f>
        <v/>
      </c>
      <c r="K221" s="14">
        <f>$AI$21*K220+$AI$22*L220+$AI$23*M220+$AI$30*H220</f>
        <v/>
      </c>
      <c r="L221" s="14">
        <f>$AI$24*K220+$AI$25*L220+$AI$26*M220+$AI$31*H220</f>
        <v/>
      </c>
      <c r="M221" s="14">
        <f>$AI$27*K220+$AI$28*L220+$AI$29*M220+$AI$32*H220</f>
        <v/>
      </c>
      <c r="N221" s="16">
        <f>R221*$B$48</f>
        <v/>
      </c>
      <c r="O221" s="14">
        <f>K221/$B$37</f>
        <v/>
      </c>
      <c r="P221" s="14">
        <f>L221/$B$38</f>
        <v/>
      </c>
      <c r="Q221" s="14">
        <f>M221/$B$39</f>
        <v/>
      </c>
      <c r="R221" s="14">
        <f>R220*$AI$42+S220*$AI$43+T220*$AI$44+U220*$AI$45+$AI$47*H220</f>
        <v/>
      </c>
      <c r="S221" s="17">
        <f>$AI$33*K221+$AI$34*L221+$AI$35*M221</f>
        <v/>
      </c>
      <c r="T221" s="17">
        <f>$AI$36*K221+$AI$37*L221+$AI$38*M221</f>
        <v/>
      </c>
      <c r="U221" s="17">
        <f>$AI$39*K221+$AI$40*L221+$AI$41*M221</f>
        <v/>
      </c>
      <c r="V221" s="17">
        <f>R221*EXP(-$B$15*(($B$16+$AI$4)*0.1))+S221*$B$15/($B$15-$AI$12)*(EXP(-$AI$12*(($B$16+$AI$4)*0.1))-EXP(-$B$15*(($B$16+$AI$4)*0.1)))+T221*$B$15/($B$15-$AI$13)*(EXP(-$AI$13*(($B$16+$AI$4)*0.1))-EXP(-$B$15*(($B$16+$AI$4)*0.1)))+U221*$B$15/($B$15-$AI$14)*(EXP(-$AI$14*(($B$16+$AI$4)*0.1))-EXP(-$B$15*(($B$16+$AI$4)*0.1)))</f>
        <v/>
      </c>
      <c r="W221" s="17">
        <f>R221*EXP(-$B$15*(($B$16+$AI$4)*0.2))+S221*$B$15/($B$15-$AI$12)*(EXP(-$AI$12*(($B$16+$AI$4)*0.2))-EXP(-$B$15*(($B$16+$AI$4)*0.2)))+T221*$B$15/($B$15-$AI$13)*(EXP(-$AI$13*(($B$16+$AI$4)*0.2))-EXP(-$B$15*(($B$16+$AI$4)*0.2)))+U221*$B$15/($B$15-$AI$14)*(EXP(-$AI$14*(($B$16+$AI$4)*0.2))-EXP(-$B$15*(($B$16+$AI$4)*0.2)))</f>
        <v/>
      </c>
      <c r="X221" s="17">
        <f>R221*EXP(-$B$15*(($B$16+$AI$4)*0.3))+S221*$B$15/($B$15-$AI$12)*(EXP(-$AI$12*(($B$16+$AI$4)*0.3))-EXP(-$B$15*(($B$16+$AI$4)*0.3)))+T221*$B$15/($B$15-$AI$13)*(EXP(-$AI$13*(($B$16+$AI$4)*0.3))-EXP(-$B$15*(($B$16+$AI$4)*0.3)))+U221*$B$15/($B$15-$AI$14)*(EXP(-$AI$14*(($B$16+$AI$4)*0.3))-EXP(-$B$15*(($B$16+$AI$4)*0.3)))</f>
        <v/>
      </c>
      <c r="Y221" s="17">
        <f>R221*EXP(-$B$15*(($B$16+$AI$4)*0.4))+S221*$B$15/($B$15-$AI$12)*(EXP(-$AI$12*(($B$16+$AI$4)*0.4))-EXP(-$B$15*(($B$16+$AI$4)*0.4)))+T221*$B$15/($B$15-$AI$13)*(EXP(-$AI$13*(($B$16+$AI$4)*0.4))-EXP(-$B$15*(($B$16+$AI$4)*0.4)))+U221*$B$15/($B$15-$AI$14)*(EXP(-$AI$14*(($B$16+$AI$4)*0.4))-EXP(-$B$15*(($B$16+$AI$4)*0.4)))</f>
        <v/>
      </c>
      <c r="Z221" s="17">
        <f>R221*EXP(-$B$15*(($B$16+$AI$4)*0.5))+S221*$B$15/($B$15-$AI$12)*(EXP(-$AI$12*(($B$16+$AI$4)*0.5))-EXP(-$B$15*(($B$16+$AI$4)*0.5)))+T221*$B$15/($B$15-$AI$13)*(EXP(-$AI$13*(($B$16+$AI$4)*0.5))-EXP(-$B$15*(($B$16+$AI$4)*0.5)))+U221*$B$15/($B$15-$AI$14)*(EXP(-$AI$14*(($B$16+$AI$4)*0.5))-EXP(-$B$15*(($B$16+$AI$4)*0.5)))</f>
        <v/>
      </c>
      <c r="AA221" s="17">
        <f>R221*EXP(-$B$15*(($B$16+$AI$4)*0.6))+S221*$B$15/($B$15-$AI$12)*(EXP(-$AI$12*(($B$16+$AI$4)*0.6))-EXP(-$B$15*(($B$16+$AI$4)*0.6)))+T221*$B$15/($B$15-$AI$13)*(EXP(-$AI$13*(($B$16+$AI$4)*0.6))-EXP(-$B$15*(($B$16+$AI$4)*0.6)))+U221*$B$15/($B$15-$AI$14)*(EXP(-$AI$14*(($B$16+$AI$4)*0.6))-EXP(-$B$15*(($B$16+$AI$4)*0.6)))</f>
        <v/>
      </c>
      <c r="AB221" s="17">
        <f>R221*EXP(-$B$15*(($B$16+$AI$4)*0.7))+S221*$B$15/($B$15-$AI$12)*(EXP(-$AI$12*(($B$16+$AI$4)*0.7))-EXP(-$B$15*(($B$16+$AI$4)*0.7)))+T221*$B$15/($B$15-$AI$13)*(EXP(-$AI$13*(($B$16+$AI$4)*0.7))-EXP(-$B$15*(($B$16+$AI$4)*0.7)))+U221*$B$15/($B$15-$AI$14)*(EXP(-$AI$14*(($B$16+$AI$4)*0.7))-EXP(-$B$15*(($B$16+$AI$4)*0.7)))</f>
        <v/>
      </c>
      <c r="AC221" s="17">
        <f>R221*EXP(-$B$15*(($B$16+$AI$4)*0.8))+S221*$B$15/($B$15-$AI$12)*(EXP(-$AI$12*(($B$16+$AI$4)*0.8))-EXP(-$B$15*(($B$16+$AI$4)*0.8)))+T221*$B$15/($B$15-$AI$13)*(EXP(-$AI$13*(($B$16+$AI$4)*0.8))-EXP(-$B$15*(($B$16+$AI$4)*0.8)))+U221*$B$15/($B$15-$AI$14)*(EXP(-$AI$14*(($B$16+$AI$4)*0.8))-EXP(-$B$15*(($B$16+$AI$4)*0.8)))</f>
        <v/>
      </c>
      <c r="AD221" s="17">
        <f>R221*EXP(-$B$15*(($B$16+$AI$4)*0.9))+S221*$B$15/($B$15-$AI$12)*(EXP(-$AI$12*(($B$16+$AI$4)*0.9))-EXP(-$B$15*(($B$16+$AI$4)*0.9)))+T221*$B$15/($B$15-$AI$13)*(EXP(-$AI$13*(($B$16+$AI$4)*0.9))-EXP(-$B$15*(($B$16+$AI$4)*0.9)))+U221*$B$15/($B$15-$AI$14)*(EXP(-$AI$14*(($B$16+$AI$4)*0.9))-EXP(-$B$15*(($B$16+$AI$4)*0.9)))</f>
        <v/>
      </c>
      <c r="AE221" s="17">
        <f>R221*EXP(-$B$15*(($B$16+$AI$4)*1.0))+S221*$B$15/($B$15-$AI$12)*(EXP(-$AI$12*(($B$16+$AI$4)*1.0))-EXP(-$B$15*(($B$16+$AI$4)*1.0)))+T221*$B$15/($B$15-$AI$13)*(EXP(-$AI$13*(($B$16+$AI$4)*1.0))-EXP(-$B$15*(($B$16+$AI$4)*1.0)))+U221*$B$15/($B$15-$AI$14)*(EXP(-$AI$14*(($B$16+$AI$4)*1.0))-EXP(-$B$15*(($B$16+$AI$4)*1.0)))</f>
        <v/>
      </c>
      <c r="AF221" s="17">
        <f>MIN((G221-V221)/$AI$48,(G221-W221)/$AI$49,(G221-X221)/$AI$50,(G221-Y221)/$AI$51,(G221-Z221)/$AI$52,(G221-AA221)/$AI$53,(G221-AB221)/$AI$54,(G221-AC221)/$AI$55,(G221-AD221)/$AI$56,(G221-AE221)/$AI$57)</f>
        <v/>
      </c>
    </row>
    <row r="222">
      <c r="E222" s="12">
        <f>E221+$B$11</f>
        <v/>
      </c>
      <c r="F222" s="13">
        <f>E222/60</f>
        <v/>
      </c>
      <c r="G222" s="13">
        <f>IF(F222&gt;=$AI$66,$B$26,IF(F222&gt;=$AI$65,$B$25,IF(F222&gt;=$AI$64,$B$24,IF(F222&gt;=$AI$63,$B$23,IF(F222&gt;=$AI$62,$B$22,IF(F222&gt;=$AI$61,$B$21,$B$20))))))</f>
        <v/>
      </c>
      <c r="H222" s="14">
        <f>MAX(0,MIN($AI$59,IF($B$9="Plasma",(G222-(S222*$AI$18+T222*$AI$19+U222*$AI$20))/$AI$46,AF222)))</f>
        <v/>
      </c>
      <c r="I222" s="15">
        <f>H222/10*3600/$B$11</f>
        <v/>
      </c>
      <c r="J222" s="15">
        <f>J221+H222</f>
        <v/>
      </c>
      <c r="K222" s="14">
        <f>$AI$21*K221+$AI$22*L221+$AI$23*M221+$AI$30*H221</f>
        <v/>
      </c>
      <c r="L222" s="14">
        <f>$AI$24*K221+$AI$25*L221+$AI$26*M221+$AI$31*H221</f>
        <v/>
      </c>
      <c r="M222" s="14">
        <f>$AI$27*K221+$AI$28*L221+$AI$29*M221+$AI$32*H221</f>
        <v/>
      </c>
      <c r="N222" s="16">
        <f>R222*$B$48</f>
        <v/>
      </c>
      <c r="O222" s="14">
        <f>K222/$B$37</f>
        <v/>
      </c>
      <c r="P222" s="14">
        <f>L222/$B$38</f>
        <v/>
      </c>
      <c r="Q222" s="14">
        <f>M222/$B$39</f>
        <v/>
      </c>
      <c r="R222" s="14">
        <f>R221*$AI$42+S221*$AI$43+T221*$AI$44+U221*$AI$45+$AI$47*H221</f>
        <v/>
      </c>
      <c r="S222" s="17">
        <f>$AI$33*K222+$AI$34*L222+$AI$35*M222</f>
        <v/>
      </c>
      <c r="T222" s="17">
        <f>$AI$36*K222+$AI$37*L222+$AI$38*M222</f>
        <v/>
      </c>
      <c r="U222" s="17">
        <f>$AI$39*K222+$AI$40*L222+$AI$41*M222</f>
        <v/>
      </c>
      <c r="V222" s="17">
        <f>R222*EXP(-$B$15*(($B$16+$AI$4)*0.1))+S222*$B$15/($B$15-$AI$12)*(EXP(-$AI$12*(($B$16+$AI$4)*0.1))-EXP(-$B$15*(($B$16+$AI$4)*0.1)))+T222*$B$15/($B$15-$AI$13)*(EXP(-$AI$13*(($B$16+$AI$4)*0.1))-EXP(-$B$15*(($B$16+$AI$4)*0.1)))+U222*$B$15/($B$15-$AI$14)*(EXP(-$AI$14*(($B$16+$AI$4)*0.1))-EXP(-$B$15*(($B$16+$AI$4)*0.1)))</f>
        <v/>
      </c>
      <c r="W222" s="17">
        <f>R222*EXP(-$B$15*(($B$16+$AI$4)*0.2))+S222*$B$15/($B$15-$AI$12)*(EXP(-$AI$12*(($B$16+$AI$4)*0.2))-EXP(-$B$15*(($B$16+$AI$4)*0.2)))+T222*$B$15/($B$15-$AI$13)*(EXP(-$AI$13*(($B$16+$AI$4)*0.2))-EXP(-$B$15*(($B$16+$AI$4)*0.2)))+U222*$B$15/($B$15-$AI$14)*(EXP(-$AI$14*(($B$16+$AI$4)*0.2))-EXP(-$B$15*(($B$16+$AI$4)*0.2)))</f>
        <v/>
      </c>
      <c r="X222" s="17">
        <f>R222*EXP(-$B$15*(($B$16+$AI$4)*0.3))+S222*$B$15/($B$15-$AI$12)*(EXP(-$AI$12*(($B$16+$AI$4)*0.3))-EXP(-$B$15*(($B$16+$AI$4)*0.3)))+T222*$B$15/($B$15-$AI$13)*(EXP(-$AI$13*(($B$16+$AI$4)*0.3))-EXP(-$B$15*(($B$16+$AI$4)*0.3)))+U222*$B$15/($B$15-$AI$14)*(EXP(-$AI$14*(($B$16+$AI$4)*0.3))-EXP(-$B$15*(($B$16+$AI$4)*0.3)))</f>
        <v/>
      </c>
      <c r="Y222" s="17">
        <f>R222*EXP(-$B$15*(($B$16+$AI$4)*0.4))+S222*$B$15/($B$15-$AI$12)*(EXP(-$AI$12*(($B$16+$AI$4)*0.4))-EXP(-$B$15*(($B$16+$AI$4)*0.4)))+T222*$B$15/($B$15-$AI$13)*(EXP(-$AI$13*(($B$16+$AI$4)*0.4))-EXP(-$B$15*(($B$16+$AI$4)*0.4)))+U222*$B$15/($B$15-$AI$14)*(EXP(-$AI$14*(($B$16+$AI$4)*0.4))-EXP(-$B$15*(($B$16+$AI$4)*0.4)))</f>
        <v/>
      </c>
      <c r="Z222" s="17">
        <f>R222*EXP(-$B$15*(($B$16+$AI$4)*0.5))+S222*$B$15/($B$15-$AI$12)*(EXP(-$AI$12*(($B$16+$AI$4)*0.5))-EXP(-$B$15*(($B$16+$AI$4)*0.5)))+T222*$B$15/($B$15-$AI$13)*(EXP(-$AI$13*(($B$16+$AI$4)*0.5))-EXP(-$B$15*(($B$16+$AI$4)*0.5)))+U222*$B$15/($B$15-$AI$14)*(EXP(-$AI$14*(($B$16+$AI$4)*0.5))-EXP(-$B$15*(($B$16+$AI$4)*0.5)))</f>
        <v/>
      </c>
      <c r="AA222" s="17">
        <f>R222*EXP(-$B$15*(($B$16+$AI$4)*0.6))+S222*$B$15/($B$15-$AI$12)*(EXP(-$AI$12*(($B$16+$AI$4)*0.6))-EXP(-$B$15*(($B$16+$AI$4)*0.6)))+T222*$B$15/($B$15-$AI$13)*(EXP(-$AI$13*(($B$16+$AI$4)*0.6))-EXP(-$B$15*(($B$16+$AI$4)*0.6)))+U222*$B$15/($B$15-$AI$14)*(EXP(-$AI$14*(($B$16+$AI$4)*0.6))-EXP(-$B$15*(($B$16+$AI$4)*0.6)))</f>
        <v/>
      </c>
      <c r="AB222" s="17">
        <f>R222*EXP(-$B$15*(($B$16+$AI$4)*0.7))+S222*$B$15/($B$15-$AI$12)*(EXP(-$AI$12*(($B$16+$AI$4)*0.7))-EXP(-$B$15*(($B$16+$AI$4)*0.7)))+T222*$B$15/($B$15-$AI$13)*(EXP(-$AI$13*(($B$16+$AI$4)*0.7))-EXP(-$B$15*(($B$16+$AI$4)*0.7)))+U222*$B$15/($B$15-$AI$14)*(EXP(-$AI$14*(($B$16+$AI$4)*0.7))-EXP(-$B$15*(($B$16+$AI$4)*0.7)))</f>
        <v/>
      </c>
      <c r="AC222" s="17">
        <f>R222*EXP(-$B$15*(($B$16+$AI$4)*0.8))+S222*$B$15/($B$15-$AI$12)*(EXP(-$AI$12*(($B$16+$AI$4)*0.8))-EXP(-$B$15*(($B$16+$AI$4)*0.8)))+T222*$B$15/($B$15-$AI$13)*(EXP(-$AI$13*(($B$16+$AI$4)*0.8))-EXP(-$B$15*(($B$16+$AI$4)*0.8)))+U222*$B$15/($B$15-$AI$14)*(EXP(-$AI$14*(($B$16+$AI$4)*0.8))-EXP(-$B$15*(($B$16+$AI$4)*0.8)))</f>
        <v/>
      </c>
      <c r="AD222" s="17">
        <f>R222*EXP(-$B$15*(($B$16+$AI$4)*0.9))+S222*$B$15/($B$15-$AI$12)*(EXP(-$AI$12*(($B$16+$AI$4)*0.9))-EXP(-$B$15*(($B$16+$AI$4)*0.9)))+T222*$B$15/($B$15-$AI$13)*(EXP(-$AI$13*(($B$16+$AI$4)*0.9))-EXP(-$B$15*(($B$16+$AI$4)*0.9)))+U222*$B$15/($B$15-$AI$14)*(EXP(-$AI$14*(($B$16+$AI$4)*0.9))-EXP(-$B$15*(($B$16+$AI$4)*0.9)))</f>
        <v/>
      </c>
      <c r="AE222" s="17">
        <f>R222*EXP(-$B$15*(($B$16+$AI$4)*1.0))+S222*$B$15/($B$15-$AI$12)*(EXP(-$AI$12*(($B$16+$AI$4)*1.0))-EXP(-$B$15*(($B$16+$AI$4)*1.0)))+T222*$B$15/($B$15-$AI$13)*(EXP(-$AI$13*(($B$16+$AI$4)*1.0))-EXP(-$B$15*(($B$16+$AI$4)*1.0)))+U222*$B$15/($B$15-$AI$14)*(EXP(-$AI$14*(($B$16+$AI$4)*1.0))-EXP(-$B$15*(($B$16+$AI$4)*1.0)))</f>
        <v/>
      </c>
      <c r="AF222" s="17">
        <f>MIN((G222-V222)/$AI$48,(G222-W222)/$AI$49,(G222-X222)/$AI$50,(G222-Y222)/$AI$51,(G222-Z222)/$AI$52,(G222-AA222)/$AI$53,(G222-AB222)/$AI$54,(G222-AC222)/$AI$55,(G222-AD222)/$AI$56,(G222-AE222)/$AI$57)</f>
        <v/>
      </c>
    </row>
    <row r="223">
      <c r="E223" s="12">
        <f>E222+$B$11</f>
        <v/>
      </c>
      <c r="F223" s="13">
        <f>E223/60</f>
        <v/>
      </c>
      <c r="G223" s="13">
        <f>IF(F223&gt;=$AI$66,$B$26,IF(F223&gt;=$AI$65,$B$25,IF(F223&gt;=$AI$64,$B$24,IF(F223&gt;=$AI$63,$B$23,IF(F223&gt;=$AI$62,$B$22,IF(F223&gt;=$AI$61,$B$21,$B$20))))))</f>
        <v/>
      </c>
      <c r="H223" s="14">
        <f>MAX(0,MIN($AI$59,IF($B$9="Plasma",(G223-(S223*$AI$18+T223*$AI$19+U223*$AI$20))/$AI$46,AF223)))</f>
        <v/>
      </c>
      <c r="I223" s="15">
        <f>H223/10*3600/$B$11</f>
        <v/>
      </c>
      <c r="J223" s="15">
        <f>J222+H223</f>
        <v/>
      </c>
      <c r="K223" s="14">
        <f>$AI$21*K222+$AI$22*L222+$AI$23*M222+$AI$30*H222</f>
        <v/>
      </c>
      <c r="L223" s="14">
        <f>$AI$24*K222+$AI$25*L222+$AI$26*M222+$AI$31*H222</f>
        <v/>
      </c>
      <c r="M223" s="14">
        <f>$AI$27*K222+$AI$28*L222+$AI$29*M222+$AI$32*H222</f>
        <v/>
      </c>
      <c r="N223" s="16">
        <f>R223*$B$48</f>
        <v/>
      </c>
      <c r="O223" s="14">
        <f>K223/$B$37</f>
        <v/>
      </c>
      <c r="P223" s="14">
        <f>L223/$B$38</f>
        <v/>
      </c>
      <c r="Q223" s="14">
        <f>M223/$B$39</f>
        <v/>
      </c>
      <c r="R223" s="14">
        <f>R222*$AI$42+S222*$AI$43+T222*$AI$44+U222*$AI$45+$AI$47*H222</f>
        <v/>
      </c>
      <c r="S223" s="17">
        <f>$AI$33*K223+$AI$34*L223+$AI$35*M223</f>
        <v/>
      </c>
      <c r="T223" s="17">
        <f>$AI$36*K223+$AI$37*L223+$AI$38*M223</f>
        <v/>
      </c>
      <c r="U223" s="17">
        <f>$AI$39*K223+$AI$40*L223+$AI$41*M223</f>
        <v/>
      </c>
      <c r="V223" s="17">
        <f>R223*EXP(-$B$15*(($B$16+$AI$4)*0.1))+S223*$B$15/($B$15-$AI$12)*(EXP(-$AI$12*(($B$16+$AI$4)*0.1))-EXP(-$B$15*(($B$16+$AI$4)*0.1)))+T223*$B$15/($B$15-$AI$13)*(EXP(-$AI$13*(($B$16+$AI$4)*0.1))-EXP(-$B$15*(($B$16+$AI$4)*0.1)))+U223*$B$15/($B$15-$AI$14)*(EXP(-$AI$14*(($B$16+$AI$4)*0.1))-EXP(-$B$15*(($B$16+$AI$4)*0.1)))</f>
        <v/>
      </c>
      <c r="W223" s="17">
        <f>R223*EXP(-$B$15*(($B$16+$AI$4)*0.2))+S223*$B$15/($B$15-$AI$12)*(EXP(-$AI$12*(($B$16+$AI$4)*0.2))-EXP(-$B$15*(($B$16+$AI$4)*0.2)))+T223*$B$15/($B$15-$AI$13)*(EXP(-$AI$13*(($B$16+$AI$4)*0.2))-EXP(-$B$15*(($B$16+$AI$4)*0.2)))+U223*$B$15/($B$15-$AI$14)*(EXP(-$AI$14*(($B$16+$AI$4)*0.2))-EXP(-$B$15*(($B$16+$AI$4)*0.2)))</f>
        <v/>
      </c>
      <c r="X223" s="17">
        <f>R223*EXP(-$B$15*(($B$16+$AI$4)*0.3))+S223*$B$15/($B$15-$AI$12)*(EXP(-$AI$12*(($B$16+$AI$4)*0.3))-EXP(-$B$15*(($B$16+$AI$4)*0.3)))+T223*$B$15/($B$15-$AI$13)*(EXP(-$AI$13*(($B$16+$AI$4)*0.3))-EXP(-$B$15*(($B$16+$AI$4)*0.3)))+U223*$B$15/($B$15-$AI$14)*(EXP(-$AI$14*(($B$16+$AI$4)*0.3))-EXP(-$B$15*(($B$16+$AI$4)*0.3)))</f>
        <v/>
      </c>
      <c r="Y223" s="17">
        <f>R223*EXP(-$B$15*(($B$16+$AI$4)*0.4))+S223*$B$15/($B$15-$AI$12)*(EXP(-$AI$12*(($B$16+$AI$4)*0.4))-EXP(-$B$15*(($B$16+$AI$4)*0.4)))+T223*$B$15/($B$15-$AI$13)*(EXP(-$AI$13*(($B$16+$AI$4)*0.4))-EXP(-$B$15*(($B$16+$AI$4)*0.4)))+U223*$B$15/($B$15-$AI$14)*(EXP(-$AI$14*(($B$16+$AI$4)*0.4))-EXP(-$B$15*(($B$16+$AI$4)*0.4)))</f>
        <v/>
      </c>
      <c r="Z223" s="17">
        <f>R223*EXP(-$B$15*(($B$16+$AI$4)*0.5))+S223*$B$15/($B$15-$AI$12)*(EXP(-$AI$12*(($B$16+$AI$4)*0.5))-EXP(-$B$15*(($B$16+$AI$4)*0.5)))+T223*$B$15/($B$15-$AI$13)*(EXP(-$AI$13*(($B$16+$AI$4)*0.5))-EXP(-$B$15*(($B$16+$AI$4)*0.5)))+U223*$B$15/($B$15-$AI$14)*(EXP(-$AI$14*(($B$16+$AI$4)*0.5))-EXP(-$B$15*(($B$16+$AI$4)*0.5)))</f>
        <v/>
      </c>
      <c r="AA223" s="17">
        <f>R223*EXP(-$B$15*(($B$16+$AI$4)*0.6))+S223*$B$15/($B$15-$AI$12)*(EXP(-$AI$12*(($B$16+$AI$4)*0.6))-EXP(-$B$15*(($B$16+$AI$4)*0.6)))+T223*$B$15/($B$15-$AI$13)*(EXP(-$AI$13*(($B$16+$AI$4)*0.6))-EXP(-$B$15*(($B$16+$AI$4)*0.6)))+U223*$B$15/($B$15-$AI$14)*(EXP(-$AI$14*(($B$16+$AI$4)*0.6))-EXP(-$B$15*(($B$16+$AI$4)*0.6)))</f>
        <v/>
      </c>
      <c r="AB223" s="17">
        <f>R223*EXP(-$B$15*(($B$16+$AI$4)*0.7))+S223*$B$15/($B$15-$AI$12)*(EXP(-$AI$12*(($B$16+$AI$4)*0.7))-EXP(-$B$15*(($B$16+$AI$4)*0.7)))+T223*$B$15/($B$15-$AI$13)*(EXP(-$AI$13*(($B$16+$AI$4)*0.7))-EXP(-$B$15*(($B$16+$AI$4)*0.7)))+U223*$B$15/($B$15-$AI$14)*(EXP(-$AI$14*(($B$16+$AI$4)*0.7))-EXP(-$B$15*(($B$16+$AI$4)*0.7)))</f>
        <v/>
      </c>
      <c r="AC223" s="17">
        <f>R223*EXP(-$B$15*(($B$16+$AI$4)*0.8))+S223*$B$15/($B$15-$AI$12)*(EXP(-$AI$12*(($B$16+$AI$4)*0.8))-EXP(-$B$15*(($B$16+$AI$4)*0.8)))+T223*$B$15/($B$15-$AI$13)*(EXP(-$AI$13*(($B$16+$AI$4)*0.8))-EXP(-$B$15*(($B$16+$AI$4)*0.8)))+U223*$B$15/($B$15-$AI$14)*(EXP(-$AI$14*(($B$16+$AI$4)*0.8))-EXP(-$B$15*(($B$16+$AI$4)*0.8)))</f>
        <v/>
      </c>
      <c r="AD223" s="17">
        <f>R223*EXP(-$B$15*(($B$16+$AI$4)*0.9))+S223*$B$15/($B$15-$AI$12)*(EXP(-$AI$12*(($B$16+$AI$4)*0.9))-EXP(-$B$15*(($B$16+$AI$4)*0.9)))+T223*$B$15/($B$15-$AI$13)*(EXP(-$AI$13*(($B$16+$AI$4)*0.9))-EXP(-$B$15*(($B$16+$AI$4)*0.9)))+U223*$B$15/($B$15-$AI$14)*(EXP(-$AI$14*(($B$16+$AI$4)*0.9))-EXP(-$B$15*(($B$16+$AI$4)*0.9)))</f>
        <v/>
      </c>
      <c r="AE223" s="17">
        <f>R223*EXP(-$B$15*(($B$16+$AI$4)*1.0))+S223*$B$15/($B$15-$AI$12)*(EXP(-$AI$12*(($B$16+$AI$4)*1.0))-EXP(-$B$15*(($B$16+$AI$4)*1.0)))+T223*$B$15/($B$15-$AI$13)*(EXP(-$AI$13*(($B$16+$AI$4)*1.0))-EXP(-$B$15*(($B$16+$AI$4)*1.0)))+U223*$B$15/($B$15-$AI$14)*(EXP(-$AI$14*(($B$16+$AI$4)*1.0))-EXP(-$B$15*(($B$16+$AI$4)*1.0)))</f>
        <v/>
      </c>
      <c r="AF223" s="17">
        <f>MIN((G223-V223)/$AI$48,(G223-W223)/$AI$49,(G223-X223)/$AI$50,(G223-Y223)/$AI$51,(G223-Z223)/$AI$52,(G223-AA223)/$AI$53,(G223-AB223)/$AI$54,(G223-AC223)/$AI$55,(G223-AD223)/$AI$56,(G223-AE223)/$AI$57)</f>
        <v/>
      </c>
    </row>
    <row r="224">
      <c r="E224" s="12">
        <f>E223+$B$11</f>
        <v/>
      </c>
      <c r="F224" s="13">
        <f>E224/60</f>
        <v/>
      </c>
      <c r="G224" s="13">
        <f>IF(F224&gt;=$AI$66,$B$26,IF(F224&gt;=$AI$65,$B$25,IF(F224&gt;=$AI$64,$B$24,IF(F224&gt;=$AI$63,$B$23,IF(F224&gt;=$AI$62,$B$22,IF(F224&gt;=$AI$61,$B$21,$B$20))))))</f>
        <v/>
      </c>
      <c r="H224" s="14">
        <f>MAX(0,MIN($AI$59,IF($B$9="Plasma",(G224-(S224*$AI$18+T224*$AI$19+U224*$AI$20))/$AI$46,AF224)))</f>
        <v/>
      </c>
      <c r="I224" s="15">
        <f>H224/10*3600/$B$11</f>
        <v/>
      </c>
      <c r="J224" s="15">
        <f>J223+H224</f>
        <v/>
      </c>
      <c r="K224" s="14">
        <f>$AI$21*K223+$AI$22*L223+$AI$23*M223+$AI$30*H223</f>
        <v/>
      </c>
      <c r="L224" s="14">
        <f>$AI$24*K223+$AI$25*L223+$AI$26*M223+$AI$31*H223</f>
        <v/>
      </c>
      <c r="M224" s="14">
        <f>$AI$27*K223+$AI$28*L223+$AI$29*M223+$AI$32*H223</f>
        <v/>
      </c>
      <c r="N224" s="16">
        <f>R224*$B$48</f>
        <v/>
      </c>
      <c r="O224" s="14">
        <f>K224/$B$37</f>
        <v/>
      </c>
      <c r="P224" s="14">
        <f>L224/$B$38</f>
        <v/>
      </c>
      <c r="Q224" s="14">
        <f>M224/$B$39</f>
        <v/>
      </c>
      <c r="R224" s="14">
        <f>R223*$AI$42+S223*$AI$43+T223*$AI$44+U223*$AI$45+$AI$47*H223</f>
        <v/>
      </c>
      <c r="S224" s="17">
        <f>$AI$33*K224+$AI$34*L224+$AI$35*M224</f>
        <v/>
      </c>
      <c r="T224" s="17">
        <f>$AI$36*K224+$AI$37*L224+$AI$38*M224</f>
        <v/>
      </c>
      <c r="U224" s="17">
        <f>$AI$39*K224+$AI$40*L224+$AI$41*M224</f>
        <v/>
      </c>
      <c r="V224" s="17">
        <f>R224*EXP(-$B$15*(($B$16+$AI$4)*0.1))+S224*$B$15/($B$15-$AI$12)*(EXP(-$AI$12*(($B$16+$AI$4)*0.1))-EXP(-$B$15*(($B$16+$AI$4)*0.1)))+T224*$B$15/($B$15-$AI$13)*(EXP(-$AI$13*(($B$16+$AI$4)*0.1))-EXP(-$B$15*(($B$16+$AI$4)*0.1)))+U224*$B$15/($B$15-$AI$14)*(EXP(-$AI$14*(($B$16+$AI$4)*0.1))-EXP(-$B$15*(($B$16+$AI$4)*0.1)))</f>
        <v/>
      </c>
      <c r="W224" s="17">
        <f>R224*EXP(-$B$15*(($B$16+$AI$4)*0.2))+S224*$B$15/($B$15-$AI$12)*(EXP(-$AI$12*(($B$16+$AI$4)*0.2))-EXP(-$B$15*(($B$16+$AI$4)*0.2)))+T224*$B$15/($B$15-$AI$13)*(EXP(-$AI$13*(($B$16+$AI$4)*0.2))-EXP(-$B$15*(($B$16+$AI$4)*0.2)))+U224*$B$15/($B$15-$AI$14)*(EXP(-$AI$14*(($B$16+$AI$4)*0.2))-EXP(-$B$15*(($B$16+$AI$4)*0.2)))</f>
        <v/>
      </c>
      <c r="X224" s="17">
        <f>R224*EXP(-$B$15*(($B$16+$AI$4)*0.3))+S224*$B$15/($B$15-$AI$12)*(EXP(-$AI$12*(($B$16+$AI$4)*0.3))-EXP(-$B$15*(($B$16+$AI$4)*0.3)))+T224*$B$15/($B$15-$AI$13)*(EXP(-$AI$13*(($B$16+$AI$4)*0.3))-EXP(-$B$15*(($B$16+$AI$4)*0.3)))+U224*$B$15/($B$15-$AI$14)*(EXP(-$AI$14*(($B$16+$AI$4)*0.3))-EXP(-$B$15*(($B$16+$AI$4)*0.3)))</f>
        <v/>
      </c>
      <c r="Y224" s="17">
        <f>R224*EXP(-$B$15*(($B$16+$AI$4)*0.4))+S224*$B$15/($B$15-$AI$12)*(EXP(-$AI$12*(($B$16+$AI$4)*0.4))-EXP(-$B$15*(($B$16+$AI$4)*0.4)))+T224*$B$15/($B$15-$AI$13)*(EXP(-$AI$13*(($B$16+$AI$4)*0.4))-EXP(-$B$15*(($B$16+$AI$4)*0.4)))+U224*$B$15/($B$15-$AI$14)*(EXP(-$AI$14*(($B$16+$AI$4)*0.4))-EXP(-$B$15*(($B$16+$AI$4)*0.4)))</f>
        <v/>
      </c>
      <c r="Z224" s="17">
        <f>R224*EXP(-$B$15*(($B$16+$AI$4)*0.5))+S224*$B$15/($B$15-$AI$12)*(EXP(-$AI$12*(($B$16+$AI$4)*0.5))-EXP(-$B$15*(($B$16+$AI$4)*0.5)))+T224*$B$15/($B$15-$AI$13)*(EXP(-$AI$13*(($B$16+$AI$4)*0.5))-EXP(-$B$15*(($B$16+$AI$4)*0.5)))+U224*$B$15/($B$15-$AI$14)*(EXP(-$AI$14*(($B$16+$AI$4)*0.5))-EXP(-$B$15*(($B$16+$AI$4)*0.5)))</f>
        <v/>
      </c>
      <c r="AA224" s="17">
        <f>R224*EXP(-$B$15*(($B$16+$AI$4)*0.6))+S224*$B$15/($B$15-$AI$12)*(EXP(-$AI$12*(($B$16+$AI$4)*0.6))-EXP(-$B$15*(($B$16+$AI$4)*0.6)))+T224*$B$15/($B$15-$AI$13)*(EXP(-$AI$13*(($B$16+$AI$4)*0.6))-EXP(-$B$15*(($B$16+$AI$4)*0.6)))+U224*$B$15/($B$15-$AI$14)*(EXP(-$AI$14*(($B$16+$AI$4)*0.6))-EXP(-$B$15*(($B$16+$AI$4)*0.6)))</f>
        <v/>
      </c>
      <c r="AB224" s="17">
        <f>R224*EXP(-$B$15*(($B$16+$AI$4)*0.7))+S224*$B$15/($B$15-$AI$12)*(EXP(-$AI$12*(($B$16+$AI$4)*0.7))-EXP(-$B$15*(($B$16+$AI$4)*0.7)))+T224*$B$15/($B$15-$AI$13)*(EXP(-$AI$13*(($B$16+$AI$4)*0.7))-EXP(-$B$15*(($B$16+$AI$4)*0.7)))+U224*$B$15/($B$15-$AI$14)*(EXP(-$AI$14*(($B$16+$AI$4)*0.7))-EXP(-$B$15*(($B$16+$AI$4)*0.7)))</f>
        <v/>
      </c>
      <c r="AC224" s="17">
        <f>R224*EXP(-$B$15*(($B$16+$AI$4)*0.8))+S224*$B$15/($B$15-$AI$12)*(EXP(-$AI$12*(($B$16+$AI$4)*0.8))-EXP(-$B$15*(($B$16+$AI$4)*0.8)))+T224*$B$15/($B$15-$AI$13)*(EXP(-$AI$13*(($B$16+$AI$4)*0.8))-EXP(-$B$15*(($B$16+$AI$4)*0.8)))+U224*$B$15/($B$15-$AI$14)*(EXP(-$AI$14*(($B$16+$AI$4)*0.8))-EXP(-$B$15*(($B$16+$AI$4)*0.8)))</f>
        <v/>
      </c>
      <c r="AD224" s="17">
        <f>R224*EXP(-$B$15*(($B$16+$AI$4)*0.9))+S224*$B$15/($B$15-$AI$12)*(EXP(-$AI$12*(($B$16+$AI$4)*0.9))-EXP(-$B$15*(($B$16+$AI$4)*0.9)))+T224*$B$15/($B$15-$AI$13)*(EXP(-$AI$13*(($B$16+$AI$4)*0.9))-EXP(-$B$15*(($B$16+$AI$4)*0.9)))+U224*$B$15/($B$15-$AI$14)*(EXP(-$AI$14*(($B$16+$AI$4)*0.9))-EXP(-$B$15*(($B$16+$AI$4)*0.9)))</f>
        <v/>
      </c>
      <c r="AE224" s="17">
        <f>R224*EXP(-$B$15*(($B$16+$AI$4)*1.0))+S224*$B$15/($B$15-$AI$12)*(EXP(-$AI$12*(($B$16+$AI$4)*1.0))-EXP(-$B$15*(($B$16+$AI$4)*1.0)))+T224*$B$15/($B$15-$AI$13)*(EXP(-$AI$13*(($B$16+$AI$4)*1.0))-EXP(-$B$15*(($B$16+$AI$4)*1.0)))+U224*$B$15/($B$15-$AI$14)*(EXP(-$AI$14*(($B$16+$AI$4)*1.0))-EXP(-$B$15*(($B$16+$AI$4)*1.0)))</f>
        <v/>
      </c>
      <c r="AF224" s="17">
        <f>MIN((G224-V224)/$AI$48,(G224-W224)/$AI$49,(G224-X224)/$AI$50,(G224-Y224)/$AI$51,(G224-Z224)/$AI$52,(G224-AA224)/$AI$53,(G224-AB224)/$AI$54,(G224-AC224)/$AI$55,(G224-AD224)/$AI$56,(G224-AE224)/$AI$57)</f>
        <v/>
      </c>
    </row>
    <row r="225">
      <c r="E225" s="12">
        <f>E224+$B$11</f>
        <v/>
      </c>
      <c r="F225" s="13">
        <f>E225/60</f>
        <v/>
      </c>
      <c r="G225" s="13">
        <f>IF(F225&gt;=$AI$66,$B$26,IF(F225&gt;=$AI$65,$B$25,IF(F225&gt;=$AI$64,$B$24,IF(F225&gt;=$AI$63,$B$23,IF(F225&gt;=$AI$62,$B$22,IF(F225&gt;=$AI$61,$B$21,$B$20))))))</f>
        <v/>
      </c>
      <c r="H225" s="14">
        <f>MAX(0,MIN($AI$59,IF($B$9="Plasma",(G225-(S225*$AI$18+T225*$AI$19+U225*$AI$20))/$AI$46,AF225)))</f>
        <v/>
      </c>
      <c r="I225" s="15">
        <f>H225/10*3600/$B$11</f>
        <v/>
      </c>
      <c r="J225" s="15">
        <f>J224+H225</f>
        <v/>
      </c>
      <c r="K225" s="14">
        <f>$AI$21*K224+$AI$22*L224+$AI$23*M224+$AI$30*H224</f>
        <v/>
      </c>
      <c r="L225" s="14">
        <f>$AI$24*K224+$AI$25*L224+$AI$26*M224+$AI$31*H224</f>
        <v/>
      </c>
      <c r="M225" s="14">
        <f>$AI$27*K224+$AI$28*L224+$AI$29*M224+$AI$32*H224</f>
        <v/>
      </c>
      <c r="N225" s="16">
        <f>R225*$B$48</f>
        <v/>
      </c>
      <c r="O225" s="14">
        <f>K225/$B$37</f>
        <v/>
      </c>
      <c r="P225" s="14">
        <f>L225/$B$38</f>
        <v/>
      </c>
      <c r="Q225" s="14">
        <f>M225/$B$39</f>
        <v/>
      </c>
      <c r="R225" s="14">
        <f>R224*$AI$42+S224*$AI$43+T224*$AI$44+U224*$AI$45+$AI$47*H224</f>
        <v/>
      </c>
      <c r="S225" s="17">
        <f>$AI$33*K225+$AI$34*L225+$AI$35*M225</f>
        <v/>
      </c>
      <c r="T225" s="17">
        <f>$AI$36*K225+$AI$37*L225+$AI$38*M225</f>
        <v/>
      </c>
      <c r="U225" s="17">
        <f>$AI$39*K225+$AI$40*L225+$AI$41*M225</f>
        <v/>
      </c>
      <c r="V225" s="17">
        <f>R225*EXP(-$B$15*(($B$16+$AI$4)*0.1))+S225*$B$15/($B$15-$AI$12)*(EXP(-$AI$12*(($B$16+$AI$4)*0.1))-EXP(-$B$15*(($B$16+$AI$4)*0.1)))+T225*$B$15/($B$15-$AI$13)*(EXP(-$AI$13*(($B$16+$AI$4)*0.1))-EXP(-$B$15*(($B$16+$AI$4)*0.1)))+U225*$B$15/($B$15-$AI$14)*(EXP(-$AI$14*(($B$16+$AI$4)*0.1))-EXP(-$B$15*(($B$16+$AI$4)*0.1)))</f>
        <v/>
      </c>
      <c r="W225" s="17">
        <f>R225*EXP(-$B$15*(($B$16+$AI$4)*0.2))+S225*$B$15/($B$15-$AI$12)*(EXP(-$AI$12*(($B$16+$AI$4)*0.2))-EXP(-$B$15*(($B$16+$AI$4)*0.2)))+T225*$B$15/($B$15-$AI$13)*(EXP(-$AI$13*(($B$16+$AI$4)*0.2))-EXP(-$B$15*(($B$16+$AI$4)*0.2)))+U225*$B$15/($B$15-$AI$14)*(EXP(-$AI$14*(($B$16+$AI$4)*0.2))-EXP(-$B$15*(($B$16+$AI$4)*0.2)))</f>
        <v/>
      </c>
      <c r="X225" s="17">
        <f>R225*EXP(-$B$15*(($B$16+$AI$4)*0.3))+S225*$B$15/($B$15-$AI$12)*(EXP(-$AI$12*(($B$16+$AI$4)*0.3))-EXP(-$B$15*(($B$16+$AI$4)*0.3)))+T225*$B$15/($B$15-$AI$13)*(EXP(-$AI$13*(($B$16+$AI$4)*0.3))-EXP(-$B$15*(($B$16+$AI$4)*0.3)))+U225*$B$15/($B$15-$AI$14)*(EXP(-$AI$14*(($B$16+$AI$4)*0.3))-EXP(-$B$15*(($B$16+$AI$4)*0.3)))</f>
        <v/>
      </c>
      <c r="Y225" s="17">
        <f>R225*EXP(-$B$15*(($B$16+$AI$4)*0.4))+S225*$B$15/($B$15-$AI$12)*(EXP(-$AI$12*(($B$16+$AI$4)*0.4))-EXP(-$B$15*(($B$16+$AI$4)*0.4)))+T225*$B$15/($B$15-$AI$13)*(EXP(-$AI$13*(($B$16+$AI$4)*0.4))-EXP(-$B$15*(($B$16+$AI$4)*0.4)))+U225*$B$15/($B$15-$AI$14)*(EXP(-$AI$14*(($B$16+$AI$4)*0.4))-EXP(-$B$15*(($B$16+$AI$4)*0.4)))</f>
        <v/>
      </c>
      <c r="Z225" s="17">
        <f>R225*EXP(-$B$15*(($B$16+$AI$4)*0.5))+S225*$B$15/($B$15-$AI$12)*(EXP(-$AI$12*(($B$16+$AI$4)*0.5))-EXP(-$B$15*(($B$16+$AI$4)*0.5)))+T225*$B$15/($B$15-$AI$13)*(EXP(-$AI$13*(($B$16+$AI$4)*0.5))-EXP(-$B$15*(($B$16+$AI$4)*0.5)))+U225*$B$15/($B$15-$AI$14)*(EXP(-$AI$14*(($B$16+$AI$4)*0.5))-EXP(-$B$15*(($B$16+$AI$4)*0.5)))</f>
        <v/>
      </c>
      <c r="AA225" s="17">
        <f>R225*EXP(-$B$15*(($B$16+$AI$4)*0.6))+S225*$B$15/($B$15-$AI$12)*(EXP(-$AI$12*(($B$16+$AI$4)*0.6))-EXP(-$B$15*(($B$16+$AI$4)*0.6)))+T225*$B$15/($B$15-$AI$13)*(EXP(-$AI$13*(($B$16+$AI$4)*0.6))-EXP(-$B$15*(($B$16+$AI$4)*0.6)))+U225*$B$15/($B$15-$AI$14)*(EXP(-$AI$14*(($B$16+$AI$4)*0.6))-EXP(-$B$15*(($B$16+$AI$4)*0.6)))</f>
        <v/>
      </c>
      <c r="AB225" s="17">
        <f>R225*EXP(-$B$15*(($B$16+$AI$4)*0.7))+S225*$B$15/($B$15-$AI$12)*(EXP(-$AI$12*(($B$16+$AI$4)*0.7))-EXP(-$B$15*(($B$16+$AI$4)*0.7)))+T225*$B$15/($B$15-$AI$13)*(EXP(-$AI$13*(($B$16+$AI$4)*0.7))-EXP(-$B$15*(($B$16+$AI$4)*0.7)))+U225*$B$15/($B$15-$AI$14)*(EXP(-$AI$14*(($B$16+$AI$4)*0.7))-EXP(-$B$15*(($B$16+$AI$4)*0.7)))</f>
        <v/>
      </c>
      <c r="AC225" s="17">
        <f>R225*EXP(-$B$15*(($B$16+$AI$4)*0.8))+S225*$B$15/($B$15-$AI$12)*(EXP(-$AI$12*(($B$16+$AI$4)*0.8))-EXP(-$B$15*(($B$16+$AI$4)*0.8)))+T225*$B$15/($B$15-$AI$13)*(EXP(-$AI$13*(($B$16+$AI$4)*0.8))-EXP(-$B$15*(($B$16+$AI$4)*0.8)))+U225*$B$15/($B$15-$AI$14)*(EXP(-$AI$14*(($B$16+$AI$4)*0.8))-EXP(-$B$15*(($B$16+$AI$4)*0.8)))</f>
        <v/>
      </c>
      <c r="AD225" s="17">
        <f>R225*EXP(-$B$15*(($B$16+$AI$4)*0.9))+S225*$B$15/($B$15-$AI$12)*(EXP(-$AI$12*(($B$16+$AI$4)*0.9))-EXP(-$B$15*(($B$16+$AI$4)*0.9)))+T225*$B$15/($B$15-$AI$13)*(EXP(-$AI$13*(($B$16+$AI$4)*0.9))-EXP(-$B$15*(($B$16+$AI$4)*0.9)))+U225*$B$15/($B$15-$AI$14)*(EXP(-$AI$14*(($B$16+$AI$4)*0.9))-EXP(-$B$15*(($B$16+$AI$4)*0.9)))</f>
        <v/>
      </c>
      <c r="AE225" s="17">
        <f>R225*EXP(-$B$15*(($B$16+$AI$4)*1.0))+S225*$B$15/($B$15-$AI$12)*(EXP(-$AI$12*(($B$16+$AI$4)*1.0))-EXP(-$B$15*(($B$16+$AI$4)*1.0)))+T225*$B$15/($B$15-$AI$13)*(EXP(-$AI$13*(($B$16+$AI$4)*1.0))-EXP(-$B$15*(($B$16+$AI$4)*1.0)))+U225*$B$15/($B$15-$AI$14)*(EXP(-$AI$14*(($B$16+$AI$4)*1.0))-EXP(-$B$15*(($B$16+$AI$4)*1.0)))</f>
        <v/>
      </c>
      <c r="AF225" s="17">
        <f>MIN((G225-V225)/$AI$48,(G225-W225)/$AI$49,(G225-X225)/$AI$50,(G225-Y225)/$AI$51,(G225-Z225)/$AI$52,(G225-AA225)/$AI$53,(G225-AB225)/$AI$54,(G225-AC225)/$AI$55,(G225-AD225)/$AI$56,(G225-AE225)/$AI$57)</f>
        <v/>
      </c>
    </row>
    <row r="226">
      <c r="E226" s="12">
        <f>E225+$B$11</f>
        <v/>
      </c>
      <c r="F226" s="13">
        <f>E226/60</f>
        <v/>
      </c>
      <c r="G226" s="13">
        <f>IF(F226&gt;=$AI$66,$B$26,IF(F226&gt;=$AI$65,$B$25,IF(F226&gt;=$AI$64,$B$24,IF(F226&gt;=$AI$63,$B$23,IF(F226&gt;=$AI$62,$B$22,IF(F226&gt;=$AI$61,$B$21,$B$20))))))</f>
        <v/>
      </c>
      <c r="H226" s="14">
        <f>MAX(0,MIN($AI$59,IF($B$9="Plasma",(G226-(S226*$AI$18+T226*$AI$19+U226*$AI$20))/$AI$46,AF226)))</f>
        <v/>
      </c>
      <c r="I226" s="15">
        <f>H226/10*3600/$B$11</f>
        <v/>
      </c>
      <c r="J226" s="15">
        <f>J225+H226</f>
        <v/>
      </c>
      <c r="K226" s="14">
        <f>$AI$21*K225+$AI$22*L225+$AI$23*M225+$AI$30*H225</f>
        <v/>
      </c>
      <c r="L226" s="14">
        <f>$AI$24*K225+$AI$25*L225+$AI$26*M225+$AI$31*H225</f>
        <v/>
      </c>
      <c r="M226" s="14">
        <f>$AI$27*K225+$AI$28*L225+$AI$29*M225+$AI$32*H225</f>
        <v/>
      </c>
      <c r="N226" s="16">
        <f>R226*$B$48</f>
        <v/>
      </c>
      <c r="O226" s="14">
        <f>K226/$B$37</f>
        <v/>
      </c>
      <c r="P226" s="14">
        <f>L226/$B$38</f>
        <v/>
      </c>
      <c r="Q226" s="14">
        <f>M226/$B$39</f>
        <v/>
      </c>
      <c r="R226" s="14">
        <f>R225*$AI$42+S225*$AI$43+T225*$AI$44+U225*$AI$45+$AI$47*H225</f>
        <v/>
      </c>
      <c r="S226" s="17">
        <f>$AI$33*K226+$AI$34*L226+$AI$35*M226</f>
        <v/>
      </c>
      <c r="T226" s="17">
        <f>$AI$36*K226+$AI$37*L226+$AI$38*M226</f>
        <v/>
      </c>
      <c r="U226" s="17">
        <f>$AI$39*K226+$AI$40*L226+$AI$41*M226</f>
        <v/>
      </c>
      <c r="V226" s="17">
        <f>R226*EXP(-$B$15*(($B$16+$AI$4)*0.1))+S226*$B$15/($B$15-$AI$12)*(EXP(-$AI$12*(($B$16+$AI$4)*0.1))-EXP(-$B$15*(($B$16+$AI$4)*0.1)))+T226*$B$15/($B$15-$AI$13)*(EXP(-$AI$13*(($B$16+$AI$4)*0.1))-EXP(-$B$15*(($B$16+$AI$4)*0.1)))+U226*$B$15/($B$15-$AI$14)*(EXP(-$AI$14*(($B$16+$AI$4)*0.1))-EXP(-$B$15*(($B$16+$AI$4)*0.1)))</f>
        <v/>
      </c>
      <c r="W226" s="17">
        <f>R226*EXP(-$B$15*(($B$16+$AI$4)*0.2))+S226*$B$15/($B$15-$AI$12)*(EXP(-$AI$12*(($B$16+$AI$4)*0.2))-EXP(-$B$15*(($B$16+$AI$4)*0.2)))+T226*$B$15/($B$15-$AI$13)*(EXP(-$AI$13*(($B$16+$AI$4)*0.2))-EXP(-$B$15*(($B$16+$AI$4)*0.2)))+U226*$B$15/($B$15-$AI$14)*(EXP(-$AI$14*(($B$16+$AI$4)*0.2))-EXP(-$B$15*(($B$16+$AI$4)*0.2)))</f>
        <v/>
      </c>
      <c r="X226" s="17">
        <f>R226*EXP(-$B$15*(($B$16+$AI$4)*0.3))+S226*$B$15/($B$15-$AI$12)*(EXP(-$AI$12*(($B$16+$AI$4)*0.3))-EXP(-$B$15*(($B$16+$AI$4)*0.3)))+T226*$B$15/($B$15-$AI$13)*(EXP(-$AI$13*(($B$16+$AI$4)*0.3))-EXP(-$B$15*(($B$16+$AI$4)*0.3)))+U226*$B$15/($B$15-$AI$14)*(EXP(-$AI$14*(($B$16+$AI$4)*0.3))-EXP(-$B$15*(($B$16+$AI$4)*0.3)))</f>
        <v/>
      </c>
      <c r="Y226" s="17">
        <f>R226*EXP(-$B$15*(($B$16+$AI$4)*0.4))+S226*$B$15/($B$15-$AI$12)*(EXP(-$AI$12*(($B$16+$AI$4)*0.4))-EXP(-$B$15*(($B$16+$AI$4)*0.4)))+T226*$B$15/($B$15-$AI$13)*(EXP(-$AI$13*(($B$16+$AI$4)*0.4))-EXP(-$B$15*(($B$16+$AI$4)*0.4)))+U226*$B$15/($B$15-$AI$14)*(EXP(-$AI$14*(($B$16+$AI$4)*0.4))-EXP(-$B$15*(($B$16+$AI$4)*0.4)))</f>
        <v/>
      </c>
      <c r="Z226" s="17">
        <f>R226*EXP(-$B$15*(($B$16+$AI$4)*0.5))+S226*$B$15/($B$15-$AI$12)*(EXP(-$AI$12*(($B$16+$AI$4)*0.5))-EXP(-$B$15*(($B$16+$AI$4)*0.5)))+T226*$B$15/($B$15-$AI$13)*(EXP(-$AI$13*(($B$16+$AI$4)*0.5))-EXP(-$B$15*(($B$16+$AI$4)*0.5)))+U226*$B$15/($B$15-$AI$14)*(EXP(-$AI$14*(($B$16+$AI$4)*0.5))-EXP(-$B$15*(($B$16+$AI$4)*0.5)))</f>
        <v/>
      </c>
      <c r="AA226" s="17">
        <f>R226*EXP(-$B$15*(($B$16+$AI$4)*0.6))+S226*$B$15/($B$15-$AI$12)*(EXP(-$AI$12*(($B$16+$AI$4)*0.6))-EXP(-$B$15*(($B$16+$AI$4)*0.6)))+T226*$B$15/($B$15-$AI$13)*(EXP(-$AI$13*(($B$16+$AI$4)*0.6))-EXP(-$B$15*(($B$16+$AI$4)*0.6)))+U226*$B$15/($B$15-$AI$14)*(EXP(-$AI$14*(($B$16+$AI$4)*0.6))-EXP(-$B$15*(($B$16+$AI$4)*0.6)))</f>
        <v/>
      </c>
      <c r="AB226" s="17">
        <f>R226*EXP(-$B$15*(($B$16+$AI$4)*0.7))+S226*$B$15/($B$15-$AI$12)*(EXP(-$AI$12*(($B$16+$AI$4)*0.7))-EXP(-$B$15*(($B$16+$AI$4)*0.7)))+T226*$B$15/($B$15-$AI$13)*(EXP(-$AI$13*(($B$16+$AI$4)*0.7))-EXP(-$B$15*(($B$16+$AI$4)*0.7)))+U226*$B$15/($B$15-$AI$14)*(EXP(-$AI$14*(($B$16+$AI$4)*0.7))-EXP(-$B$15*(($B$16+$AI$4)*0.7)))</f>
        <v/>
      </c>
      <c r="AC226" s="17">
        <f>R226*EXP(-$B$15*(($B$16+$AI$4)*0.8))+S226*$B$15/($B$15-$AI$12)*(EXP(-$AI$12*(($B$16+$AI$4)*0.8))-EXP(-$B$15*(($B$16+$AI$4)*0.8)))+T226*$B$15/($B$15-$AI$13)*(EXP(-$AI$13*(($B$16+$AI$4)*0.8))-EXP(-$B$15*(($B$16+$AI$4)*0.8)))+U226*$B$15/($B$15-$AI$14)*(EXP(-$AI$14*(($B$16+$AI$4)*0.8))-EXP(-$B$15*(($B$16+$AI$4)*0.8)))</f>
        <v/>
      </c>
      <c r="AD226" s="17">
        <f>R226*EXP(-$B$15*(($B$16+$AI$4)*0.9))+S226*$B$15/($B$15-$AI$12)*(EXP(-$AI$12*(($B$16+$AI$4)*0.9))-EXP(-$B$15*(($B$16+$AI$4)*0.9)))+T226*$B$15/($B$15-$AI$13)*(EXP(-$AI$13*(($B$16+$AI$4)*0.9))-EXP(-$B$15*(($B$16+$AI$4)*0.9)))+U226*$B$15/($B$15-$AI$14)*(EXP(-$AI$14*(($B$16+$AI$4)*0.9))-EXP(-$B$15*(($B$16+$AI$4)*0.9)))</f>
        <v/>
      </c>
      <c r="AE226" s="17">
        <f>R226*EXP(-$B$15*(($B$16+$AI$4)*1.0))+S226*$B$15/($B$15-$AI$12)*(EXP(-$AI$12*(($B$16+$AI$4)*1.0))-EXP(-$B$15*(($B$16+$AI$4)*1.0)))+T226*$B$15/($B$15-$AI$13)*(EXP(-$AI$13*(($B$16+$AI$4)*1.0))-EXP(-$B$15*(($B$16+$AI$4)*1.0)))+U226*$B$15/($B$15-$AI$14)*(EXP(-$AI$14*(($B$16+$AI$4)*1.0))-EXP(-$B$15*(($B$16+$AI$4)*1.0)))</f>
        <v/>
      </c>
      <c r="AF226" s="17">
        <f>MIN((G226-V226)/$AI$48,(G226-W226)/$AI$49,(G226-X226)/$AI$50,(G226-Y226)/$AI$51,(G226-Z226)/$AI$52,(G226-AA226)/$AI$53,(G226-AB226)/$AI$54,(G226-AC226)/$AI$55,(G226-AD226)/$AI$56,(G226-AE226)/$AI$57)</f>
        <v/>
      </c>
    </row>
    <row r="227">
      <c r="E227" s="12">
        <f>E226+$B$11</f>
        <v/>
      </c>
      <c r="F227" s="13">
        <f>E227/60</f>
        <v/>
      </c>
      <c r="G227" s="13">
        <f>IF(F227&gt;=$AI$66,$B$26,IF(F227&gt;=$AI$65,$B$25,IF(F227&gt;=$AI$64,$B$24,IF(F227&gt;=$AI$63,$B$23,IF(F227&gt;=$AI$62,$B$22,IF(F227&gt;=$AI$61,$B$21,$B$20))))))</f>
        <v/>
      </c>
      <c r="H227" s="14">
        <f>MAX(0,MIN($AI$59,IF($B$9="Plasma",(G227-(S227*$AI$18+T227*$AI$19+U227*$AI$20))/$AI$46,AF227)))</f>
        <v/>
      </c>
      <c r="I227" s="15">
        <f>H227/10*3600/$B$11</f>
        <v/>
      </c>
      <c r="J227" s="15">
        <f>J226+H227</f>
        <v/>
      </c>
      <c r="K227" s="14">
        <f>$AI$21*K226+$AI$22*L226+$AI$23*M226+$AI$30*H226</f>
        <v/>
      </c>
      <c r="L227" s="14">
        <f>$AI$24*K226+$AI$25*L226+$AI$26*M226+$AI$31*H226</f>
        <v/>
      </c>
      <c r="M227" s="14">
        <f>$AI$27*K226+$AI$28*L226+$AI$29*M226+$AI$32*H226</f>
        <v/>
      </c>
      <c r="N227" s="16">
        <f>R227*$B$48</f>
        <v/>
      </c>
      <c r="O227" s="14">
        <f>K227/$B$37</f>
        <v/>
      </c>
      <c r="P227" s="14">
        <f>L227/$B$38</f>
        <v/>
      </c>
      <c r="Q227" s="14">
        <f>M227/$B$39</f>
        <v/>
      </c>
      <c r="R227" s="14">
        <f>R226*$AI$42+S226*$AI$43+T226*$AI$44+U226*$AI$45+$AI$47*H226</f>
        <v/>
      </c>
      <c r="S227" s="17">
        <f>$AI$33*K227+$AI$34*L227+$AI$35*M227</f>
        <v/>
      </c>
      <c r="T227" s="17">
        <f>$AI$36*K227+$AI$37*L227+$AI$38*M227</f>
        <v/>
      </c>
      <c r="U227" s="17">
        <f>$AI$39*K227+$AI$40*L227+$AI$41*M227</f>
        <v/>
      </c>
      <c r="V227" s="17">
        <f>R227*EXP(-$B$15*(($B$16+$AI$4)*0.1))+S227*$B$15/($B$15-$AI$12)*(EXP(-$AI$12*(($B$16+$AI$4)*0.1))-EXP(-$B$15*(($B$16+$AI$4)*0.1)))+T227*$B$15/($B$15-$AI$13)*(EXP(-$AI$13*(($B$16+$AI$4)*0.1))-EXP(-$B$15*(($B$16+$AI$4)*0.1)))+U227*$B$15/($B$15-$AI$14)*(EXP(-$AI$14*(($B$16+$AI$4)*0.1))-EXP(-$B$15*(($B$16+$AI$4)*0.1)))</f>
        <v/>
      </c>
      <c r="W227" s="17">
        <f>R227*EXP(-$B$15*(($B$16+$AI$4)*0.2))+S227*$B$15/($B$15-$AI$12)*(EXP(-$AI$12*(($B$16+$AI$4)*0.2))-EXP(-$B$15*(($B$16+$AI$4)*0.2)))+T227*$B$15/($B$15-$AI$13)*(EXP(-$AI$13*(($B$16+$AI$4)*0.2))-EXP(-$B$15*(($B$16+$AI$4)*0.2)))+U227*$B$15/($B$15-$AI$14)*(EXP(-$AI$14*(($B$16+$AI$4)*0.2))-EXP(-$B$15*(($B$16+$AI$4)*0.2)))</f>
        <v/>
      </c>
      <c r="X227" s="17">
        <f>R227*EXP(-$B$15*(($B$16+$AI$4)*0.3))+S227*$B$15/($B$15-$AI$12)*(EXP(-$AI$12*(($B$16+$AI$4)*0.3))-EXP(-$B$15*(($B$16+$AI$4)*0.3)))+T227*$B$15/($B$15-$AI$13)*(EXP(-$AI$13*(($B$16+$AI$4)*0.3))-EXP(-$B$15*(($B$16+$AI$4)*0.3)))+U227*$B$15/($B$15-$AI$14)*(EXP(-$AI$14*(($B$16+$AI$4)*0.3))-EXP(-$B$15*(($B$16+$AI$4)*0.3)))</f>
        <v/>
      </c>
      <c r="Y227" s="17">
        <f>R227*EXP(-$B$15*(($B$16+$AI$4)*0.4))+S227*$B$15/($B$15-$AI$12)*(EXP(-$AI$12*(($B$16+$AI$4)*0.4))-EXP(-$B$15*(($B$16+$AI$4)*0.4)))+T227*$B$15/($B$15-$AI$13)*(EXP(-$AI$13*(($B$16+$AI$4)*0.4))-EXP(-$B$15*(($B$16+$AI$4)*0.4)))+U227*$B$15/($B$15-$AI$14)*(EXP(-$AI$14*(($B$16+$AI$4)*0.4))-EXP(-$B$15*(($B$16+$AI$4)*0.4)))</f>
        <v/>
      </c>
      <c r="Z227" s="17">
        <f>R227*EXP(-$B$15*(($B$16+$AI$4)*0.5))+S227*$B$15/($B$15-$AI$12)*(EXP(-$AI$12*(($B$16+$AI$4)*0.5))-EXP(-$B$15*(($B$16+$AI$4)*0.5)))+T227*$B$15/($B$15-$AI$13)*(EXP(-$AI$13*(($B$16+$AI$4)*0.5))-EXP(-$B$15*(($B$16+$AI$4)*0.5)))+U227*$B$15/($B$15-$AI$14)*(EXP(-$AI$14*(($B$16+$AI$4)*0.5))-EXP(-$B$15*(($B$16+$AI$4)*0.5)))</f>
        <v/>
      </c>
      <c r="AA227" s="17">
        <f>R227*EXP(-$B$15*(($B$16+$AI$4)*0.6))+S227*$B$15/($B$15-$AI$12)*(EXP(-$AI$12*(($B$16+$AI$4)*0.6))-EXP(-$B$15*(($B$16+$AI$4)*0.6)))+T227*$B$15/($B$15-$AI$13)*(EXP(-$AI$13*(($B$16+$AI$4)*0.6))-EXP(-$B$15*(($B$16+$AI$4)*0.6)))+U227*$B$15/($B$15-$AI$14)*(EXP(-$AI$14*(($B$16+$AI$4)*0.6))-EXP(-$B$15*(($B$16+$AI$4)*0.6)))</f>
        <v/>
      </c>
      <c r="AB227" s="17">
        <f>R227*EXP(-$B$15*(($B$16+$AI$4)*0.7))+S227*$B$15/($B$15-$AI$12)*(EXP(-$AI$12*(($B$16+$AI$4)*0.7))-EXP(-$B$15*(($B$16+$AI$4)*0.7)))+T227*$B$15/($B$15-$AI$13)*(EXP(-$AI$13*(($B$16+$AI$4)*0.7))-EXP(-$B$15*(($B$16+$AI$4)*0.7)))+U227*$B$15/($B$15-$AI$14)*(EXP(-$AI$14*(($B$16+$AI$4)*0.7))-EXP(-$B$15*(($B$16+$AI$4)*0.7)))</f>
        <v/>
      </c>
      <c r="AC227" s="17">
        <f>R227*EXP(-$B$15*(($B$16+$AI$4)*0.8))+S227*$B$15/($B$15-$AI$12)*(EXP(-$AI$12*(($B$16+$AI$4)*0.8))-EXP(-$B$15*(($B$16+$AI$4)*0.8)))+T227*$B$15/($B$15-$AI$13)*(EXP(-$AI$13*(($B$16+$AI$4)*0.8))-EXP(-$B$15*(($B$16+$AI$4)*0.8)))+U227*$B$15/($B$15-$AI$14)*(EXP(-$AI$14*(($B$16+$AI$4)*0.8))-EXP(-$B$15*(($B$16+$AI$4)*0.8)))</f>
        <v/>
      </c>
      <c r="AD227" s="17">
        <f>R227*EXP(-$B$15*(($B$16+$AI$4)*0.9))+S227*$B$15/($B$15-$AI$12)*(EXP(-$AI$12*(($B$16+$AI$4)*0.9))-EXP(-$B$15*(($B$16+$AI$4)*0.9)))+T227*$B$15/($B$15-$AI$13)*(EXP(-$AI$13*(($B$16+$AI$4)*0.9))-EXP(-$B$15*(($B$16+$AI$4)*0.9)))+U227*$B$15/($B$15-$AI$14)*(EXP(-$AI$14*(($B$16+$AI$4)*0.9))-EXP(-$B$15*(($B$16+$AI$4)*0.9)))</f>
        <v/>
      </c>
      <c r="AE227" s="17">
        <f>R227*EXP(-$B$15*(($B$16+$AI$4)*1.0))+S227*$B$15/($B$15-$AI$12)*(EXP(-$AI$12*(($B$16+$AI$4)*1.0))-EXP(-$B$15*(($B$16+$AI$4)*1.0)))+T227*$B$15/($B$15-$AI$13)*(EXP(-$AI$13*(($B$16+$AI$4)*1.0))-EXP(-$B$15*(($B$16+$AI$4)*1.0)))+U227*$B$15/($B$15-$AI$14)*(EXP(-$AI$14*(($B$16+$AI$4)*1.0))-EXP(-$B$15*(($B$16+$AI$4)*1.0)))</f>
        <v/>
      </c>
      <c r="AF227" s="17">
        <f>MIN((G227-V227)/$AI$48,(G227-W227)/$AI$49,(G227-X227)/$AI$50,(G227-Y227)/$AI$51,(G227-Z227)/$AI$52,(G227-AA227)/$AI$53,(G227-AB227)/$AI$54,(G227-AC227)/$AI$55,(G227-AD227)/$AI$56,(G227-AE227)/$AI$57)</f>
        <v/>
      </c>
    </row>
    <row r="228">
      <c r="E228" s="12">
        <f>E227+$B$11</f>
        <v/>
      </c>
      <c r="F228" s="13">
        <f>E228/60</f>
        <v/>
      </c>
      <c r="G228" s="13">
        <f>IF(F228&gt;=$AI$66,$B$26,IF(F228&gt;=$AI$65,$B$25,IF(F228&gt;=$AI$64,$B$24,IF(F228&gt;=$AI$63,$B$23,IF(F228&gt;=$AI$62,$B$22,IF(F228&gt;=$AI$61,$B$21,$B$20))))))</f>
        <v/>
      </c>
      <c r="H228" s="14">
        <f>MAX(0,MIN($AI$59,IF($B$9="Plasma",(G228-(S228*$AI$18+T228*$AI$19+U228*$AI$20))/$AI$46,AF228)))</f>
        <v/>
      </c>
      <c r="I228" s="15">
        <f>H228/10*3600/$B$11</f>
        <v/>
      </c>
      <c r="J228" s="15">
        <f>J227+H228</f>
        <v/>
      </c>
      <c r="K228" s="14">
        <f>$AI$21*K227+$AI$22*L227+$AI$23*M227+$AI$30*H227</f>
        <v/>
      </c>
      <c r="L228" s="14">
        <f>$AI$24*K227+$AI$25*L227+$AI$26*M227+$AI$31*H227</f>
        <v/>
      </c>
      <c r="M228" s="14">
        <f>$AI$27*K227+$AI$28*L227+$AI$29*M227+$AI$32*H227</f>
        <v/>
      </c>
      <c r="N228" s="16">
        <f>R228*$B$48</f>
        <v/>
      </c>
      <c r="O228" s="14">
        <f>K228/$B$37</f>
        <v/>
      </c>
      <c r="P228" s="14">
        <f>L228/$B$38</f>
        <v/>
      </c>
      <c r="Q228" s="14">
        <f>M228/$B$39</f>
        <v/>
      </c>
      <c r="R228" s="14">
        <f>R227*$AI$42+S227*$AI$43+T227*$AI$44+U227*$AI$45+$AI$47*H227</f>
        <v/>
      </c>
      <c r="S228" s="17">
        <f>$AI$33*K228+$AI$34*L228+$AI$35*M228</f>
        <v/>
      </c>
      <c r="T228" s="17">
        <f>$AI$36*K228+$AI$37*L228+$AI$38*M228</f>
        <v/>
      </c>
      <c r="U228" s="17">
        <f>$AI$39*K228+$AI$40*L228+$AI$41*M228</f>
        <v/>
      </c>
      <c r="V228" s="17">
        <f>R228*EXP(-$B$15*(($B$16+$AI$4)*0.1))+S228*$B$15/($B$15-$AI$12)*(EXP(-$AI$12*(($B$16+$AI$4)*0.1))-EXP(-$B$15*(($B$16+$AI$4)*0.1)))+T228*$B$15/($B$15-$AI$13)*(EXP(-$AI$13*(($B$16+$AI$4)*0.1))-EXP(-$B$15*(($B$16+$AI$4)*0.1)))+U228*$B$15/($B$15-$AI$14)*(EXP(-$AI$14*(($B$16+$AI$4)*0.1))-EXP(-$B$15*(($B$16+$AI$4)*0.1)))</f>
        <v/>
      </c>
      <c r="W228" s="17">
        <f>R228*EXP(-$B$15*(($B$16+$AI$4)*0.2))+S228*$B$15/($B$15-$AI$12)*(EXP(-$AI$12*(($B$16+$AI$4)*0.2))-EXP(-$B$15*(($B$16+$AI$4)*0.2)))+T228*$B$15/($B$15-$AI$13)*(EXP(-$AI$13*(($B$16+$AI$4)*0.2))-EXP(-$B$15*(($B$16+$AI$4)*0.2)))+U228*$B$15/($B$15-$AI$14)*(EXP(-$AI$14*(($B$16+$AI$4)*0.2))-EXP(-$B$15*(($B$16+$AI$4)*0.2)))</f>
        <v/>
      </c>
      <c r="X228" s="17">
        <f>R228*EXP(-$B$15*(($B$16+$AI$4)*0.3))+S228*$B$15/($B$15-$AI$12)*(EXP(-$AI$12*(($B$16+$AI$4)*0.3))-EXP(-$B$15*(($B$16+$AI$4)*0.3)))+T228*$B$15/($B$15-$AI$13)*(EXP(-$AI$13*(($B$16+$AI$4)*0.3))-EXP(-$B$15*(($B$16+$AI$4)*0.3)))+U228*$B$15/($B$15-$AI$14)*(EXP(-$AI$14*(($B$16+$AI$4)*0.3))-EXP(-$B$15*(($B$16+$AI$4)*0.3)))</f>
        <v/>
      </c>
      <c r="Y228" s="17">
        <f>R228*EXP(-$B$15*(($B$16+$AI$4)*0.4))+S228*$B$15/($B$15-$AI$12)*(EXP(-$AI$12*(($B$16+$AI$4)*0.4))-EXP(-$B$15*(($B$16+$AI$4)*0.4)))+T228*$B$15/($B$15-$AI$13)*(EXP(-$AI$13*(($B$16+$AI$4)*0.4))-EXP(-$B$15*(($B$16+$AI$4)*0.4)))+U228*$B$15/($B$15-$AI$14)*(EXP(-$AI$14*(($B$16+$AI$4)*0.4))-EXP(-$B$15*(($B$16+$AI$4)*0.4)))</f>
        <v/>
      </c>
      <c r="Z228" s="17">
        <f>R228*EXP(-$B$15*(($B$16+$AI$4)*0.5))+S228*$B$15/($B$15-$AI$12)*(EXP(-$AI$12*(($B$16+$AI$4)*0.5))-EXP(-$B$15*(($B$16+$AI$4)*0.5)))+T228*$B$15/($B$15-$AI$13)*(EXP(-$AI$13*(($B$16+$AI$4)*0.5))-EXP(-$B$15*(($B$16+$AI$4)*0.5)))+U228*$B$15/($B$15-$AI$14)*(EXP(-$AI$14*(($B$16+$AI$4)*0.5))-EXP(-$B$15*(($B$16+$AI$4)*0.5)))</f>
        <v/>
      </c>
      <c r="AA228" s="17">
        <f>R228*EXP(-$B$15*(($B$16+$AI$4)*0.6))+S228*$B$15/($B$15-$AI$12)*(EXP(-$AI$12*(($B$16+$AI$4)*0.6))-EXP(-$B$15*(($B$16+$AI$4)*0.6)))+T228*$B$15/($B$15-$AI$13)*(EXP(-$AI$13*(($B$16+$AI$4)*0.6))-EXP(-$B$15*(($B$16+$AI$4)*0.6)))+U228*$B$15/($B$15-$AI$14)*(EXP(-$AI$14*(($B$16+$AI$4)*0.6))-EXP(-$B$15*(($B$16+$AI$4)*0.6)))</f>
        <v/>
      </c>
      <c r="AB228" s="17">
        <f>R228*EXP(-$B$15*(($B$16+$AI$4)*0.7))+S228*$B$15/($B$15-$AI$12)*(EXP(-$AI$12*(($B$16+$AI$4)*0.7))-EXP(-$B$15*(($B$16+$AI$4)*0.7)))+T228*$B$15/($B$15-$AI$13)*(EXP(-$AI$13*(($B$16+$AI$4)*0.7))-EXP(-$B$15*(($B$16+$AI$4)*0.7)))+U228*$B$15/($B$15-$AI$14)*(EXP(-$AI$14*(($B$16+$AI$4)*0.7))-EXP(-$B$15*(($B$16+$AI$4)*0.7)))</f>
        <v/>
      </c>
      <c r="AC228" s="17">
        <f>R228*EXP(-$B$15*(($B$16+$AI$4)*0.8))+S228*$B$15/($B$15-$AI$12)*(EXP(-$AI$12*(($B$16+$AI$4)*0.8))-EXP(-$B$15*(($B$16+$AI$4)*0.8)))+T228*$B$15/($B$15-$AI$13)*(EXP(-$AI$13*(($B$16+$AI$4)*0.8))-EXP(-$B$15*(($B$16+$AI$4)*0.8)))+U228*$B$15/($B$15-$AI$14)*(EXP(-$AI$14*(($B$16+$AI$4)*0.8))-EXP(-$B$15*(($B$16+$AI$4)*0.8)))</f>
        <v/>
      </c>
      <c r="AD228" s="17">
        <f>R228*EXP(-$B$15*(($B$16+$AI$4)*0.9))+S228*$B$15/($B$15-$AI$12)*(EXP(-$AI$12*(($B$16+$AI$4)*0.9))-EXP(-$B$15*(($B$16+$AI$4)*0.9)))+T228*$B$15/($B$15-$AI$13)*(EXP(-$AI$13*(($B$16+$AI$4)*0.9))-EXP(-$B$15*(($B$16+$AI$4)*0.9)))+U228*$B$15/($B$15-$AI$14)*(EXP(-$AI$14*(($B$16+$AI$4)*0.9))-EXP(-$B$15*(($B$16+$AI$4)*0.9)))</f>
        <v/>
      </c>
      <c r="AE228" s="17">
        <f>R228*EXP(-$B$15*(($B$16+$AI$4)*1.0))+S228*$B$15/($B$15-$AI$12)*(EXP(-$AI$12*(($B$16+$AI$4)*1.0))-EXP(-$B$15*(($B$16+$AI$4)*1.0)))+T228*$B$15/($B$15-$AI$13)*(EXP(-$AI$13*(($B$16+$AI$4)*1.0))-EXP(-$B$15*(($B$16+$AI$4)*1.0)))+U228*$B$15/($B$15-$AI$14)*(EXP(-$AI$14*(($B$16+$AI$4)*1.0))-EXP(-$B$15*(($B$16+$AI$4)*1.0)))</f>
        <v/>
      </c>
      <c r="AF228" s="17">
        <f>MIN((G228-V228)/$AI$48,(G228-W228)/$AI$49,(G228-X228)/$AI$50,(G228-Y228)/$AI$51,(G228-Z228)/$AI$52,(G228-AA228)/$AI$53,(G228-AB228)/$AI$54,(G228-AC228)/$AI$55,(G228-AD228)/$AI$56,(G228-AE228)/$AI$57)</f>
        <v/>
      </c>
    </row>
    <row r="229">
      <c r="E229" s="12">
        <f>E228+$B$11</f>
        <v/>
      </c>
      <c r="F229" s="13">
        <f>E229/60</f>
        <v/>
      </c>
      <c r="G229" s="13">
        <f>IF(F229&gt;=$AI$66,$B$26,IF(F229&gt;=$AI$65,$B$25,IF(F229&gt;=$AI$64,$B$24,IF(F229&gt;=$AI$63,$B$23,IF(F229&gt;=$AI$62,$B$22,IF(F229&gt;=$AI$61,$B$21,$B$20))))))</f>
        <v/>
      </c>
      <c r="H229" s="14">
        <f>MAX(0,MIN($AI$59,IF($B$9="Plasma",(G229-(S229*$AI$18+T229*$AI$19+U229*$AI$20))/$AI$46,AF229)))</f>
        <v/>
      </c>
      <c r="I229" s="15">
        <f>H229/10*3600/$B$11</f>
        <v/>
      </c>
      <c r="J229" s="15">
        <f>J228+H229</f>
        <v/>
      </c>
      <c r="K229" s="14">
        <f>$AI$21*K228+$AI$22*L228+$AI$23*M228+$AI$30*H228</f>
        <v/>
      </c>
      <c r="L229" s="14">
        <f>$AI$24*K228+$AI$25*L228+$AI$26*M228+$AI$31*H228</f>
        <v/>
      </c>
      <c r="M229" s="14">
        <f>$AI$27*K228+$AI$28*L228+$AI$29*M228+$AI$32*H228</f>
        <v/>
      </c>
      <c r="N229" s="16">
        <f>R229*$B$48</f>
        <v/>
      </c>
      <c r="O229" s="14">
        <f>K229/$B$37</f>
        <v/>
      </c>
      <c r="P229" s="14">
        <f>L229/$B$38</f>
        <v/>
      </c>
      <c r="Q229" s="14">
        <f>M229/$B$39</f>
        <v/>
      </c>
      <c r="R229" s="14">
        <f>R228*$AI$42+S228*$AI$43+T228*$AI$44+U228*$AI$45+$AI$47*H228</f>
        <v/>
      </c>
      <c r="S229" s="17">
        <f>$AI$33*K229+$AI$34*L229+$AI$35*M229</f>
        <v/>
      </c>
      <c r="T229" s="17">
        <f>$AI$36*K229+$AI$37*L229+$AI$38*M229</f>
        <v/>
      </c>
      <c r="U229" s="17">
        <f>$AI$39*K229+$AI$40*L229+$AI$41*M229</f>
        <v/>
      </c>
      <c r="V229" s="17">
        <f>R229*EXP(-$B$15*(($B$16+$AI$4)*0.1))+S229*$B$15/($B$15-$AI$12)*(EXP(-$AI$12*(($B$16+$AI$4)*0.1))-EXP(-$B$15*(($B$16+$AI$4)*0.1)))+T229*$B$15/($B$15-$AI$13)*(EXP(-$AI$13*(($B$16+$AI$4)*0.1))-EXP(-$B$15*(($B$16+$AI$4)*0.1)))+U229*$B$15/($B$15-$AI$14)*(EXP(-$AI$14*(($B$16+$AI$4)*0.1))-EXP(-$B$15*(($B$16+$AI$4)*0.1)))</f>
        <v/>
      </c>
      <c r="W229" s="17">
        <f>R229*EXP(-$B$15*(($B$16+$AI$4)*0.2))+S229*$B$15/($B$15-$AI$12)*(EXP(-$AI$12*(($B$16+$AI$4)*0.2))-EXP(-$B$15*(($B$16+$AI$4)*0.2)))+T229*$B$15/($B$15-$AI$13)*(EXP(-$AI$13*(($B$16+$AI$4)*0.2))-EXP(-$B$15*(($B$16+$AI$4)*0.2)))+U229*$B$15/($B$15-$AI$14)*(EXP(-$AI$14*(($B$16+$AI$4)*0.2))-EXP(-$B$15*(($B$16+$AI$4)*0.2)))</f>
        <v/>
      </c>
      <c r="X229" s="17">
        <f>R229*EXP(-$B$15*(($B$16+$AI$4)*0.3))+S229*$B$15/($B$15-$AI$12)*(EXP(-$AI$12*(($B$16+$AI$4)*0.3))-EXP(-$B$15*(($B$16+$AI$4)*0.3)))+T229*$B$15/($B$15-$AI$13)*(EXP(-$AI$13*(($B$16+$AI$4)*0.3))-EXP(-$B$15*(($B$16+$AI$4)*0.3)))+U229*$B$15/($B$15-$AI$14)*(EXP(-$AI$14*(($B$16+$AI$4)*0.3))-EXP(-$B$15*(($B$16+$AI$4)*0.3)))</f>
        <v/>
      </c>
      <c r="Y229" s="17">
        <f>R229*EXP(-$B$15*(($B$16+$AI$4)*0.4))+S229*$B$15/($B$15-$AI$12)*(EXP(-$AI$12*(($B$16+$AI$4)*0.4))-EXP(-$B$15*(($B$16+$AI$4)*0.4)))+T229*$B$15/($B$15-$AI$13)*(EXP(-$AI$13*(($B$16+$AI$4)*0.4))-EXP(-$B$15*(($B$16+$AI$4)*0.4)))+U229*$B$15/($B$15-$AI$14)*(EXP(-$AI$14*(($B$16+$AI$4)*0.4))-EXP(-$B$15*(($B$16+$AI$4)*0.4)))</f>
        <v/>
      </c>
      <c r="Z229" s="17">
        <f>R229*EXP(-$B$15*(($B$16+$AI$4)*0.5))+S229*$B$15/($B$15-$AI$12)*(EXP(-$AI$12*(($B$16+$AI$4)*0.5))-EXP(-$B$15*(($B$16+$AI$4)*0.5)))+T229*$B$15/($B$15-$AI$13)*(EXP(-$AI$13*(($B$16+$AI$4)*0.5))-EXP(-$B$15*(($B$16+$AI$4)*0.5)))+U229*$B$15/($B$15-$AI$14)*(EXP(-$AI$14*(($B$16+$AI$4)*0.5))-EXP(-$B$15*(($B$16+$AI$4)*0.5)))</f>
        <v/>
      </c>
      <c r="AA229" s="17">
        <f>R229*EXP(-$B$15*(($B$16+$AI$4)*0.6))+S229*$B$15/($B$15-$AI$12)*(EXP(-$AI$12*(($B$16+$AI$4)*0.6))-EXP(-$B$15*(($B$16+$AI$4)*0.6)))+T229*$B$15/($B$15-$AI$13)*(EXP(-$AI$13*(($B$16+$AI$4)*0.6))-EXP(-$B$15*(($B$16+$AI$4)*0.6)))+U229*$B$15/($B$15-$AI$14)*(EXP(-$AI$14*(($B$16+$AI$4)*0.6))-EXP(-$B$15*(($B$16+$AI$4)*0.6)))</f>
        <v/>
      </c>
      <c r="AB229" s="17">
        <f>R229*EXP(-$B$15*(($B$16+$AI$4)*0.7))+S229*$B$15/($B$15-$AI$12)*(EXP(-$AI$12*(($B$16+$AI$4)*0.7))-EXP(-$B$15*(($B$16+$AI$4)*0.7)))+T229*$B$15/($B$15-$AI$13)*(EXP(-$AI$13*(($B$16+$AI$4)*0.7))-EXP(-$B$15*(($B$16+$AI$4)*0.7)))+U229*$B$15/($B$15-$AI$14)*(EXP(-$AI$14*(($B$16+$AI$4)*0.7))-EXP(-$B$15*(($B$16+$AI$4)*0.7)))</f>
        <v/>
      </c>
      <c r="AC229" s="17">
        <f>R229*EXP(-$B$15*(($B$16+$AI$4)*0.8))+S229*$B$15/($B$15-$AI$12)*(EXP(-$AI$12*(($B$16+$AI$4)*0.8))-EXP(-$B$15*(($B$16+$AI$4)*0.8)))+T229*$B$15/($B$15-$AI$13)*(EXP(-$AI$13*(($B$16+$AI$4)*0.8))-EXP(-$B$15*(($B$16+$AI$4)*0.8)))+U229*$B$15/($B$15-$AI$14)*(EXP(-$AI$14*(($B$16+$AI$4)*0.8))-EXP(-$B$15*(($B$16+$AI$4)*0.8)))</f>
        <v/>
      </c>
      <c r="AD229" s="17">
        <f>R229*EXP(-$B$15*(($B$16+$AI$4)*0.9))+S229*$B$15/($B$15-$AI$12)*(EXP(-$AI$12*(($B$16+$AI$4)*0.9))-EXP(-$B$15*(($B$16+$AI$4)*0.9)))+T229*$B$15/($B$15-$AI$13)*(EXP(-$AI$13*(($B$16+$AI$4)*0.9))-EXP(-$B$15*(($B$16+$AI$4)*0.9)))+U229*$B$15/($B$15-$AI$14)*(EXP(-$AI$14*(($B$16+$AI$4)*0.9))-EXP(-$B$15*(($B$16+$AI$4)*0.9)))</f>
        <v/>
      </c>
      <c r="AE229" s="17">
        <f>R229*EXP(-$B$15*(($B$16+$AI$4)*1.0))+S229*$B$15/($B$15-$AI$12)*(EXP(-$AI$12*(($B$16+$AI$4)*1.0))-EXP(-$B$15*(($B$16+$AI$4)*1.0)))+T229*$B$15/($B$15-$AI$13)*(EXP(-$AI$13*(($B$16+$AI$4)*1.0))-EXP(-$B$15*(($B$16+$AI$4)*1.0)))+U229*$B$15/($B$15-$AI$14)*(EXP(-$AI$14*(($B$16+$AI$4)*1.0))-EXP(-$B$15*(($B$16+$AI$4)*1.0)))</f>
        <v/>
      </c>
      <c r="AF229" s="17">
        <f>MIN((G229-V229)/$AI$48,(G229-W229)/$AI$49,(G229-X229)/$AI$50,(G229-Y229)/$AI$51,(G229-Z229)/$AI$52,(G229-AA229)/$AI$53,(G229-AB229)/$AI$54,(G229-AC229)/$AI$55,(G229-AD229)/$AI$56,(G229-AE229)/$AI$57)</f>
        <v/>
      </c>
    </row>
    <row r="230">
      <c r="E230" s="12">
        <f>E229+$B$11</f>
        <v/>
      </c>
      <c r="F230" s="13">
        <f>E230/60</f>
        <v/>
      </c>
      <c r="G230" s="13">
        <f>IF(F230&gt;=$AI$66,$B$26,IF(F230&gt;=$AI$65,$B$25,IF(F230&gt;=$AI$64,$B$24,IF(F230&gt;=$AI$63,$B$23,IF(F230&gt;=$AI$62,$B$22,IF(F230&gt;=$AI$61,$B$21,$B$20))))))</f>
        <v/>
      </c>
      <c r="H230" s="14">
        <f>MAX(0,MIN($AI$59,IF($B$9="Plasma",(G230-(S230*$AI$18+T230*$AI$19+U230*$AI$20))/$AI$46,AF230)))</f>
        <v/>
      </c>
      <c r="I230" s="15">
        <f>H230/10*3600/$B$11</f>
        <v/>
      </c>
      <c r="J230" s="15">
        <f>J229+H230</f>
        <v/>
      </c>
      <c r="K230" s="14">
        <f>$AI$21*K229+$AI$22*L229+$AI$23*M229+$AI$30*H229</f>
        <v/>
      </c>
      <c r="L230" s="14">
        <f>$AI$24*K229+$AI$25*L229+$AI$26*M229+$AI$31*H229</f>
        <v/>
      </c>
      <c r="M230" s="14">
        <f>$AI$27*K229+$AI$28*L229+$AI$29*M229+$AI$32*H229</f>
        <v/>
      </c>
      <c r="N230" s="16">
        <f>R230*$B$48</f>
        <v/>
      </c>
      <c r="O230" s="14">
        <f>K230/$B$37</f>
        <v/>
      </c>
      <c r="P230" s="14">
        <f>L230/$B$38</f>
        <v/>
      </c>
      <c r="Q230" s="14">
        <f>M230/$B$39</f>
        <v/>
      </c>
      <c r="R230" s="14">
        <f>R229*$AI$42+S229*$AI$43+T229*$AI$44+U229*$AI$45+$AI$47*H229</f>
        <v/>
      </c>
      <c r="S230" s="17">
        <f>$AI$33*K230+$AI$34*L230+$AI$35*M230</f>
        <v/>
      </c>
      <c r="T230" s="17">
        <f>$AI$36*K230+$AI$37*L230+$AI$38*M230</f>
        <v/>
      </c>
      <c r="U230" s="17">
        <f>$AI$39*K230+$AI$40*L230+$AI$41*M230</f>
        <v/>
      </c>
      <c r="V230" s="17">
        <f>R230*EXP(-$B$15*(($B$16+$AI$4)*0.1))+S230*$B$15/($B$15-$AI$12)*(EXP(-$AI$12*(($B$16+$AI$4)*0.1))-EXP(-$B$15*(($B$16+$AI$4)*0.1)))+T230*$B$15/($B$15-$AI$13)*(EXP(-$AI$13*(($B$16+$AI$4)*0.1))-EXP(-$B$15*(($B$16+$AI$4)*0.1)))+U230*$B$15/($B$15-$AI$14)*(EXP(-$AI$14*(($B$16+$AI$4)*0.1))-EXP(-$B$15*(($B$16+$AI$4)*0.1)))</f>
        <v/>
      </c>
      <c r="W230" s="17">
        <f>R230*EXP(-$B$15*(($B$16+$AI$4)*0.2))+S230*$B$15/($B$15-$AI$12)*(EXP(-$AI$12*(($B$16+$AI$4)*0.2))-EXP(-$B$15*(($B$16+$AI$4)*0.2)))+T230*$B$15/($B$15-$AI$13)*(EXP(-$AI$13*(($B$16+$AI$4)*0.2))-EXP(-$B$15*(($B$16+$AI$4)*0.2)))+U230*$B$15/($B$15-$AI$14)*(EXP(-$AI$14*(($B$16+$AI$4)*0.2))-EXP(-$B$15*(($B$16+$AI$4)*0.2)))</f>
        <v/>
      </c>
      <c r="X230" s="17">
        <f>R230*EXP(-$B$15*(($B$16+$AI$4)*0.3))+S230*$B$15/($B$15-$AI$12)*(EXP(-$AI$12*(($B$16+$AI$4)*0.3))-EXP(-$B$15*(($B$16+$AI$4)*0.3)))+T230*$B$15/($B$15-$AI$13)*(EXP(-$AI$13*(($B$16+$AI$4)*0.3))-EXP(-$B$15*(($B$16+$AI$4)*0.3)))+U230*$B$15/($B$15-$AI$14)*(EXP(-$AI$14*(($B$16+$AI$4)*0.3))-EXP(-$B$15*(($B$16+$AI$4)*0.3)))</f>
        <v/>
      </c>
      <c r="Y230" s="17">
        <f>R230*EXP(-$B$15*(($B$16+$AI$4)*0.4))+S230*$B$15/($B$15-$AI$12)*(EXP(-$AI$12*(($B$16+$AI$4)*0.4))-EXP(-$B$15*(($B$16+$AI$4)*0.4)))+T230*$B$15/($B$15-$AI$13)*(EXP(-$AI$13*(($B$16+$AI$4)*0.4))-EXP(-$B$15*(($B$16+$AI$4)*0.4)))+U230*$B$15/($B$15-$AI$14)*(EXP(-$AI$14*(($B$16+$AI$4)*0.4))-EXP(-$B$15*(($B$16+$AI$4)*0.4)))</f>
        <v/>
      </c>
      <c r="Z230" s="17">
        <f>R230*EXP(-$B$15*(($B$16+$AI$4)*0.5))+S230*$B$15/($B$15-$AI$12)*(EXP(-$AI$12*(($B$16+$AI$4)*0.5))-EXP(-$B$15*(($B$16+$AI$4)*0.5)))+T230*$B$15/($B$15-$AI$13)*(EXP(-$AI$13*(($B$16+$AI$4)*0.5))-EXP(-$B$15*(($B$16+$AI$4)*0.5)))+U230*$B$15/($B$15-$AI$14)*(EXP(-$AI$14*(($B$16+$AI$4)*0.5))-EXP(-$B$15*(($B$16+$AI$4)*0.5)))</f>
        <v/>
      </c>
      <c r="AA230" s="17">
        <f>R230*EXP(-$B$15*(($B$16+$AI$4)*0.6))+S230*$B$15/($B$15-$AI$12)*(EXP(-$AI$12*(($B$16+$AI$4)*0.6))-EXP(-$B$15*(($B$16+$AI$4)*0.6)))+T230*$B$15/($B$15-$AI$13)*(EXP(-$AI$13*(($B$16+$AI$4)*0.6))-EXP(-$B$15*(($B$16+$AI$4)*0.6)))+U230*$B$15/($B$15-$AI$14)*(EXP(-$AI$14*(($B$16+$AI$4)*0.6))-EXP(-$B$15*(($B$16+$AI$4)*0.6)))</f>
        <v/>
      </c>
      <c r="AB230" s="17">
        <f>R230*EXP(-$B$15*(($B$16+$AI$4)*0.7))+S230*$B$15/($B$15-$AI$12)*(EXP(-$AI$12*(($B$16+$AI$4)*0.7))-EXP(-$B$15*(($B$16+$AI$4)*0.7)))+T230*$B$15/($B$15-$AI$13)*(EXP(-$AI$13*(($B$16+$AI$4)*0.7))-EXP(-$B$15*(($B$16+$AI$4)*0.7)))+U230*$B$15/($B$15-$AI$14)*(EXP(-$AI$14*(($B$16+$AI$4)*0.7))-EXP(-$B$15*(($B$16+$AI$4)*0.7)))</f>
        <v/>
      </c>
      <c r="AC230" s="17">
        <f>R230*EXP(-$B$15*(($B$16+$AI$4)*0.8))+S230*$B$15/($B$15-$AI$12)*(EXP(-$AI$12*(($B$16+$AI$4)*0.8))-EXP(-$B$15*(($B$16+$AI$4)*0.8)))+T230*$B$15/($B$15-$AI$13)*(EXP(-$AI$13*(($B$16+$AI$4)*0.8))-EXP(-$B$15*(($B$16+$AI$4)*0.8)))+U230*$B$15/($B$15-$AI$14)*(EXP(-$AI$14*(($B$16+$AI$4)*0.8))-EXP(-$B$15*(($B$16+$AI$4)*0.8)))</f>
        <v/>
      </c>
      <c r="AD230" s="17">
        <f>R230*EXP(-$B$15*(($B$16+$AI$4)*0.9))+S230*$B$15/($B$15-$AI$12)*(EXP(-$AI$12*(($B$16+$AI$4)*0.9))-EXP(-$B$15*(($B$16+$AI$4)*0.9)))+T230*$B$15/($B$15-$AI$13)*(EXP(-$AI$13*(($B$16+$AI$4)*0.9))-EXP(-$B$15*(($B$16+$AI$4)*0.9)))+U230*$B$15/($B$15-$AI$14)*(EXP(-$AI$14*(($B$16+$AI$4)*0.9))-EXP(-$B$15*(($B$16+$AI$4)*0.9)))</f>
        <v/>
      </c>
      <c r="AE230" s="17">
        <f>R230*EXP(-$B$15*(($B$16+$AI$4)*1.0))+S230*$B$15/($B$15-$AI$12)*(EXP(-$AI$12*(($B$16+$AI$4)*1.0))-EXP(-$B$15*(($B$16+$AI$4)*1.0)))+T230*$B$15/($B$15-$AI$13)*(EXP(-$AI$13*(($B$16+$AI$4)*1.0))-EXP(-$B$15*(($B$16+$AI$4)*1.0)))+U230*$B$15/($B$15-$AI$14)*(EXP(-$AI$14*(($B$16+$AI$4)*1.0))-EXP(-$B$15*(($B$16+$AI$4)*1.0)))</f>
        <v/>
      </c>
      <c r="AF230" s="17">
        <f>MIN((G230-V230)/$AI$48,(G230-W230)/$AI$49,(G230-X230)/$AI$50,(G230-Y230)/$AI$51,(G230-Z230)/$AI$52,(G230-AA230)/$AI$53,(G230-AB230)/$AI$54,(G230-AC230)/$AI$55,(G230-AD230)/$AI$56,(G230-AE230)/$AI$57)</f>
        <v/>
      </c>
    </row>
    <row r="231">
      <c r="E231" s="12">
        <f>E230+$B$11</f>
        <v/>
      </c>
      <c r="F231" s="13">
        <f>E231/60</f>
        <v/>
      </c>
      <c r="G231" s="13">
        <f>IF(F231&gt;=$AI$66,$B$26,IF(F231&gt;=$AI$65,$B$25,IF(F231&gt;=$AI$64,$B$24,IF(F231&gt;=$AI$63,$B$23,IF(F231&gt;=$AI$62,$B$22,IF(F231&gt;=$AI$61,$B$21,$B$20))))))</f>
        <v/>
      </c>
      <c r="H231" s="14">
        <f>MAX(0,MIN($AI$59,IF($B$9="Plasma",(G231-(S231*$AI$18+T231*$AI$19+U231*$AI$20))/$AI$46,AF231)))</f>
        <v/>
      </c>
      <c r="I231" s="15">
        <f>H231/10*3600/$B$11</f>
        <v/>
      </c>
      <c r="J231" s="15">
        <f>J230+H231</f>
        <v/>
      </c>
      <c r="K231" s="14">
        <f>$AI$21*K230+$AI$22*L230+$AI$23*M230+$AI$30*H230</f>
        <v/>
      </c>
      <c r="L231" s="14">
        <f>$AI$24*K230+$AI$25*L230+$AI$26*M230+$AI$31*H230</f>
        <v/>
      </c>
      <c r="M231" s="14">
        <f>$AI$27*K230+$AI$28*L230+$AI$29*M230+$AI$32*H230</f>
        <v/>
      </c>
      <c r="N231" s="16">
        <f>R231*$B$48</f>
        <v/>
      </c>
      <c r="O231" s="14">
        <f>K231/$B$37</f>
        <v/>
      </c>
      <c r="P231" s="14">
        <f>L231/$B$38</f>
        <v/>
      </c>
      <c r="Q231" s="14">
        <f>M231/$B$39</f>
        <v/>
      </c>
      <c r="R231" s="14">
        <f>R230*$AI$42+S230*$AI$43+T230*$AI$44+U230*$AI$45+$AI$47*H230</f>
        <v/>
      </c>
      <c r="S231" s="17">
        <f>$AI$33*K231+$AI$34*L231+$AI$35*M231</f>
        <v/>
      </c>
      <c r="T231" s="17">
        <f>$AI$36*K231+$AI$37*L231+$AI$38*M231</f>
        <v/>
      </c>
      <c r="U231" s="17">
        <f>$AI$39*K231+$AI$40*L231+$AI$41*M231</f>
        <v/>
      </c>
      <c r="V231" s="17">
        <f>R231*EXP(-$B$15*(($B$16+$AI$4)*0.1))+S231*$B$15/($B$15-$AI$12)*(EXP(-$AI$12*(($B$16+$AI$4)*0.1))-EXP(-$B$15*(($B$16+$AI$4)*0.1)))+T231*$B$15/($B$15-$AI$13)*(EXP(-$AI$13*(($B$16+$AI$4)*0.1))-EXP(-$B$15*(($B$16+$AI$4)*0.1)))+U231*$B$15/($B$15-$AI$14)*(EXP(-$AI$14*(($B$16+$AI$4)*0.1))-EXP(-$B$15*(($B$16+$AI$4)*0.1)))</f>
        <v/>
      </c>
      <c r="W231" s="17">
        <f>R231*EXP(-$B$15*(($B$16+$AI$4)*0.2))+S231*$B$15/($B$15-$AI$12)*(EXP(-$AI$12*(($B$16+$AI$4)*0.2))-EXP(-$B$15*(($B$16+$AI$4)*0.2)))+T231*$B$15/($B$15-$AI$13)*(EXP(-$AI$13*(($B$16+$AI$4)*0.2))-EXP(-$B$15*(($B$16+$AI$4)*0.2)))+U231*$B$15/($B$15-$AI$14)*(EXP(-$AI$14*(($B$16+$AI$4)*0.2))-EXP(-$B$15*(($B$16+$AI$4)*0.2)))</f>
        <v/>
      </c>
      <c r="X231" s="17">
        <f>R231*EXP(-$B$15*(($B$16+$AI$4)*0.3))+S231*$B$15/($B$15-$AI$12)*(EXP(-$AI$12*(($B$16+$AI$4)*0.3))-EXP(-$B$15*(($B$16+$AI$4)*0.3)))+T231*$B$15/($B$15-$AI$13)*(EXP(-$AI$13*(($B$16+$AI$4)*0.3))-EXP(-$B$15*(($B$16+$AI$4)*0.3)))+U231*$B$15/($B$15-$AI$14)*(EXP(-$AI$14*(($B$16+$AI$4)*0.3))-EXP(-$B$15*(($B$16+$AI$4)*0.3)))</f>
        <v/>
      </c>
      <c r="Y231" s="17">
        <f>R231*EXP(-$B$15*(($B$16+$AI$4)*0.4))+S231*$B$15/($B$15-$AI$12)*(EXP(-$AI$12*(($B$16+$AI$4)*0.4))-EXP(-$B$15*(($B$16+$AI$4)*0.4)))+T231*$B$15/($B$15-$AI$13)*(EXP(-$AI$13*(($B$16+$AI$4)*0.4))-EXP(-$B$15*(($B$16+$AI$4)*0.4)))+U231*$B$15/($B$15-$AI$14)*(EXP(-$AI$14*(($B$16+$AI$4)*0.4))-EXP(-$B$15*(($B$16+$AI$4)*0.4)))</f>
        <v/>
      </c>
      <c r="Z231" s="17">
        <f>R231*EXP(-$B$15*(($B$16+$AI$4)*0.5))+S231*$B$15/($B$15-$AI$12)*(EXP(-$AI$12*(($B$16+$AI$4)*0.5))-EXP(-$B$15*(($B$16+$AI$4)*0.5)))+T231*$B$15/($B$15-$AI$13)*(EXP(-$AI$13*(($B$16+$AI$4)*0.5))-EXP(-$B$15*(($B$16+$AI$4)*0.5)))+U231*$B$15/($B$15-$AI$14)*(EXP(-$AI$14*(($B$16+$AI$4)*0.5))-EXP(-$B$15*(($B$16+$AI$4)*0.5)))</f>
        <v/>
      </c>
      <c r="AA231" s="17">
        <f>R231*EXP(-$B$15*(($B$16+$AI$4)*0.6))+S231*$B$15/($B$15-$AI$12)*(EXP(-$AI$12*(($B$16+$AI$4)*0.6))-EXP(-$B$15*(($B$16+$AI$4)*0.6)))+T231*$B$15/($B$15-$AI$13)*(EXP(-$AI$13*(($B$16+$AI$4)*0.6))-EXP(-$B$15*(($B$16+$AI$4)*0.6)))+U231*$B$15/($B$15-$AI$14)*(EXP(-$AI$14*(($B$16+$AI$4)*0.6))-EXP(-$B$15*(($B$16+$AI$4)*0.6)))</f>
        <v/>
      </c>
      <c r="AB231" s="17">
        <f>R231*EXP(-$B$15*(($B$16+$AI$4)*0.7))+S231*$B$15/($B$15-$AI$12)*(EXP(-$AI$12*(($B$16+$AI$4)*0.7))-EXP(-$B$15*(($B$16+$AI$4)*0.7)))+T231*$B$15/($B$15-$AI$13)*(EXP(-$AI$13*(($B$16+$AI$4)*0.7))-EXP(-$B$15*(($B$16+$AI$4)*0.7)))+U231*$B$15/($B$15-$AI$14)*(EXP(-$AI$14*(($B$16+$AI$4)*0.7))-EXP(-$B$15*(($B$16+$AI$4)*0.7)))</f>
        <v/>
      </c>
      <c r="AC231" s="17">
        <f>R231*EXP(-$B$15*(($B$16+$AI$4)*0.8))+S231*$B$15/($B$15-$AI$12)*(EXP(-$AI$12*(($B$16+$AI$4)*0.8))-EXP(-$B$15*(($B$16+$AI$4)*0.8)))+T231*$B$15/($B$15-$AI$13)*(EXP(-$AI$13*(($B$16+$AI$4)*0.8))-EXP(-$B$15*(($B$16+$AI$4)*0.8)))+U231*$B$15/($B$15-$AI$14)*(EXP(-$AI$14*(($B$16+$AI$4)*0.8))-EXP(-$B$15*(($B$16+$AI$4)*0.8)))</f>
        <v/>
      </c>
      <c r="AD231" s="17">
        <f>R231*EXP(-$B$15*(($B$16+$AI$4)*0.9))+S231*$B$15/($B$15-$AI$12)*(EXP(-$AI$12*(($B$16+$AI$4)*0.9))-EXP(-$B$15*(($B$16+$AI$4)*0.9)))+T231*$B$15/($B$15-$AI$13)*(EXP(-$AI$13*(($B$16+$AI$4)*0.9))-EXP(-$B$15*(($B$16+$AI$4)*0.9)))+U231*$B$15/($B$15-$AI$14)*(EXP(-$AI$14*(($B$16+$AI$4)*0.9))-EXP(-$B$15*(($B$16+$AI$4)*0.9)))</f>
        <v/>
      </c>
      <c r="AE231" s="17">
        <f>R231*EXP(-$B$15*(($B$16+$AI$4)*1.0))+S231*$B$15/($B$15-$AI$12)*(EXP(-$AI$12*(($B$16+$AI$4)*1.0))-EXP(-$B$15*(($B$16+$AI$4)*1.0)))+T231*$B$15/($B$15-$AI$13)*(EXP(-$AI$13*(($B$16+$AI$4)*1.0))-EXP(-$B$15*(($B$16+$AI$4)*1.0)))+U231*$B$15/($B$15-$AI$14)*(EXP(-$AI$14*(($B$16+$AI$4)*1.0))-EXP(-$B$15*(($B$16+$AI$4)*1.0)))</f>
        <v/>
      </c>
      <c r="AF231" s="17">
        <f>MIN((G231-V231)/$AI$48,(G231-W231)/$AI$49,(G231-X231)/$AI$50,(G231-Y231)/$AI$51,(G231-Z231)/$AI$52,(G231-AA231)/$AI$53,(G231-AB231)/$AI$54,(G231-AC231)/$AI$55,(G231-AD231)/$AI$56,(G231-AE231)/$AI$57)</f>
        <v/>
      </c>
    </row>
    <row r="232">
      <c r="E232" s="12">
        <f>E231+$B$11</f>
        <v/>
      </c>
      <c r="F232" s="13">
        <f>E232/60</f>
        <v/>
      </c>
      <c r="G232" s="13">
        <f>IF(F232&gt;=$AI$66,$B$26,IF(F232&gt;=$AI$65,$B$25,IF(F232&gt;=$AI$64,$B$24,IF(F232&gt;=$AI$63,$B$23,IF(F232&gt;=$AI$62,$B$22,IF(F232&gt;=$AI$61,$B$21,$B$20))))))</f>
        <v/>
      </c>
      <c r="H232" s="14">
        <f>MAX(0,MIN($AI$59,IF($B$9="Plasma",(G232-(S232*$AI$18+T232*$AI$19+U232*$AI$20))/$AI$46,AF232)))</f>
        <v/>
      </c>
      <c r="I232" s="15">
        <f>H232/10*3600/$B$11</f>
        <v/>
      </c>
      <c r="J232" s="15">
        <f>J231+H232</f>
        <v/>
      </c>
      <c r="K232" s="14">
        <f>$AI$21*K231+$AI$22*L231+$AI$23*M231+$AI$30*H231</f>
        <v/>
      </c>
      <c r="L232" s="14">
        <f>$AI$24*K231+$AI$25*L231+$AI$26*M231+$AI$31*H231</f>
        <v/>
      </c>
      <c r="M232" s="14">
        <f>$AI$27*K231+$AI$28*L231+$AI$29*M231+$AI$32*H231</f>
        <v/>
      </c>
      <c r="N232" s="16">
        <f>R232*$B$48</f>
        <v/>
      </c>
      <c r="O232" s="14">
        <f>K232/$B$37</f>
        <v/>
      </c>
      <c r="P232" s="14">
        <f>L232/$B$38</f>
        <v/>
      </c>
      <c r="Q232" s="14">
        <f>M232/$B$39</f>
        <v/>
      </c>
      <c r="R232" s="14">
        <f>R231*$AI$42+S231*$AI$43+T231*$AI$44+U231*$AI$45+$AI$47*H231</f>
        <v/>
      </c>
      <c r="S232" s="17">
        <f>$AI$33*K232+$AI$34*L232+$AI$35*M232</f>
        <v/>
      </c>
      <c r="T232" s="17">
        <f>$AI$36*K232+$AI$37*L232+$AI$38*M232</f>
        <v/>
      </c>
      <c r="U232" s="17">
        <f>$AI$39*K232+$AI$40*L232+$AI$41*M232</f>
        <v/>
      </c>
      <c r="V232" s="17">
        <f>R232*EXP(-$B$15*(($B$16+$AI$4)*0.1))+S232*$B$15/($B$15-$AI$12)*(EXP(-$AI$12*(($B$16+$AI$4)*0.1))-EXP(-$B$15*(($B$16+$AI$4)*0.1)))+T232*$B$15/($B$15-$AI$13)*(EXP(-$AI$13*(($B$16+$AI$4)*0.1))-EXP(-$B$15*(($B$16+$AI$4)*0.1)))+U232*$B$15/($B$15-$AI$14)*(EXP(-$AI$14*(($B$16+$AI$4)*0.1))-EXP(-$B$15*(($B$16+$AI$4)*0.1)))</f>
        <v/>
      </c>
      <c r="W232" s="17">
        <f>R232*EXP(-$B$15*(($B$16+$AI$4)*0.2))+S232*$B$15/($B$15-$AI$12)*(EXP(-$AI$12*(($B$16+$AI$4)*0.2))-EXP(-$B$15*(($B$16+$AI$4)*0.2)))+T232*$B$15/($B$15-$AI$13)*(EXP(-$AI$13*(($B$16+$AI$4)*0.2))-EXP(-$B$15*(($B$16+$AI$4)*0.2)))+U232*$B$15/($B$15-$AI$14)*(EXP(-$AI$14*(($B$16+$AI$4)*0.2))-EXP(-$B$15*(($B$16+$AI$4)*0.2)))</f>
        <v/>
      </c>
      <c r="X232" s="17">
        <f>R232*EXP(-$B$15*(($B$16+$AI$4)*0.3))+S232*$B$15/($B$15-$AI$12)*(EXP(-$AI$12*(($B$16+$AI$4)*0.3))-EXP(-$B$15*(($B$16+$AI$4)*0.3)))+T232*$B$15/($B$15-$AI$13)*(EXP(-$AI$13*(($B$16+$AI$4)*0.3))-EXP(-$B$15*(($B$16+$AI$4)*0.3)))+U232*$B$15/($B$15-$AI$14)*(EXP(-$AI$14*(($B$16+$AI$4)*0.3))-EXP(-$B$15*(($B$16+$AI$4)*0.3)))</f>
        <v/>
      </c>
      <c r="Y232" s="17">
        <f>R232*EXP(-$B$15*(($B$16+$AI$4)*0.4))+S232*$B$15/($B$15-$AI$12)*(EXP(-$AI$12*(($B$16+$AI$4)*0.4))-EXP(-$B$15*(($B$16+$AI$4)*0.4)))+T232*$B$15/($B$15-$AI$13)*(EXP(-$AI$13*(($B$16+$AI$4)*0.4))-EXP(-$B$15*(($B$16+$AI$4)*0.4)))+U232*$B$15/($B$15-$AI$14)*(EXP(-$AI$14*(($B$16+$AI$4)*0.4))-EXP(-$B$15*(($B$16+$AI$4)*0.4)))</f>
        <v/>
      </c>
      <c r="Z232" s="17">
        <f>R232*EXP(-$B$15*(($B$16+$AI$4)*0.5))+S232*$B$15/($B$15-$AI$12)*(EXP(-$AI$12*(($B$16+$AI$4)*0.5))-EXP(-$B$15*(($B$16+$AI$4)*0.5)))+T232*$B$15/($B$15-$AI$13)*(EXP(-$AI$13*(($B$16+$AI$4)*0.5))-EXP(-$B$15*(($B$16+$AI$4)*0.5)))+U232*$B$15/($B$15-$AI$14)*(EXP(-$AI$14*(($B$16+$AI$4)*0.5))-EXP(-$B$15*(($B$16+$AI$4)*0.5)))</f>
        <v/>
      </c>
      <c r="AA232" s="17">
        <f>R232*EXP(-$B$15*(($B$16+$AI$4)*0.6))+S232*$B$15/($B$15-$AI$12)*(EXP(-$AI$12*(($B$16+$AI$4)*0.6))-EXP(-$B$15*(($B$16+$AI$4)*0.6)))+T232*$B$15/($B$15-$AI$13)*(EXP(-$AI$13*(($B$16+$AI$4)*0.6))-EXP(-$B$15*(($B$16+$AI$4)*0.6)))+U232*$B$15/($B$15-$AI$14)*(EXP(-$AI$14*(($B$16+$AI$4)*0.6))-EXP(-$B$15*(($B$16+$AI$4)*0.6)))</f>
        <v/>
      </c>
      <c r="AB232" s="17">
        <f>R232*EXP(-$B$15*(($B$16+$AI$4)*0.7))+S232*$B$15/($B$15-$AI$12)*(EXP(-$AI$12*(($B$16+$AI$4)*0.7))-EXP(-$B$15*(($B$16+$AI$4)*0.7)))+T232*$B$15/($B$15-$AI$13)*(EXP(-$AI$13*(($B$16+$AI$4)*0.7))-EXP(-$B$15*(($B$16+$AI$4)*0.7)))+U232*$B$15/($B$15-$AI$14)*(EXP(-$AI$14*(($B$16+$AI$4)*0.7))-EXP(-$B$15*(($B$16+$AI$4)*0.7)))</f>
        <v/>
      </c>
      <c r="AC232" s="17">
        <f>R232*EXP(-$B$15*(($B$16+$AI$4)*0.8))+S232*$B$15/($B$15-$AI$12)*(EXP(-$AI$12*(($B$16+$AI$4)*0.8))-EXP(-$B$15*(($B$16+$AI$4)*0.8)))+T232*$B$15/($B$15-$AI$13)*(EXP(-$AI$13*(($B$16+$AI$4)*0.8))-EXP(-$B$15*(($B$16+$AI$4)*0.8)))+U232*$B$15/($B$15-$AI$14)*(EXP(-$AI$14*(($B$16+$AI$4)*0.8))-EXP(-$B$15*(($B$16+$AI$4)*0.8)))</f>
        <v/>
      </c>
      <c r="AD232" s="17">
        <f>R232*EXP(-$B$15*(($B$16+$AI$4)*0.9))+S232*$B$15/($B$15-$AI$12)*(EXP(-$AI$12*(($B$16+$AI$4)*0.9))-EXP(-$B$15*(($B$16+$AI$4)*0.9)))+T232*$B$15/($B$15-$AI$13)*(EXP(-$AI$13*(($B$16+$AI$4)*0.9))-EXP(-$B$15*(($B$16+$AI$4)*0.9)))+U232*$B$15/($B$15-$AI$14)*(EXP(-$AI$14*(($B$16+$AI$4)*0.9))-EXP(-$B$15*(($B$16+$AI$4)*0.9)))</f>
        <v/>
      </c>
      <c r="AE232" s="17">
        <f>R232*EXP(-$B$15*(($B$16+$AI$4)*1.0))+S232*$B$15/($B$15-$AI$12)*(EXP(-$AI$12*(($B$16+$AI$4)*1.0))-EXP(-$B$15*(($B$16+$AI$4)*1.0)))+T232*$B$15/($B$15-$AI$13)*(EXP(-$AI$13*(($B$16+$AI$4)*1.0))-EXP(-$B$15*(($B$16+$AI$4)*1.0)))+U232*$B$15/($B$15-$AI$14)*(EXP(-$AI$14*(($B$16+$AI$4)*1.0))-EXP(-$B$15*(($B$16+$AI$4)*1.0)))</f>
        <v/>
      </c>
      <c r="AF232" s="17">
        <f>MIN((G232-V232)/$AI$48,(G232-W232)/$AI$49,(G232-X232)/$AI$50,(G232-Y232)/$AI$51,(G232-Z232)/$AI$52,(G232-AA232)/$AI$53,(G232-AB232)/$AI$54,(G232-AC232)/$AI$55,(G232-AD232)/$AI$56,(G232-AE232)/$AI$57)</f>
        <v/>
      </c>
    </row>
    <row r="233">
      <c r="E233" s="12">
        <f>E232+$B$11</f>
        <v/>
      </c>
      <c r="F233" s="13">
        <f>E233/60</f>
        <v/>
      </c>
      <c r="G233" s="13">
        <f>IF(F233&gt;=$AI$66,$B$26,IF(F233&gt;=$AI$65,$B$25,IF(F233&gt;=$AI$64,$B$24,IF(F233&gt;=$AI$63,$B$23,IF(F233&gt;=$AI$62,$B$22,IF(F233&gt;=$AI$61,$B$21,$B$20))))))</f>
        <v/>
      </c>
      <c r="H233" s="14">
        <f>MAX(0,MIN($AI$59,IF($B$9="Plasma",(G233-(S233*$AI$18+T233*$AI$19+U233*$AI$20))/$AI$46,AF233)))</f>
        <v/>
      </c>
      <c r="I233" s="15">
        <f>H233/10*3600/$B$11</f>
        <v/>
      </c>
      <c r="J233" s="15">
        <f>J232+H233</f>
        <v/>
      </c>
      <c r="K233" s="14">
        <f>$AI$21*K232+$AI$22*L232+$AI$23*M232+$AI$30*H232</f>
        <v/>
      </c>
      <c r="L233" s="14">
        <f>$AI$24*K232+$AI$25*L232+$AI$26*M232+$AI$31*H232</f>
        <v/>
      </c>
      <c r="M233" s="14">
        <f>$AI$27*K232+$AI$28*L232+$AI$29*M232+$AI$32*H232</f>
        <v/>
      </c>
      <c r="N233" s="16">
        <f>R233*$B$48</f>
        <v/>
      </c>
      <c r="O233" s="14">
        <f>K233/$B$37</f>
        <v/>
      </c>
      <c r="P233" s="14">
        <f>L233/$B$38</f>
        <v/>
      </c>
      <c r="Q233" s="14">
        <f>M233/$B$39</f>
        <v/>
      </c>
      <c r="R233" s="14">
        <f>R232*$AI$42+S232*$AI$43+T232*$AI$44+U232*$AI$45+$AI$47*H232</f>
        <v/>
      </c>
      <c r="S233" s="17">
        <f>$AI$33*K233+$AI$34*L233+$AI$35*M233</f>
        <v/>
      </c>
      <c r="T233" s="17">
        <f>$AI$36*K233+$AI$37*L233+$AI$38*M233</f>
        <v/>
      </c>
      <c r="U233" s="17">
        <f>$AI$39*K233+$AI$40*L233+$AI$41*M233</f>
        <v/>
      </c>
      <c r="V233" s="17">
        <f>R233*EXP(-$B$15*(($B$16+$AI$4)*0.1))+S233*$B$15/($B$15-$AI$12)*(EXP(-$AI$12*(($B$16+$AI$4)*0.1))-EXP(-$B$15*(($B$16+$AI$4)*0.1)))+T233*$B$15/($B$15-$AI$13)*(EXP(-$AI$13*(($B$16+$AI$4)*0.1))-EXP(-$B$15*(($B$16+$AI$4)*0.1)))+U233*$B$15/($B$15-$AI$14)*(EXP(-$AI$14*(($B$16+$AI$4)*0.1))-EXP(-$B$15*(($B$16+$AI$4)*0.1)))</f>
        <v/>
      </c>
      <c r="W233" s="17">
        <f>R233*EXP(-$B$15*(($B$16+$AI$4)*0.2))+S233*$B$15/($B$15-$AI$12)*(EXP(-$AI$12*(($B$16+$AI$4)*0.2))-EXP(-$B$15*(($B$16+$AI$4)*0.2)))+T233*$B$15/($B$15-$AI$13)*(EXP(-$AI$13*(($B$16+$AI$4)*0.2))-EXP(-$B$15*(($B$16+$AI$4)*0.2)))+U233*$B$15/($B$15-$AI$14)*(EXP(-$AI$14*(($B$16+$AI$4)*0.2))-EXP(-$B$15*(($B$16+$AI$4)*0.2)))</f>
        <v/>
      </c>
      <c r="X233" s="17">
        <f>R233*EXP(-$B$15*(($B$16+$AI$4)*0.3))+S233*$B$15/($B$15-$AI$12)*(EXP(-$AI$12*(($B$16+$AI$4)*0.3))-EXP(-$B$15*(($B$16+$AI$4)*0.3)))+T233*$B$15/($B$15-$AI$13)*(EXP(-$AI$13*(($B$16+$AI$4)*0.3))-EXP(-$B$15*(($B$16+$AI$4)*0.3)))+U233*$B$15/($B$15-$AI$14)*(EXP(-$AI$14*(($B$16+$AI$4)*0.3))-EXP(-$B$15*(($B$16+$AI$4)*0.3)))</f>
        <v/>
      </c>
      <c r="Y233" s="17">
        <f>R233*EXP(-$B$15*(($B$16+$AI$4)*0.4))+S233*$B$15/($B$15-$AI$12)*(EXP(-$AI$12*(($B$16+$AI$4)*0.4))-EXP(-$B$15*(($B$16+$AI$4)*0.4)))+T233*$B$15/($B$15-$AI$13)*(EXP(-$AI$13*(($B$16+$AI$4)*0.4))-EXP(-$B$15*(($B$16+$AI$4)*0.4)))+U233*$B$15/($B$15-$AI$14)*(EXP(-$AI$14*(($B$16+$AI$4)*0.4))-EXP(-$B$15*(($B$16+$AI$4)*0.4)))</f>
        <v/>
      </c>
      <c r="Z233" s="17">
        <f>R233*EXP(-$B$15*(($B$16+$AI$4)*0.5))+S233*$B$15/($B$15-$AI$12)*(EXP(-$AI$12*(($B$16+$AI$4)*0.5))-EXP(-$B$15*(($B$16+$AI$4)*0.5)))+T233*$B$15/($B$15-$AI$13)*(EXP(-$AI$13*(($B$16+$AI$4)*0.5))-EXP(-$B$15*(($B$16+$AI$4)*0.5)))+U233*$B$15/($B$15-$AI$14)*(EXP(-$AI$14*(($B$16+$AI$4)*0.5))-EXP(-$B$15*(($B$16+$AI$4)*0.5)))</f>
        <v/>
      </c>
      <c r="AA233" s="17">
        <f>R233*EXP(-$B$15*(($B$16+$AI$4)*0.6))+S233*$B$15/($B$15-$AI$12)*(EXP(-$AI$12*(($B$16+$AI$4)*0.6))-EXP(-$B$15*(($B$16+$AI$4)*0.6)))+T233*$B$15/($B$15-$AI$13)*(EXP(-$AI$13*(($B$16+$AI$4)*0.6))-EXP(-$B$15*(($B$16+$AI$4)*0.6)))+U233*$B$15/($B$15-$AI$14)*(EXP(-$AI$14*(($B$16+$AI$4)*0.6))-EXP(-$B$15*(($B$16+$AI$4)*0.6)))</f>
        <v/>
      </c>
      <c r="AB233" s="17">
        <f>R233*EXP(-$B$15*(($B$16+$AI$4)*0.7))+S233*$B$15/($B$15-$AI$12)*(EXP(-$AI$12*(($B$16+$AI$4)*0.7))-EXP(-$B$15*(($B$16+$AI$4)*0.7)))+T233*$B$15/($B$15-$AI$13)*(EXP(-$AI$13*(($B$16+$AI$4)*0.7))-EXP(-$B$15*(($B$16+$AI$4)*0.7)))+U233*$B$15/($B$15-$AI$14)*(EXP(-$AI$14*(($B$16+$AI$4)*0.7))-EXP(-$B$15*(($B$16+$AI$4)*0.7)))</f>
        <v/>
      </c>
      <c r="AC233" s="17">
        <f>R233*EXP(-$B$15*(($B$16+$AI$4)*0.8))+S233*$B$15/($B$15-$AI$12)*(EXP(-$AI$12*(($B$16+$AI$4)*0.8))-EXP(-$B$15*(($B$16+$AI$4)*0.8)))+T233*$B$15/($B$15-$AI$13)*(EXP(-$AI$13*(($B$16+$AI$4)*0.8))-EXP(-$B$15*(($B$16+$AI$4)*0.8)))+U233*$B$15/($B$15-$AI$14)*(EXP(-$AI$14*(($B$16+$AI$4)*0.8))-EXP(-$B$15*(($B$16+$AI$4)*0.8)))</f>
        <v/>
      </c>
      <c r="AD233" s="17">
        <f>R233*EXP(-$B$15*(($B$16+$AI$4)*0.9))+S233*$B$15/($B$15-$AI$12)*(EXP(-$AI$12*(($B$16+$AI$4)*0.9))-EXP(-$B$15*(($B$16+$AI$4)*0.9)))+T233*$B$15/($B$15-$AI$13)*(EXP(-$AI$13*(($B$16+$AI$4)*0.9))-EXP(-$B$15*(($B$16+$AI$4)*0.9)))+U233*$B$15/($B$15-$AI$14)*(EXP(-$AI$14*(($B$16+$AI$4)*0.9))-EXP(-$B$15*(($B$16+$AI$4)*0.9)))</f>
        <v/>
      </c>
      <c r="AE233" s="17">
        <f>R233*EXP(-$B$15*(($B$16+$AI$4)*1.0))+S233*$B$15/($B$15-$AI$12)*(EXP(-$AI$12*(($B$16+$AI$4)*1.0))-EXP(-$B$15*(($B$16+$AI$4)*1.0)))+T233*$B$15/($B$15-$AI$13)*(EXP(-$AI$13*(($B$16+$AI$4)*1.0))-EXP(-$B$15*(($B$16+$AI$4)*1.0)))+U233*$B$15/($B$15-$AI$14)*(EXP(-$AI$14*(($B$16+$AI$4)*1.0))-EXP(-$B$15*(($B$16+$AI$4)*1.0)))</f>
        <v/>
      </c>
      <c r="AF233" s="17">
        <f>MIN((G233-V233)/$AI$48,(G233-W233)/$AI$49,(G233-X233)/$AI$50,(G233-Y233)/$AI$51,(G233-Z233)/$AI$52,(G233-AA233)/$AI$53,(G233-AB233)/$AI$54,(G233-AC233)/$AI$55,(G233-AD233)/$AI$56,(G233-AE233)/$AI$57)</f>
        <v/>
      </c>
    </row>
    <row r="234">
      <c r="E234" s="12">
        <f>E233+$B$11</f>
        <v/>
      </c>
      <c r="F234" s="13">
        <f>E234/60</f>
        <v/>
      </c>
      <c r="G234" s="13">
        <f>IF(F234&gt;=$AI$66,$B$26,IF(F234&gt;=$AI$65,$B$25,IF(F234&gt;=$AI$64,$B$24,IF(F234&gt;=$AI$63,$B$23,IF(F234&gt;=$AI$62,$B$22,IF(F234&gt;=$AI$61,$B$21,$B$20))))))</f>
        <v/>
      </c>
      <c r="H234" s="14">
        <f>MAX(0,MIN($AI$59,IF($B$9="Plasma",(G234-(S234*$AI$18+T234*$AI$19+U234*$AI$20))/$AI$46,AF234)))</f>
        <v/>
      </c>
      <c r="I234" s="15">
        <f>H234/10*3600/$B$11</f>
        <v/>
      </c>
      <c r="J234" s="15">
        <f>J233+H234</f>
        <v/>
      </c>
      <c r="K234" s="14">
        <f>$AI$21*K233+$AI$22*L233+$AI$23*M233+$AI$30*H233</f>
        <v/>
      </c>
      <c r="L234" s="14">
        <f>$AI$24*K233+$AI$25*L233+$AI$26*M233+$AI$31*H233</f>
        <v/>
      </c>
      <c r="M234" s="14">
        <f>$AI$27*K233+$AI$28*L233+$AI$29*M233+$AI$32*H233</f>
        <v/>
      </c>
      <c r="N234" s="16">
        <f>R234*$B$48</f>
        <v/>
      </c>
      <c r="O234" s="14">
        <f>K234/$B$37</f>
        <v/>
      </c>
      <c r="P234" s="14">
        <f>L234/$B$38</f>
        <v/>
      </c>
      <c r="Q234" s="14">
        <f>M234/$B$39</f>
        <v/>
      </c>
      <c r="R234" s="14">
        <f>R233*$AI$42+S233*$AI$43+T233*$AI$44+U233*$AI$45+$AI$47*H233</f>
        <v/>
      </c>
      <c r="S234" s="17">
        <f>$AI$33*K234+$AI$34*L234+$AI$35*M234</f>
        <v/>
      </c>
      <c r="T234" s="17">
        <f>$AI$36*K234+$AI$37*L234+$AI$38*M234</f>
        <v/>
      </c>
      <c r="U234" s="17">
        <f>$AI$39*K234+$AI$40*L234+$AI$41*M234</f>
        <v/>
      </c>
      <c r="V234" s="17">
        <f>R234*EXP(-$B$15*(($B$16+$AI$4)*0.1))+S234*$B$15/($B$15-$AI$12)*(EXP(-$AI$12*(($B$16+$AI$4)*0.1))-EXP(-$B$15*(($B$16+$AI$4)*0.1)))+T234*$B$15/($B$15-$AI$13)*(EXP(-$AI$13*(($B$16+$AI$4)*0.1))-EXP(-$B$15*(($B$16+$AI$4)*0.1)))+U234*$B$15/($B$15-$AI$14)*(EXP(-$AI$14*(($B$16+$AI$4)*0.1))-EXP(-$B$15*(($B$16+$AI$4)*0.1)))</f>
        <v/>
      </c>
      <c r="W234" s="17">
        <f>R234*EXP(-$B$15*(($B$16+$AI$4)*0.2))+S234*$B$15/($B$15-$AI$12)*(EXP(-$AI$12*(($B$16+$AI$4)*0.2))-EXP(-$B$15*(($B$16+$AI$4)*0.2)))+T234*$B$15/($B$15-$AI$13)*(EXP(-$AI$13*(($B$16+$AI$4)*0.2))-EXP(-$B$15*(($B$16+$AI$4)*0.2)))+U234*$B$15/($B$15-$AI$14)*(EXP(-$AI$14*(($B$16+$AI$4)*0.2))-EXP(-$B$15*(($B$16+$AI$4)*0.2)))</f>
        <v/>
      </c>
      <c r="X234" s="17">
        <f>R234*EXP(-$B$15*(($B$16+$AI$4)*0.3))+S234*$B$15/($B$15-$AI$12)*(EXP(-$AI$12*(($B$16+$AI$4)*0.3))-EXP(-$B$15*(($B$16+$AI$4)*0.3)))+T234*$B$15/($B$15-$AI$13)*(EXP(-$AI$13*(($B$16+$AI$4)*0.3))-EXP(-$B$15*(($B$16+$AI$4)*0.3)))+U234*$B$15/($B$15-$AI$14)*(EXP(-$AI$14*(($B$16+$AI$4)*0.3))-EXP(-$B$15*(($B$16+$AI$4)*0.3)))</f>
        <v/>
      </c>
      <c r="Y234" s="17">
        <f>R234*EXP(-$B$15*(($B$16+$AI$4)*0.4))+S234*$B$15/($B$15-$AI$12)*(EXP(-$AI$12*(($B$16+$AI$4)*0.4))-EXP(-$B$15*(($B$16+$AI$4)*0.4)))+T234*$B$15/($B$15-$AI$13)*(EXP(-$AI$13*(($B$16+$AI$4)*0.4))-EXP(-$B$15*(($B$16+$AI$4)*0.4)))+U234*$B$15/($B$15-$AI$14)*(EXP(-$AI$14*(($B$16+$AI$4)*0.4))-EXP(-$B$15*(($B$16+$AI$4)*0.4)))</f>
        <v/>
      </c>
      <c r="Z234" s="17">
        <f>R234*EXP(-$B$15*(($B$16+$AI$4)*0.5))+S234*$B$15/($B$15-$AI$12)*(EXP(-$AI$12*(($B$16+$AI$4)*0.5))-EXP(-$B$15*(($B$16+$AI$4)*0.5)))+T234*$B$15/($B$15-$AI$13)*(EXP(-$AI$13*(($B$16+$AI$4)*0.5))-EXP(-$B$15*(($B$16+$AI$4)*0.5)))+U234*$B$15/($B$15-$AI$14)*(EXP(-$AI$14*(($B$16+$AI$4)*0.5))-EXP(-$B$15*(($B$16+$AI$4)*0.5)))</f>
        <v/>
      </c>
      <c r="AA234" s="17">
        <f>R234*EXP(-$B$15*(($B$16+$AI$4)*0.6))+S234*$B$15/($B$15-$AI$12)*(EXP(-$AI$12*(($B$16+$AI$4)*0.6))-EXP(-$B$15*(($B$16+$AI$4)*0.6)))+T234*$B$15/($B$15-$AI$13)*(EXP(-$AI$13*(($B$16+$AI$4)*0.6))-EXP(-$B$15*(($B$16+$AI$4)*0.6)))+U234*$B$15/($B$15-$AI$14)*(EXP(-$AI$14*(($B$16+$AI$4)*0.6))-EXP(-$B$15*(($B$16+$AI$4)*0.6)))</f>
        <v/>
      </c>
      <c r="AB234" s="17">
        <f>R234*EXP(-$B$15*(($B$16+$AI$4)*0.7))+S234*$B$15/($B$15-$AI$12)*(EXP(-$AI$12*(($B$16+$AI$4)*0.7))-EXP(-$B$15*(($B$16+$AI$4)*0.7)))+T234*$B$15/($B$15-$AI$13)*(EXP(-$AI$13*(($B$16+$AI$4)*0.7))-EXP(-$B$15*(($B$16+$AI$4)*0.7)))+U234*$B$15/($B$15-$AI$14)*(EXP(-$AI$14*(($B$16+$AI$4)*0.7))-EXP(-$B$15*(($B$16+$AI$4)*0.7)))</f>
        <v/>
      </c>
      <c r="AC234" s="17">
        <f>R234*EXP(-$B$15*(($B$16+$AI$4)*0.8))+S234*$B$15/($B$15-$AI$12)*(EXP(-$AI$12*(($B$16+$AI$4)*0.8))-EXP(-$B$15*(($B$16+$AI$4)*0.8)))+T234*$B$15/($B$15-$AI$13)*(EXP(-$AI$13*(($B$16+$AI$4)*0.8))-EXP(-$B$15*(($B$16+$AI$4)*0.8)))+U234*$B$15/($B$15-$AI$14)*(EXP(-$AI$14*(($B$16+$AI$4)*0.8))-EXP(-$B$15*(($B$16+$AI$4)*0.8)))</f>
        <v/>
      </c>
      <c r="AD234" s="17">
        <f>R234*EXP(-$B$15*(($B$16+$AI$4)*0.9))+S234*$B$15/($B$15-$AI$12)*(EXP(-$AI$12*(($B$16+$AI$4)*0.9))-EXP(-$B$15*(($B$16+$AI$4)*0.9)))+T234*$B$15/($B$15-$AI$13)*(EXP(-$AI$13*(($B$16+$AI$4)*0.9))-EXP(-$B$15*(($B$16+$AI$4)*0.9)))+U234*$B$15/($B$15-$AI$14)*(EXP(-$AI$14*(($B$16+$AI$4)*0.9))-EXP(-$B$15*(($B$16+$AI$4)*0.9)))</f>
        <v/>
      </c>
      <c r="AE234" s="17">
        <f>R234*EXP(-$B$15*(($B$16+$AI$4)*1.0))+S234*$B$15/($B$15-$AI$12)*(EXP(-$AI$12*(($B$16+$AI$4)*1.0))-EXP(-$B$15*(($B$16+$AI$4)*1.0)))+T234*$B$15/($B$15-$AI$13)*(EXP(-$AI$13*(($B$16+$AI$4)*1.0))-EXP(-$B$15*(($B$16+$AI$4)*1.0)))+U234*$B$15/($B$15-$AI$14)*(EXP(-$AI$14*(($B$16+$AI$4)*1.0))-EXP(-$B$15*(($B$16+$AI$4)*1.0)))</f>
        <v/>
      </c>
      <c r="AF234" s="17">
        <f>MIN((G234-V234)/$AI$48,(G234-W234)/$AI$49,(G234-X234)/$AI$50,(G234-Y234)/$AI$51,(G234-Z234)/$AI$52,(G234-AA234)/$AI$53,(G234-AB234)/$AI$54,(G234-AC234)/$AI$55,(G234-AD234)/$AI$56,(G234-AE234)/$AI$57)</f>
        <v/>
      </c>
    </row>
    <row r="235">
      <c r="E235" s="12">
        <f>E234+$B$11</f>
        <v/>
      </c>
      <c r="F235" s="13">
        <f>E235/60</f>
        <v/>
      </c>
      <c r="G235" s="13">
        <f>IF(F235&gt;=$AI$66,$B$26,IF(F235&gt;=$AI$65,$B$25,IF(F235&gt;=$AI$64,$B$24,IF(F235&gt;=$AI$63,$B$23,IF(F235&gt;=$AI$62,$B$22,IF(F235&gt;=$AI$61,$B$21,$B$20))))))</f>
        <v/>
      </c>
      <c r="H235" s="14">
        <f>MAX(0,MIN($AI$59,IF($B$9="Plasma",(G235-(S235*$AI$18+T235*$AI$19+U235*$AI$20))/$AI$46,AF235)))</f>
        <v/>
      </c>
      <c r="I235" s="15">
        <f>H235/10*3600/$B$11</f>
        <v/>
      </c>
      <c r="J235" s="15">
        <f>J234+H235</f>
        <v/>
      </c>
      <c r="K235" s="14">
        <f>$AI$21*K234+$AI$22*L234+$AI$23*M234+$AI$30*H234</f>
        <v/>
      </c>
      <c r="L235" s="14">
        <f>$AI$24*K234+$AI$25*L234+$AI$26*M234+$AI$31*H234</f>
        <v/>
      </c>
      <c r="M235" s="14">
        <f>$AI$27*K234+$AI$28*L234+$AI$29*M234+$AI$32*H234</f>
        <v/>
      </c>
      <c r="N235" s="16">
        <f>R235*$B$48</f>
        <v/>
      </c>
      <c r="O235" s="14">
        <f>K235/$B$37</f>
        <v/>
      </c>
      <c r="P235" s="14">
        <f>L235/$B$38</f>
        <v/>
      </c>
      <c r="Q235" s="14">
        <f>M235/$B$39</f>
        <v/>
      </c>
      <c r="R235" s="14">
        <f>R234*$AI$42+S234*$AI$43+T234*$AI$44+U234*$AI$45+$AI$47*H234</f>
        <v/>
      </c>
      <c r="S235" s="17">
        <f>$AI$33*K235+$AI$34*L235+$AI$35*M235</f>
        <v/>
      </c>
      <c r="T235" s="17">
        <f>$AI$36*K235+$AI$37*L235+$AI$38*M235</f>
        <v/>
      </c>
      <c r="U235" s="17">
        <f>$AI$39*K235+$AI$40*L235+$AI$41*M235</f>
        <v/>
      </c>
      <c r="V235" s="17">
        <f>R235*EXP(-$B$15*(($B$16+$AI$4)*0.1))+S235*$B$15/($B$15-$AI$12)*(EXP(-$AI$12*(($B$16+$AI$4)*0.1))-EXP(-$B$15*(($B$16+$AI$4)*0.1)))+T235*$B$15/($B$15-$AI$13)*(EXP(-$AI$13*(($B$16+$AI$4)*0.1))-EXP(-$B$15*(($B$16+$AI$4)*0.1)))+U235*$B$15/($B$15-$AI$14)*(EXP(-$AI$14*(($B$16+$AI$4)*0.1))-EXP(-$B$15*(($B$16+$AI$4)*0.1)))</f>
        <v/>
      </c>
      <c r="W235" s="17">
        <f>R235*EXP(-$B$15*(($B$16+$AI$4)*0.2))+S235*$B$15/($B$15-$AI$12)*(EXP(-$AI$12*(($B$16+$AI$4)*0.2))-EXP(-$B$15*(($B$16+$AI$4)*0.2)))+T235*$B$15/($B$15-$AI$13)*(EXP(-$AI$13*(($B$16+$AI$4)*0.2))-EXP(-$B$15*(($B$16+$AI$4)*0.2)))+U235*$B$15/($B$15-$AI$14)*(EXP(-$AI$14*(($B$16+$AI$4)*0.2))-EXP(-$B$15*(($B$16+$AI$4)*0.2)))</f>
        <v/>
      </c>
      <c r="X235" s="17">
        <f>R235*EXP(-$B$15*(($B$16+$AI$4)*0.3))+S235*$B$15/($B$15-$AI$12)*(EXP(-$AI$12*(($B$16+$AI$4)*0.3))-EXP(-$B$15*(($B$16+$AI$4)*0.3)))+T235*$B$15/($B$15-$AI$13)*(EXP(-$AI$13*(($B$16+$AI$4)*0.3))-EXP(-$B$15*(($B$16+$AI$4)*0.3)))+U235*$B$15/($B$15-$AI$14)*(EXP(-$AI$14*(($B$16+$AI$4)*0.3))-EXP(-$B$15*(($B$16+$AI$4)*0.3)))</f>
        <v/>
      </c>
      <c r="Y235" s="17">
        <f>R235*EXP(-$B$15*(($B$16+$AI$4)*0.4))+S235*$B$15/($B$15-$AI$12)*(EXP(-$AI$12*(($B$16+$AI$4)*0.4))-EXP(-$B$15*(($B$16+$AI$4)*0.4)))+T235*$B$15/($B$15-$AI$13)*(EXP(-$AI$13*(($B$16+$AI$4)*0.4))-EXP(-$B$15*(($B$16+$AI$4)*0.4)))+U235*$B$15/($B$15-$AI$14)*(EXP(-$AI$14*(($B$16+$AI$4)*0.4))-EXP(-$B$15*(($B$16+$AI$4)*0.4)))</f>
        <v/>
      </c>
      <c r="Z235" s="17">
        <f>R235*EXP(-$B$15*(($B$16+$AI$4)*0.5))+S235*$B$15/($B$15-$AI$12)*(EXP(-$AI$12*(($B$16+$AI$4)*0.5))-EXP(-$B$15*(($B$16+$AI$4)*0.5)))+T235*$B$15/($B$15-$AI$13)*(EXP(-$AI$13*(($B$16+$AI$4)*0.5))-EXP(-$B$15*(($B$16+$AI$4)*0.5)))+U235*$B$15/($B$15-$AI$14)*(EXP(-$AI$14*(($B$16+$AI$4)*0.5))-EXP(-$B$15*(($B$16+$AI$4)*0.5)))</f>
        <v/>
      </c>
      <c r="AA235" s="17">
        <f>R235*EXP(-$B$15*(($B$16+$AI$4)*0.6))+S235*$B$15/($B$15-$AI$12)*(EXP(-$AI$12*(($B$16+$AI$4)*0.6))-EXP(-$B$15*(($B$16+$AI$4)*0.6)))+T235*$B$15/($B$15-$AI$13)*(EXP(-$AI$13*(($B$16+$AI$4)*0.6))-EXP(-$B$15*(($B$16+$AI$4)*0.6)))+U235*$B$15/($B$15-$AI$14)*(EXP(-$AI$14*(($B$16+$AI$4)*0.6))-EXP(-$B$15*(($B$16+$AI$4)*0.6)))</f>
        <v/>
      </c>
      <c r="AB235" s="17">
        <f>R235*EXP(-$B$15*(($B$16+$AI$4)*0.7))+S235*$B$15/($B$15-$AI$12)*(EXP(-$AI$12*(($B$16+$AI$4)*0.7))-EXP(-$B$15*(($B$16+$AI$4)*0.7)))+T235*$B$15/($B$15-$AI$13)*(EXP(-$AI$13*(($B$16+$AI$4)*0.7))-EXP(-$B$15*(($B$16+$AI$4)*0.7)))+U235*$B$15/($B$15-$AI$14)*(EXP(-$AI$14*(($B$16+$AI$4)*0.7))-EXP(-$B$15*(($B$16+$AI$4)*0.7)))</f>
        <v/>
      </c>
      <c r="AC235" s="17">
        <f>R235*EXP(-$B$15*(($B$16+$AI$4)*0.8))+S235*$B$15/($B$15-$AI$12)*(EXP(-$AI$12*(($B$16+$AI$4)*0.8))-EXP(-$B$15*(($B$16+$AI$4)*0.8)))+T235*$B$15/($B$15-$AI$13)*(EXP(-$AI$13*(($B$16+$AI$4)*0.8))-EXP(-$B$15*(($B$16+$AI$4)*0.8)))+U235*$B$15/($B$15-$AI$14)*(EXP(-$AI$14*(($B$16+$AI$4)*0.8))-EXP(-$B$15*(($B$16+$AI$4)*0.8)))</f>
        <v/>
      </c>
      <c r="AD235" s="17">
        <f>R235*EXP(-$B$15*(($B$16+$AI$4)*0.9))+S235*$B$15/($B$15-$AI$12)*(EXP(-$AI$12*(($B$16+$AI$4)*0.9))-EXP(-$B$15*(($B$16+$AI$4)*0.9)))+T235*$B$15/($B$15-$AI$13)*(EXP(-$AI$13*(($B$16+$AI$4)*0.9))-EXP(-$B$15*(($B$16+$AI$4)*0.9)))+U235*$B$15/($B$15-$AI$14)*(EXP(-$AI$14*(($B$16+$AI$4)*0.9))-EXP(-$B$15*(($B$16+$AI$4)*0.9)))</f>
        <v/>
      </c>
      <c r="AE235" s="17">
        <f>R235*EXP(-$B$15*(($B$16+$AI$4)*1.0))+S235*$B$15/($B$15-$AI$12)*(EXP(-$AI$12*(($B$16+$AI$4)*1.0))-EXP(-$B$15*(($B$16+$AI$4)*1.0)))+T235*$B$15/($B$15-$AI$13)*(EXP(-$AI$13*(($B$16+$AI$4)*1.0))-EXP(-$B$15*(($B$16+$AI$4)*1.0)))+U235*$B$15/($B$15-$AI$14)*(EXP(-$AI$14*(($B$16+$AI$4)*1.0))-EXP(-$B$15*(($B$16+$AI$4)*1.0)))</f>
        <v/>
      </c>
      <c r="AF235" s="17">
        <f>MIN((G235-V235)/$AI$48,(G235-W235)/$AI$49,(G235-X235)/$AI$50,(G235-Y235)/$AI$51,(G235-Z235)/$AI$52,(G235-AA235)/$AI$53,(G235-AB235)/$AI$54,(G235-AC235)/$AI$55,(G235-AD235)/$AI$56,(G235-AE235)/$AI$57)</f>
        <v/>
      </c>
    </row>
    <row r="236">
      <c r="E236" s="12">
        <f>E235+$B$11</f>
        <v/>
      </c>
      <c r="F236" s="13">
        <f>E236/60</f>
        <v/>
      </c>
      <c r="G236" s="13">
        <f>IF(F236&gt;=$AI$66,$B$26,IF(F236&gt;=$AI$65,$B$25,IF(F236&gt;=$AI$64,$B$24,IF(F236&gt;=$AI$63,$B$23,IF(F236&gt;=$AI$62,$B$22,IF(F236&gt;=$AI$61,$B$21,$B$20))))))</f>
        <v/>
      </c>
      <c r="H236" s="14">
        <f>MAX(0,MIN($AI$59,IF($B$9="Plasma",(G236-(S236*$AI$18+T236*$AI$19+U236*$AI$20))/$AI$46,AF236)))</f>
        <v/>
      </c>
      <c r="I236" s="15">
        <f>H236/10*3600/$B$11</f>
        <v/>
      </c>
      <c r="J236" s="15">
        <f>J235+H236</f>
        <v/>
      </c>
      <c r="K236" s="14">
        <f>$AI$21*K235+$AI$22*L235+$AI$23*M235+$AI$30*H235</f>
        <v/>
      </c>
      <c r="L236" s="14">
        <f>$AI$24*K235+$AI$25*L235+$AI$26*M235+$AI$31*H235</f>
        <v/>
      </c>
      <c r="M236" s="14">
        <f>$AI$27*K235+$AI$28*L235+$AI$29*M235+$AI$32*H235</f>
        <v/>
      </c>
      <c r="N236" s="16">
        <f>R236*$B$48</f>
        <v/>
      </c>
      <c r="O236" s="14">
        <f>K236/$B$37</f>
        <v/>
      </c>
      <c r="P236" s="14">
        <f>L236/$B$38</f>
        <v/>
      </c>
      <c r="Q236" s="14">
        <f>M236/$B$39</f>
        <v/>
      </c>
      <c r="R236" s="14">
        <f>R235*$AI$42+S235*$AI$43+T235*$AI$44+U235*$AI$45+$AI$47*H235</f>
        <v/>
      </c>
      <c r="S236" s="17">
        <f>$AI$33*K236+$AI$34*L236+$AI$35*M236</f>
        <v/>
      </c>
      <c r="T236" s="17">
        <f>$AI$36*K236+$AI$37*L236+$AI$38*M236</f>
        <v/>
      </c>
      <c r="U236" s="17">
        <f>$AI$39*K236+$AI$40*L236+$AI$41*M236</f>
        <v/>
      </c>
      <c r="V236" s="17">
        <f>R236*EXP(-$B$15*(($B$16+$AI$4)*0.1))+S236*$B$15/($B$15-$AI$12)*(EXP(-$AI$12*(($B$16+$AI$4)*0.1))-EXP(-$B$15*(($B$16+$AI$4)*0.1)))+T236*$B$15/($B$15-$AI$13)*(EXP(-$AI$13*(($B$16+$AI$4)*0.1))-EXP(-$B$15*(($B$16+$AI$4)*0.1)))+U236*$B$15/($B$15-$AI$14)*(EXP(-$AI$14*(($B$16+$AI$4)*0.1))-EXP(-$B$15*(($B$16+$AI$4)*0.1)))</f>
        <v/>
      </c>
      <c r="W236" s="17">
        <f>R236*EXP(-$B$15*(($B$16+$AI$4)*0.2))+S236*$B$15/($B$15-$AI$12)*(EXP(-$AI$12*(($B$16+$AI$4)*0.2))-EXP(-$B$15*(($B$16+$AI$4)*0.2)))+T236*$B$15/($B$15-$AI$13)*(EXP(-$AI$13*(($B$16+$AI$4)*0.2))-EXP(-$B$15*(($B$16+$AI$4)*0.2)))+U236*$B$15/($B$15-$AI$14)*(EXP(-$AI$14*(($B$16+$AI$4)*0.2))-EXP(-$B$15*(($B$16+$AI$4)*0.2)))</f>
        <v/>
      </c>
      <c r="X236" s="17">
        <f>R236*EXP(-$B$15*(($B$16+$AI$4)*0.3))+S236*$B$15/($B$15-$AI$12)*(EXP(-$AI$12*(($B$16+$AI$4)*0.3))-EXP(-$B$15*(($B$16+$AI$4)*0.3)))+T236*$B$15/($B$15-$AI$13)*(EXP(-$AI$13*(($B$16+$AI$4)*0.3))-EXP(-$B$15*(($B$16+$AI$4)*0.3)))+U236*$B$15/($B$15-$AI$14)*(EXP(-$AI$14*(($B$16+$AI$4)*0.3))-EXP(-$B$15*(($B$16+$AI$4)*0.3)))</f>
        <v/>
      </c>
      <c r="Y236" s="17">
        <f>R236*EXP(-$B$15*(($B$16+$AI$4)*0.4))+S236*$B$15/($B$15-$AI$12)*(EXP(-$AI$12*(($B$16+$AI$4)*0.4))-EXP(-$B$15*(($B$16+$AI$4)*0.4)))+T236*$B$15/($B$15-$AI$13)*(EXP(-$AI$13*(($B$16+$AI$4)*0.4))-EXP(-$B$15*(($B$16+$AI$4)*0.4)))+U236*$B$15/($B$15-$AI$14)*(EXP(-$AI$14*(($B$16+$AI$4)*0.4))-EXP(-$B$15*(($B$16+$AI$4)*0.4)))</f>
        <v/>
      </c>
      <c r="Z236" s="17">
        <f>R236*EXP(-$B$15*(($B$16+$AI$4)*0.5))+S236*$B$15/($B$15-$AI$12)*(EXP(-$AI$12*(($B$16+$AI$4)*0.5))-EXP(-$B$15*(($B$16+$AI$4)*0.5)))+T236*$B$15/($B$15-$AI$13)*(EXP(-$AI$13*(($B$16+$AI$4)*0.5))-EXP(-$B$15*(($B$16+$AI$4)*0.5)))+U236*$B$15/($B$15-$AI$14)*(EXP(-$AI$14*(($B$16+$AI$4)*0.5))-EXP(-$B$15*(($B$16+$AI$4)*0.5)))</f>
        <v/>
      </c>
      <c r="AA236" s="17">
        <f>R236*EXP(-$B$15*(($B$16+$AI$4)*0.6))+S236*$B$15/($B$15-$AI$12)*(EXP(-$AI$12*(($B$16+$AI$4)*0.6))-EXP(-$B$15*(($B$16+$AI$4)*0.6)))+T236*$B$15/($B$15-$AI$13)*(EXP(-$AI$13*(($B$16+$AI$4)*0.6))-EXP(-$B$15*(($B$16+$AI$4)*0.6)))+U236*$B$15/($B$15-$AI$14)*(EXP(-$AI$14*(($B$16+$AI$4)*0.6))-EXP(-$B$15*(($B$16+$AI$4)*0.6)))</f>
        <v/>
      </c>
      <c r="AB236" s="17">
        <f>R236*EXP(-$B$15*(($B$16+$AI$4)*0.7))+S236*$B$15/($B$15-$AI$12)*(EXP(-$AI$12*(($B$16+$AI$4)*0.7))-EXP(-$B$15*(($B$16+$AI$4)*0.7)))+T236*$B$15/($B$15-$AI$13)*(EXP(-$AI$13*(($B$16+$AI$4)*0.7))-EXP(-$B$15*(($B$16+$AI$4)*0.7)))+U236*$B$15/($B$15-$AI$14)*(EXP(-$AI$14*(($B$16+$AI$4)*0.7))-EXP(-$B$15*(($B$16+$AI$4)*0.7)))</f>
        <v/>
      </c>
      <c r="AC236" s="17">
        <f>R236*EXP(-$B$15*(($B$16+$AI$4)*0.8))+S236*$B$15/($B$15-$AI$12)*(EXP(-$AI$12*(($B$16+$AI$4)*0.8))-EXP(-$B$15*(($B$16+$AI$4)*0.8)))+T236*$B$15/($B$15-$AI$13)*(EXP(-$AI$13*(($B$16+$AI$4)*0.8))-EXP(-$B$15*(($B$16+$AI$4)*0.8)))+U236*$B$15/($B$15-$AI$14)*(EXP(-$AI$14*(($B$16+$AI$4)*0.8))-EXP(-$B$15*(($B$16+$AI$4)*0.8)))</f>
        <v/>
      </c>
      <c r="AD236" s="17">
        <f>R236*EXP(-$B$15*(($B$16+$AI$4)*0.9))+S236*$B$15/($B$15-$AI$12)*(EXP(-$AI$12*(($B$16+$AI$4)*0.9))-EXP(-$B$15*(($B$16+$AI$4)*0.9)))+T236*$B$15/($B$15-$AI$13)*(EXP(-$AI$13*(($B$16+$AI$4)*0.9))-EXP(-$B$15*(($B$16+$AI$4)*0.9)))+U236*$B$15/($B$15-$AI$14)*(EXP(-$AI$14*(($B$16+$AI$4)*0.9))-EXP(-$B$15*(($B$16+$AI$4)*0.9)))</f>
        <v/>
      </c>
      <c r="AE236" s="17">
        <f>R236*EXP(-$B$15*(($B$16+$AI$4)*1.0))+S236*$B$15/($B$15-$AI$12)*(EXP(-$AI$12*(($B$16+$AI$4)*1.0))-EXP(-$B$15*(($B$16+$AI$4)*1.0)))+T236*$B$15/($B$15-$AI$13)*(EXP(-$AI$13*(($B$16+$AI$4)*1.0))-EXP(-$B$15*(($B$16+$AI$4)*1.0)))+U236*$B$15/($B$15-$AI$14)*(EXP(-$AI$14*(($B$16+$AI$4)*1.0))-EXP(-$B$15*(($B$16+$AI$4)*1.0)))</f>
        <v/>
      </c>
      <c r="AF236" s="17">
        <f>MIN((G236-V236)/$AI$48,(G236-W236)/$AI$49,(G236-X236)/$AI$50,(G236-Y236)/$AI$51,(G236-Z236)/$AI$52,(G236-AA236)/$AI$53,(G236-AB236)/$AI$54,(G236-AC236)/$AI$55,(G236-AD236)/$AI$56,(G236-AE236)/$AI$57)</f>
        <v/>
      </c>
    </row>
    <row r="237">
      <c r="E237" s="12">
        <f>E236+$B$11</f>
        <v/>
      </c>
      <c r="F237" s="13">
        <f>E237/60</f>
        <v/>
      </c>
      <c r="G237" s="13">
        <f>IF(F237&gt;=$AI$66,$B$26,IF(F237&gt;=$AI$65,$B$25,IF(F237&gt;=$AI$64,$B$24,IF(F237&gt;=$AI$63,$B$23,IF(F237&gt;=$AI$62,$B$22,IF(F237&gt;=$AI$61,$B$21,$B$20))))))</f>
        <v/>
      </c>
      <c r="H237" s="14">
        <f>MAX(0,MIN($AI$59,IF($B$9="Plasma",(G237-(S237*$AI$18+T237*$AI$19+U237*$AI$20))/$AI$46,AF237)))</f>
        <v/>
      </c>
      <c r="I237" s="15">
        <f>H237/10*3600/$B$11</f>
        <v/>
      </c>
      <c r="J237" s="15">
        <f>J236+H237</f>
        <v/>
      </c>
      <c r="K237" s="14">
        <f>$AI$21*K236+$AI$22*L236+$AI$23*M236+$AI$30*H236</f>
        <v/>
      </c>
      <c r="L237" s="14">
        <f>$AI$24*K236+$AI$25*L236+$AI$26*M236+$AI$31*H236</f>
        <v/>
      </c>
      <c r="M237" s="14">
        <f>$AI$27*K236+$AI$28*L236+$AI$29*M236+$AI$32*H236</f>
        <v/>
      </c>
      <c r="N237" s="16">
        <f>R237*$B$48</f>
        <v/>
      </c>
      <c r="O237" s="14">
        <f>K237/$B$37</f>
        <v/>
      </c>
      <c r="P237" s="14">
        <f>L237/$B$38</f>
        <v/>
      </c>
      <c r="Q237" s="14">
        <f>M237/$B$39</f>
        <v/>
      </c>
      <c r="R237" s="14">
        <f>R236*$AI$42+S236*$AI$43+T236*$AI$44+U236*$AI$45+$AI$47*H236</f>
        <v/>
      </c>
      <c r="S237" s="17">
        <f>$AI$33*K237+$AI$34*L237+$AI$35*M237</f>
        <v/>
      </c>
      <c r="T237" s="17">
        <f>$AI$36*K237+$AI$37*L237+$AI$38*M237</f>
        <v/>
      </c>
      <c r="U237" s="17">
        <f>$AI$39*K237+$AI$40*L237+$AI$41*M237</f>
        <v/>
      </c>
      <c r="V237" s="17">
        <f>R237*EXP(-$B$15*(($B$16+$AI$4)*0.1))+S237*$B$15/($B$15-$AI$12)*(EXP(-$AI$12*(($B$16+$AI$4)*0.1))-EXP(-$B$15*(($B$16+$AI$4)*0.1)))+T237*$B$15/($B$15-$AI$13)*(EXP(-$AI$13*(($B$16+$AI$4)*0.1))-EXP(-$B$15*(($B$16+$AI$4)*0.1)))+U237*$B$15/($B$15-$AI$14)*(EXP(-$AI$14*(($B$16+$AI$4)*0.1))-EXP(-$B$15*(($B$16+$AI$4)*0.1)))</f>
        <v/>
      </c>
      <c r="W237" s="17">
        <f>R237*EXP(-$B$15*(($B$16+$AI$4)*0.2))+S237*$B$15/($B$15-$AI$12)*(EXP(-$AI$12*(($B$16+$AI$4)*0.2))-EXP(-$B$15*(($B$16+$AI$4)*0.2)))+T237*$B$15/($B$15-$AI$13)*(EXP(-$AI$13*(($B$16+$AI$4)*0.2))-EXP(-$B$15*(($B$16+$AI$4)*0.2)))+U237*$B$15/($B$15-$AI$14)*(EXP(-$AI$14*(($B$16+$AI$4)*0.2))-EXP(-$B$15*(($B$16+$AI$4)*0.2)))</f>
        <v/>
      </c>
      <c r="X237" s="17">
        <f>R237*EXP(-$B$15*(($B$16+$AI$4)*0.3))+S237*$B$15/($B$15-$AI$12)*(EXP(-$AI$12*(($B$16+$AI$4)*0.3))-EXP(-$B$15*(($B$16+$AI$4)*0.3)))+T237*$B$15/($B$15-$AI$13)*(EXP(-$AI$13*(($B$16+$AI$4)*0.3))-EXP(-$B$15*(($B$16+$AI$4)*0.3)))+U237*$B$15/($B$15-$AI$14)*(EXP(-$AI$14*(($B$16+$AI$4)*0.3))-EXP(-$B$15*(($B$16+$AI$4)*0.3)))</f>
        <v/>
      </c>
      <c r="Y237" s="17">
        <f>R237*EXP(-$B$15*(($B$16+$AI$4)*0.4))+S237*$B$15/($B$15-$AI$12)*(EXP(-$AI$12*(($B$16+$AI$4)*0.4))-EXP(-$B$15*(($B$16+$AI$4)*0.4)))+T237*$B$15/($B$15-$AI$13)*(EXP(-$AI$13*(($B$16+$AI$4)*0.4))-EXP(-$B$15*(($B$16+$AI$4)*0.4)))+U237*$B$15/($B$15-$AI$14)*(EXP(-$AI$14*(($B$16+$AI$4)*0.4))-EXP(-$B$15*(($B$16+$AI$4)*0.4)))</f>
        <v/>
      </c>
      <c r="Z237" s="17">
        <f>R237*EXP(-$B$15*(($B$16+$AI$4)*0.5))+S237*$B$15/($B$15-$AI$12)*(EXP(-$AI$12*(($B$16+$AI$4)*0.5))-EXP(-$B$15*(($B$16+$AI$4)*0.5)))+T237*$B$15/($B$15-$AI$13)*(EXP(-$AI$13*(($B$16+$AI$4)*0.5))-EXP(-$B$15*(($B$16+$AI$4)*0.5)))+U237*$B$15/($B$15-$AI$14)*(EXP(-$AI$14*(($B$16+$AI$4)*0.5))-EXP(-$B$15*(($B$16+$AI$4)*0.5)))</f>
        <v/>
      </c>
      <c r="AA237" s="17">
        <f>R237*EXP(-$B$15*(($B$16+$AI$4)*0.6))+S237*$B$15/($B$15-$AI$12)*(EXP(-$AI$12*(($B$16+$AI$4)*0.6))-EXP(-$B$15*(($B$16+$AI$4)*0.6)))+T237*$B$15/($B$15-$AI$13)*(EXP(-$AI$13*(($B$16+$AI$4)*0.6))-EXP(-$B$15*(($B$16+$AI$4)*0.6)))+U237*$B$15/($B$15-$AI$14)*(EXP(-$AI$14*(($B$16+$AI$4)*0.6))-EXP(-$B$15*(($B$16+$AI$4)*0.6)))</f>
        <v/>
      </c>
      <c r="AB237" s="17">
        <f>R237*EXP(-$B$15*(($B$16+$AI$4)*0.7))+S237*$B$15/($B$15-$AI$12)*(EXP(-$AI$12*(($B$16+$AI$4)*0.7))-EXP(-$B$15*(($B$16+$AI$4)*0.7)))+T237*$B$15/($B$15-$AI$13)*(EXP(-$AI$13*(($B$16+$AI$4)*0.7))-EXP(-$B$15*(($B$16+$AI$4)*0.7)))+U237*$B$15/($B$15-$AI$14)*(EXP(-$AI$14*(($B$16+$AI$4)*0.7))-EXP(-$B$15*(($B$16+$AI$4)*0.7)))</f>
        <v/>
      </c>
      <c r="AC237" s="17">
        <f>R237*EXP(-$B$15*(($B$16+$AI$4)*0.8))+S237*$B$15/($B$15-$AI$12)*(EXP(-$AI$12*(($B$16+$AI$4)*0.8))-EXP(-$B$15*(($B$16+$AI$4)*0.8)))+T237*$B$15/($B$15-$AI$13)*(EXP(-$AI$13*(($B$16+$AI$4)*0.8))-EXP(-$B$15*(($B$16+$AI$4)*0.8)))+U237*$B$15/($B$15-$AI$14)*(EXP(-$AI$14*(($B$16+$AI$4)*0.8))-EXP(-$B$15*(($B$16+$AI$4)*0.8)))</f>
        <v/>
      </c>
      <c r="AD237" s="17">
        <f>R237*EXP(-$B$15*(($B$16+$AI$4)*0.9))+S237*$B$15/($B$15-$AI$12)*(EXP(-$AI$12*(($B$16+$AI$4)*0.9))-EXP(-$B$15*(($B$16+$AI$4)*0.9)))+T237*$B$15/($B$15-$AI$13)*(EXP(-$AI$13*(($B$16+$AI$4)*0.9))-EXP(-$B$15*(($B$16+$AI$4)*0.9)))+U237*$B$15/($B$15-$AI$14)*(EXP(-$AI$14*(($B$16+$AI$4)*0.9))-EXP(-$B$15*(($B$16+$AI$4)*0.9)))</f>
        <v/>
      </c>
      <c r="AE237" s="17">
        <f>R237*EXP(-$B$15*(($B$16+$AI$4)*1.0))+S237*$B$15/($B$15-$AI$12)*(EXP(-$AI$12*(($B$16+$AI$4)*1.0))-EXP(-$B$15*(($B$16+$AI$4)*1.0)))+T237*$B$15/($B$15-$AI$13)*(EXP(-$AI$13*(($B$16+$AI$4)*1.0))-EXP(-$B$15*(($B$16+$AI$4)*1.0)))+U237*$B$15/($B$15-$AI$14)*(EXP(-$AI$14*(($B$16+$AI$4)*1.0))-EXP(-$B$15*(($B$16+$AI$4)*1.0)))</f>
        <v/>
      </c>
      <c r="AF237" s="17">
        <f>MIN((G237-V237)/$AI$48,(G237-W237)/$AI$49,(G237-X237)/$AI$50,(G237-Y237)/$AI$51,(G237-Z237)/$AI$52,(G237-AA237)/$AI$53,(G237-AB237)/$AI$54,(G237-AC237)/$AI$55,(G237-AD237)/$AI$56,(G237-AE237)/$AI$57)</f>
        <v/>
      </c>
    </row>
    <row r="238">
      <c r="E238" s="12">
        <f>E237+$B$11</f>
        <v/>
      </c>
      <c r="F238" s="13">
        <f>E238/60</f>
        <v/>
      </c>
      <c r="G238" s="13">
        <f>IF(F238&gt;=$AI$66,$B$26,IF(F238&gt;=$AI$65,$B$25,IF(F238&gt;=$AI$64,$B$24,IF(F238&gt;=$AI$63,$B$23,IF(F238&gt;=$AI$62,$B$22,IF(F238&gt;=$AI$61,$B$21,$B$20))))))</f>
        <v/>
      </c>
      <c r="H238" s="14">
        <f>MAX(0,MIN($AI$59,IF($B$9="Plasma",(G238-(S238*$AI$18+T238*$AI$19+U238*$AI$20))/$AI$46,AF238)))</f>
        <v/>
      </c>
      <c r="I238" s="15">
        <f>H238/10*3600/$B$11</f>
        <v/>
      </c>
      <c r="J238" s="15">
        <f>J237+H238</f>
        <v/>
      </c>
      <c r="K238" s="14">
        <f>$AI$21*K237+$AI$22*L237+$AI$23*M237+$AI$30*H237</f>
        <v/>
      </c>
      <c r="L238" s="14">
        <f>$AI$24*K237+$AI$25*L237+$AI$26*M237+$AI$31*H237</f>
        <v/>
      </c>
      <c r="M238" s="14">
        <f>$AI$27*K237+$AI$28*L237+$AI$29*M237+$AI$32*H237</f>
        <v/>
      </c>
      <c r="N238" s="16">
        <f>R238*$B$48</f>
        <v/>
      </c>
      <c r="O238" s="14">
        <f>K238/$B$37</f>
        <v/>
      </c>
      <c r="P238" s="14">
        <f>L238/$B$38</f>
        <v/>
      </c>
      <c r="Q238" s="14">
        <f>M238/$B$39</f>
        <v/>
      </c>
      <c r="R238" s="14">
        <f>R237*$AI$42+S237*$AI$43+T237*$AI$44+U237*$AI$45+$AI$47*H237</f>
        <v/>
      </c>
      <c r="S238" s="17">
        <f>$AI$33*K238+$AI$34*L238+$AI$35*M238</f>
        <v/>
      </c>
      <c r="T238" s="17">
        <f>$AI$36*K238+$AI$37*L238+$AI$38*M238</f>
        <v/>
      </c>
      <c r="U238" s="17">
        <f>$AI$39*K238+$AI$40*L238+$AI$41*M238</f>
        <v/>
      </c>
      <c r="V238" s="17">
        <f>R238*EXP(-$B$15*(($B$16+$AI$4)*0.1))+S238*$B$15/($B$15-$AI$12)*(EXP(-$AI$12*(($B$16+$AI$4)*0.1))-EXP(-$B$15*(($B$16+$AI$4)*0.1)))+T238*$B$15/($B$15-$AI$13)*(EXP(-$AI$13*(($B$16+$AI$4)*0.1))-EXP(-$B$15*(($B$16+$AI$4)*0.1)))+U238*$B$15/($B$15-$AI$14)*(EXP(-$AI$14*(($B$16+$AI$4)*0.1))-EXP(-$B$15*(($B$16+$AI$4)*0.1)))</f>
        <v/>
      </c>
      <c r="W238" s="17">
        <f>R238*EXP(-$B$15*(($B$16+$AI$4)*0.2))+S238*$B$15/($B$15-$AI$12)*(EXP(-$AI$12*(($B$16+$AI$4)*0.2))-EXP(-$B$15*(($B$16+$AI$4)*0.2)))+T238*$B$15/($B$15-$AI$13)*(EXP(-$AI$13*(($B$16+$AI$4)*0.2))-EXP(-$B$15*(($B$16+$AI$4)*0.2)))+U238*$B$15/($B$15-$AI$14)*(EXP(-$AI$14*(($B$16+$AI$4)*0.2))-EXP(-$B$15*(($B$16+$AI$4)*0.2)))</f>
        <v/>
      </c>
      <c r="X238" s="17">
        <f>R238*EXP(-$B$15*(($B$16+$AI$4)*0.3))+S238*$B$15/($B$15-$AI$12)*(EXP(-$AI$12*(($B$16+$AI$4)*0.3))-EXP(-$B$15*(($B$16+$AI$4)*0.3)))+T238*$B$15/($B$15-$AI$13)*(EXP(-$AI$13*(($B$16+$AI$4)*0.3))-EXP(-$B$15*(($B$16+$AI$4)*0.3)))+U238*$B$15/($B$15-$AI$14)*(EXP(-$AI$14*(($B$16+$AI$4)*0.3))-EXP(-$B$15*(($B$16+$AI$4)*0.3)))</f>
        <v/>
      </c>
      <c r="Y238" s="17">
        <f>R238*EXP(-$B$15*(($B$16+$AI$4)*0.4))+S238*$B$15/($B$15-$AI$12)*(EXP(-$AI$12*(($B$16+$AI$4)*0.4))-EXP(-$B$15*(($B$16+$AI$4)*0.4)))+T238*$B$15/($B$15-$AI$13)*(EXP(-$AI$13*(($B$16+$AI$4)*0.4))-EXP(-$B$15*(($B$16+$AI$4)*0.4)))+U238*$B$15/($B$15-$AI$14)*(EXP(-$AI$14*(($B$16+$AI$4)*0.4))-EXP(-$B$15*(($B$16+$AI$4)*0.4)))</f>
        <v/>
      </c>
      <c r="Z238" s="17">
        <f>R238*EXP(-$B$15*(($B$16+$AI$4)*0.5))+S238*$B$15/($B$15-$AI$12)*(EXP(-$AI$12*(($B$16+$AI$4)*0.5))-EXP(-$B$15*(($B$16+$AI$4)*0.5)))+T238*$B$15/($B$15-$AI$13)*(EXP(-$AI$13*(($B$16+$AI$4)*0.5))-EXP(-$B$15*(($B$16+$AI$4)*0.5)))+U238*$B$15/($B$15-$AI$14)*(EXP(-$AI$14*(($B$16+$AI$4)*0.5))-EXP(-$B$15*(($B$16+$AI$4)*0.5)))</f>
        <v/>
      </c>
      <c r="AA238" s="17">
        <f>R238*EXP(-$B$15*(($B$16+$AI$4)*0.6))+S238*$B$15/($B$15-$AI$12)*(EXP(-$AI$12*(($B$16+$AI$4)*0.6))-EXP(-$B$15*(($B$16+$AI$4)*0.6)))+T238*$B$15/($B$15-$AI$13)*(EXP(-$AI$13*(($B$16+$AI$4)*0.6))-EXP(-$B$15*(($B$16+$AI$4)*0.6)))+U238*$B$15/($B$15-$AI$14)*(EXP(-$AI$14*(($B$16+$AI$4)*0.6))-EXP(-$B$15*(($B$16+$AI$4)*0.6)))</f>
        <v/>
      </c>
      <c r="AB238" s="17">
        <f>R238*EXP(-$B$15*(($B$16+$AI$4)*0.7))+S238*$B$15/($B$15-$AI$12)*(EXP(-$AI$12*(($B$16+$AI$4)*0.7))-EXP(-$B$15*(($B$16+$AI$4)*0.7)))+T238*$B$15/($B$15-$AI$13)*(EXP(-$AI$13*(($B$16+$AI$4)*0.7))-EXP(-$B$15*(($B$16+$AI$4)*0.7)))+U238*$B$15/($B$15-$AI$14)*(EXP(-$AI$14*(($B$16+$AI$4)*0.7))-EXP(-$B$15*(($B$16+$AI$4)*0.7)))</f>
        <v/>
      </c>
      <c r="AC238" s="17">
        <f>R238*EXP(-$B$15*(($B$16+$AI$4)*0.8))+S238*$B$15/($B$15-$AI$12)*(EXP(-$AI$12*(($B$16+$AI$4)*0.8))-EXP(-$B$15*(($B$16+$AI$4)*0.8)))+T238*$B$15/($B$15-$AI$13)*(EXP(-$AI$13*(($B$16+$AI$4)*0.8))-EXP(-$B$15*(($B$16+$AI$4)*0.8)))+U238*$B$15/($B$15-$AI$14)*(EXP(-$AI$14*(($B$16+$AI$4)*0.8))-EXP(-$B$15*(($B$16+$AI$4)*0.8)))</f>
        <v/>
      </c>
      <c r="AD238" s="17">
        <f>R238*EXP(-$B$15*(($B$16+$AI$4)*0.9))+S238*$B$15/($B$15-$AI$12)*(EXP(-$AI$12*(($B$16+$AI$4)*0.9))-EXP(-$B$15*(($B$16+$AI$4)*0.9)))+T238*$B$15/($B$15-$AI$13)*(EXP(-$AI$13*(($B$16+$AI$4)*0.9))-EXP(-$B$15*(($B$16+$AI$4)*0.9)))+U238*$B$15/($B$15-$AI$14)*(EXP(-$AI$14*(($B$16+$AI$4)*0.9))-EXP(-$B$15*(($B$16+$AI$4)*0.9)))</f>
        <v/>
      </c>
      <c r="AE238" s="17">
        <f>R238*EXP(-$B$15*(($B$16+$AI$4)*1.0))+S238*$B$15/($B$15-$AI$12)*(EXP(-$AI$12*(($B$16+$AI$4)*1.0))-EXP(-$B$15*(($B$16+$AI$4)*1.0)))+T238*$B$15/($B$15-$AI$13)*(EXP(-$AI$13*(($B$16+$AI$4)*1.0))-EXP(-$B$15*(($B$16+$AI$4)*1.0)))+U238*$B$15/($B$15-$AI$14)*(EXP(-$AI$14*(($B$16+$AI$4)*1.0))-EXP(-$B$15*(($B$16+$AI$4)*1.0)))</f>
        <v/>
      </c>
      <c r="AF238" s="17">
        <f>MIN((G238-V238)/$AI$48,(G238-W238)/$AI$49,(G238-X238)/$AI$50,(G238-Y238)/$AI$51,(G238-Z238)/$AI$52,(G238-AA238)/$AI$53,(G238-AB238)/$AI$54,(G238-AC238)/$AI$55,(G238-AD238)/$AI$56,(G238-AE238)/$AI$57)</f>
        <v/>
      </c>
    </row>
    <row r="239">
      <c r="E239" s="12">
        <f>E238+$B$11</f>
        <v/>
      </c>
      <c r="F239" s="13">
        <f>E239/60</f>
        <v/>
      </c>
      <c r="G239" s="13">
        <f>IF(F239&gt;=$AI$66,$B$26,IF(F239&gt;=$AI$65,$B$25,IF(F239&gt;=$AI$64,$B$24,IF(F239&gt;=$AI$63,$B$23,IF(F239&gt;=$AI$62,$B$22,IF(F239&gt;=$AI$61,$B$21,$B$20))))))</f>
        <v/>
      </c>
      <c r="H239" s="14">
        <f>MAX(0,MIN($AI$59,IF($B$9="Plasma",(G239-(S239*$AI$18+T239*$AI$19+U239*$AI$20))/$AI$46,AF239)))</f>
        <v/>
      </c>
      <c r="I239" s="15">
        <f>H239/10*3600/$B$11</f>
        <v/>
      </c>
      <c r="J239" s="15">
        <f>J238+H239</f>
        <v/>
      </c>
      <c r="K239" s="14">
        <f>$AI$21*K238+$AI$22*L238+$AI$23*M238+$AI$30*H238</f>
        <v/>
      </c>
      <c r="L239" s="14">
        <f>$AI$24*K238+$AI$25*L238+$AI$26*M238+$AI$31*H238</f>
        <v/>
      </c>
      <c r="M239" s="14">
        <f>$AI$27*K238+$AI$28*L238+$AI$29*M238+$AI$32*H238</f>
        <v/>
      </c>
      <c r="N239" s="16">
        <f>R239*$B$48</f>
        <v/>
      </c>
      <c r="O239" s="14">
        <f>K239/$B$37</f>
        <v/>
      </c>
      <c r="P239" s="14">
        <f>L239/$B$38</f>
        <v/>
      </c>
      <c r="Q239" s="14">
        <f>M239/$B$39</f>
        <v/>
      </c>
      <c r="R239" s="14">
        <f>R238*$AI$42+S238*$AI$43+T238*$AI$44+U238*$AI$45+$AI$47*H238</f>
        <v/>
      </c>
      <c r="S239" s="17">
        <f>$AI$33*K239+$AI$34*L239+$AI$35*M239</f>
        <v/>
      </c>
      <c r="T239" s="17">
        <f>$AI$36*K239+$AI$37*L239+$AI$38*M239</f>
        <v/>
      </c>
      <c r="U239" s="17">
        <f>$AI$39*K239+$AI$40*L239+$AI$41*M239</f>
        <v/>
      </c>
      <c r="V239" s="17">
        <f>R239*EXP(-$B$15*(($B$16+$AI$4)*0.1))+S239*$B$15/($B$15-$AI$12)*(EXP(-$AI$12*(($B$16+$AI$4)*0.1))-EXP(-$B$15*(($B$16+$AI$4)*0.1)))+T239*$B$15/($B$15-$AI$13)*(EXP(-$AI$13*(($B$16+$AI$4)*0.1))-EXP(-$B$15*(($B$16+$AI$4)*0.1)))+U239*$B$15/($B$15-$AI$14)*(EXP(-$AI$14*(($B$16+$AI$4)*0.1))-EXP(-$B$15*(($B$16+$AI$4)*0.1)))</f>
        <v/>
      </c>
      <c r="W239" s="17">
        <f>R239*EXP(-$B$15*(($B$16+$AI$4)*0.2))+S239*$B$15/($B$15-$AI$12)*(EXP(-$AI$12*(($B$16+$AI$4)*0.2))-EXP(-$B$15*(($B$16+$AI$4)*0.2)))+T239*$B$15/($B$15-$AI$13)*(EXP(-$AI$13*(($B$16+$AI$4)*0.2))-EXP(-$B$15*(($B$16+$AI$4)*0.2)))+U239*$B$15/($B$15-$AI$14)*(EXP(-$AI$14*(($B$16+$AI$4)*0.2))-EXP(-$B$15*(($B$16+$AI$4)*0.2)))</f>
        <v/>
      </c>
      <c r="X239" s="17">
        <f>R239*EXP(-$B$15*(($B$16+$AI$4)*0.3))+S239*$B$15/($B$15-$AI$12)*(EXP(-$AI$12*(($B$16+$AI$4)*0.3))-EXP(-$B$15*(($B$16+$AI$4)*0.3)))+T239*$B$15/($B$15-$AI$13)*(EXP(-$AI$13*(($B$16+$AI$4)*0.3))-EXP(-$B$15*(($B$16+$AI$4)*0.3)))+U239*$B$15/($B$15-$AI$14)*(EXP(-$AI$14*(($B$16+$AI$4)*0.3))-EXP(-$B$15*(($B$16+$AI$4)*0.3)))</f>
        <v/>
      </c>
      <c r="Y239" s="17">
        <f>R239*EXP(-$B$15*(($B$16+$AI$4)*0.4))+S239*$B$15/($B$15-$AI$12)*(EXP(-$AI$12*(($B$16+$AI$4)*0.4))-EXP(-$B$15*(($B$16+$AI$4)*0.4)))+T239*$B$15/($B$15-$AI$13)*(EXP(-$AI$13*(($B$16+$AI$4)*0.4))-EXP(-$B$15*(($B$16+$AI$4)*0.4)))+U239*$B$15/($B$15-$AI$14)*(EXP(-$AI$14*(($B$16+$AI$4)*0.4))-EXP(-$B$15*(($B$16+$AI$4)*0.4)))</f>
        <v/>
      </c>
      <c r="Z239" s="17">
        <f>R239*EXP(-$B$15*(($B$16+$AI$4)*0.5))+S239*$B$15/($B$15-$AI$12)*(EXP(-$AI$12*(($B$16+$AI$4)*0.5))-EXP(-$B$15*(($B$16+$AI$4)*0.5)))+T239*$B$15/($B$15-$AI$13)*(EXP(-$AI$13*(($B$16+$AI$4)*0.5))-EXP(-$B$15*(($B$16+$AI$4)*0.5)))+U239*$B$15/($B$15-$AI$14)*(EXP(-$AI$14*(($B$16+$AI$4)*0.5))-EXP(-$B$15*(($B$16+$AI$4)*0.5)))</f>
        <v/>
      </c>
      <c r="AA239" s="17">
        <f>R239*EXP(-$B$15*(($B$16+$AI$4)*0.6))+S239*$B$15/($B$15-$AI$12)*(EXP(-$AI$12*(($B$16+$AI$4)*0.6))-EXP(-$B$15*(($B$16+$AI$4)*0.6)))+T239*$B$15/($B$15-$AI$13)*(EXP(-$AI$13*(($B$16+$AI$4)*0.6))-EXP(-$B$15*(($B$16+$AI$4)*0.6)))+U239*$B$15/($B$15-$AI$14)*(EXP(-$AI$14*(($B$16+$AI$4)*0.6))-EXP(-$B$15*(($B$16+$AI$4)*0.6)))</f>
        <v/>
      </c>
      <c r="AB239" s="17">
        <f>R239*EXP(-$B$15*(($B$16+$AI$4)*0.7))+S239*$B$15/($B$15-$AI$12)*(EXP(-$AI$12*(($B$16+$AI$4)*0.7))-EXP(-$B$15*(($B$16+$AI$4)*0.7)))+T239*$B$15/($B$15-$AI$13)*(EXP(-$AI$13*(($B$16+$AI$4)*0.7))-EXP(-$B$15*(($B$16+$AI$4)*0.7)))+U239*$B$15/($B$15-$AI$14)*(EXP(-$AI$14*(($B$16+$AI$4)*0.7))-EXP(-$B$15*(($B$16+$AI$4)*0.7)))</f>
        <v/>
      </c>
      <c r="AC239" s="17">
        <f>R239*EXP(-$B$15*(($B$16+$AI$4)*0.8))+S239*$B$15/($B$15-$AI$12)*(EXP(-$AI$12*(($B$16+$AI$4)*0.8))-EXP(-$B$15*(($B$16+$AI$4)*0.8)))+T239*$B$15/($B$15-$AI$13)*(EXP(-$AI$13*(($B$16+$AI$4)*0.8))-EXP(-$B$15*(($B$16+$AI$4)*0.8)))+U239*$B$15/($B$15-$AI$14)*(EXP(-$AI$14*(($B$16+$AI$4)*0.8))-EXP(-$B$15*(($B$16+$AI$4)*0.8)))</f>
        <v/>
      </c>
      <c r="AD239" s="17">
        <f>R239*EXP(-$B$15*(($B$16+$AI$4)*0.9))+S239*$B$15/($B$15-$AI$12)*(EXP(-$AI$12*(($B$16+$AI$4)*0.9))-EXP(-$B$15*(($B$16+$AI$4)*0.9)))+T239*$B$15/($B$15-$AI$13)*(EXP(-$AI$13*(($B$16+$AI$4)*0.9))-EXP(-$B$15*(($B$16+$AI$4)*0.9)))+U239*$B$15/($B$15-$AI$14)*(EXP(-$AI$14*(($B$16+$AI$4)*0.9))-EXP(-$B$15*(($B$16+$AI$4)*0.9)))</f>
        <v/>
      </c>
      <c r="AE239" s="17">
        <f>R239*EXP(-$B$15*(($B$16+$AI$4)*1.0))+S239*$B$15/($B$15-$AI$12)*(EXP(-$AI$12*(($B$16+$AI$4)*1.0))-EXP(-$B$15*(($B$16+$AI$4)*1.0)))+T239*$B$15/($B$15-$AI$13)*(EXP(-$AI$13*(($B$16+$AI$4)*1.0))-EXP(-$B$15*(($B$16+$AI$4)*1.0)))+U239*$B$15/($B$15-$AI$14)*(EXP(-$AI$14*(($B$16+$AI$4)*1.0))-EXP(-$B$15*(($B$16+$AI$4)*1.0)))</f>
        <v/>
      </c>
      <c r="AF239" s="17">
        <f>MIN((G239-V239)/$AI$48,(G239-W239)/$AI$49,(G239-X239)/$AI$50,(G239-Y239)/$AI$51,(G239-Z239)/$AI$52,(G239-AA239)/$AI$53,(G239-AB239)/$AI$54,(G239-AC239)/$AI$55,(G239-AD239)/$AI$56,(G239-AE239)/$AI$57)</f>
        <v/>
      </c>
    </row>
    <row r="240">
      <c r="E240" s="12">
        <f>E239+$B$11</f>
        <v/>
      </c>
      <c r="F240" s="13">
        <f>E240/60</f>
        <v/>
      </c>
      <c r="G240" s="13">
        <f>IF(F240&gt;=$AI$66,$B$26,IF(F240&gt;=$AI$65,$B$25,IF(F240&gt;=$AI$64,$B$24,IF(F240&gt;=$AI$63,$B$23,IF(F240&gt;=$AI$62,$B$22,IF(F240&gt;=$AI$61,$B$21,$B$20))))))</f>
        <v/>
      </c>
      <c r="H240" s="14">
        <f>MAX(0,MIN($AI$59,IF($B$9="Plasma",(G240-(S240*$AI$18+T240*$AI$19+U240*$AI$20))/$AI$46,AF240)))</f>
        <v/>
      </c>
      <c r="I240" s="15">
        <f>H240/10*3600/$B$11</f>
        <v/>
      </c>
      <c r="J240" s="15">
        <f>J239+H240</f>
        <v/>
      </c>
      <c r="K240" s="14">
        <f>$AI$21*K239+$AI$22*L239+$AI$23*M239+$AI$30*H239</f>
        <v/>
      </c>
      <c r="L240" s="14">
        <f>$AI$24*K239+$AI$25*L239+$AI$26*M239+$AI$31*H239</f>
        <v/>
      </c>
      <c r="M240" s="14">
        <f>$AI$27*K239+$AI$28*L239+$AI$29*M239+$AI$32*H239</f>
        <v/>
      </c>
      <c r="N240" s="16">
        <f>R240*$B$48</f>
        <v/>
      </c>
      <c r="O240" s="14">
        <f>K240/$B$37</f>
        <v/>
      </c>
      <c r="P240" s="14">
        <f>L240/$B$38</f>
        <v/>
      </c>
      <c r="Q240" s="14">
        <f>M240/$B$39</f>
        <v/>
      </c>
      <c r="R240" s="14">
        <f>R239*$AI$42+S239*$AI$43+T239*$AI$44+U239*$AI$45+$AI$47*H239</f>
        <v/>
      </c>
      <c r="S240" s="17">
        <f>$AI$33*K240+$AI$34*L240+$AI$35*M240</f>
        <v/>
      </c>
      <c r="T240" s="17">
        <f>$AI$36*K240+$AI$37*L240+$AI$38*M240</f>
        <v/>
      </c>
      <c r="U240" s="17">
        <f>$AI$39*K240+$AI$40*L240+$AI$41*M240</f>
        <v/>
      </c>
      <c r="V240" s="17">
        <f>R240*EXP(-$B$15*(($B$16+$AI$4)*0.1))+S240*$B$15/($B$15-$AI$12)*(EXP(-$AI$12*(($B$16+$AI$4)*0.1))-EXP(-$B$15*(($B$16+$AI$4)*0.1)))+T240*$B$15/($B$15-$AI$13)*(EXP(-$AI$13*(($B$16+$AI$4)*0.1))-EXP(-$B$15*(($B$16+$AI$4)*0.1)))+U240*$B$15/($B$15-$AI$14)*(EXP(-$AI$14*(($B$16+$AI$4)*0.1))-EXP(-$B$15*(($B$16+$AI$4)*0.1)))</f>
        <v/>
      </c>
      <c r="W240" s="17">
        <f>R240*EXP(-$B$15*(($B$16+$AI$4)*0.2))+S240*$B$15/($B$15-$AI$12)*(EXP(-$AI$12*(($B$16+$AI$4)*0.2))-EXP(-$B$15*(($B$16+$AI$4)*0.2)))+T240*$B$15/($B$15-$AI$13)*(EXP(-$AI$13*(($B$16+$AI$4)*0.2))-EXP(-$B$15*(($B$16+$AI$4)*0.2)))+U240*$B$15/($B$15-$AI$14)*(EXP(-$AI$14*(($B$16+$AI$4)*0.2))-EXP(-$B$15*(($B$16+$AI$4)*0.2)))</f>
        <v/>
      </c>
      <c r="X240" s="17">
        <f>R240*EXP(-$B$15*(($B$16+$AI$4)*0.3))+S240*$B$15/($B$15-$AI$12)*(EXP(-$AI$12*(($B$16+$AI$4)*0.3))-EXP(-$B$15*(($B$16+$AI$4)*0.3)))+T240*$B$15/($B$15-$AI$13)*(EXP(-$AI$13*(($B$16+$AI$4)*0.3))-EXP(-$B$15*(($B$16+$AI$4)*0.3)))+U240*$B$15/($B$15-$AI$14)*(EXP(-$AI$14*(($B$16+$AI$4)*0.3))-EXP(-$B$15*(($B$16+$AI$4)*0.3)))</f>
        <v/>
      </c>
      <c r="Y240" s="17">
        <f>R240*EXP(-$B$15*(($B$16+$AI$4)*0.4))+S240*$B$15/($B$15-$AI$12)*(EXP(-$AI$12*(($B$16+$AI$4)*0.4))-EXP(-$B$15*(($B$16+$AI$4)*0.4)))+T240*$B$15/($B$15-$AI$13)*(EXP(-$AI$13*(($B$16+$AI$4)*0.4))-EXP(-$B$15*(($B$16+$AI$4)*0.4)))+U240*$B$15/($B$15-$AI$14)*(EXP(-$AI$14*(($B$16+$AI$4)*0.4))-EXP(-$B$15*(($B$16+$AI$4)*0.4)))</f>
        <v/>
      </c>
      <c r="Z240" s="17">
        <f>R240*EXP(-$B$15*(($B$16+$AI$4)*0.5))+S240*$B$15/($B$15-$AI$12)*(EXP(-$AI$12*(($B$16+$AI$4)*0.5))-EXP(-$B$15*(($B$16+$AI$4)*0.5)))+T240*$B$15/($B$15-$AI$13)*(EXP(-$AI$13*(($B$16+$AI$4)*0.5))-EXP(-$B$15*(($B$16+$AI$4)*0.5)))+U240*$B$15/($B$15-$AI$14)*(EXP(-$AI$14*(($B$16+$AI$4)*0.5))-EXP(-$B$15*(($B$16+$AI$4)*0.5)))</f>
        <v/>
      </c>
      <c r="AA240" s="17">
        <f>R240*EXP(-$B$15*(($B$16+$AI$4)*0.6))+S240*$B$15/($B$15-$AI$12)*(EXP(-$AI$12*(($B$16+$AI$4)*0.6))-EXP(-$B$15*(($B$16+$AI$4)*0.6)))+T240*$B$15/($B$15-$AI$13)*(EXP(-$AI$13*(($B$16+$AI$4)*0.6))-EXP(-$B$15*(($B$16+$AI$4)*0.6)))+U240*$B$15/($B$15-$AI$14)*(EXP(-$AI$14*(($B$16+$AI$4)*0.6))-EXP(-$B$15*(($B$16+$AI$4)*0.6)))</f>
        <v/>
      </c>
      <c r="AB240" s="17">
        <f>R240*EXP(-$B$15*(($B$16+$AI$4)*0.7))+S240*$B$15/($B$15-$AI$12)*(EXP(-$AI$12*(($B$16+$AI$4)*0.7))-EXP(-$B$15*(($B$16+$AI$4)*0.7)))+T240*$B$15/($B$15-$AI$13)*(EXP(-$AI$13*(($B$16+$AI$4)*0.7))-EXP(-$B$15*(($B$16+$AI$4)*0.7)))+U240*$B$15/($B$15-$AI$14)*(EXP(-$AI$14*(($B$16+$AI$4)*0.7))-EXP(-$B$15*(($B$16+$AI$4)*0.7)))</f>
        <v/>
      </c>
      <c r="AC240" s="17">
        <f>R240*EXP(-$B$15*(($B$16+$AI$4)*0.8))+S240*$B$15/($B$15-$AI$12)*(EXP(-$AI$12*(($B$16+$AI$4)*0.8))-EXP(-$B$15*(($B$16+$AI$4)*0.8)))+T240*$B$15/($B$15-$AI$13)*(EXP(-$AI$13*(($B$16+$AI$4)*0.8))-EXP(-$B$15*(($B$16+$AI$4)*0.8)))+U240*$B$15/($B$15-$AI$14)*(EXP(-$AI$14*(($B$16+$AI$4)*0.8))-EXP(-$B$15*(($B$16+$AI$4)*0.8)))</f>
        <v/>
      </c>
      <c r="AD240" s="17">
        <f>R240*EXP(-$B$15*(($B$16+$AI$4)*0.9))+S240*$B$15/($B$15-$AI$12)*(EXP(-$AI$12*(($B$16+$AI$4)*0.9))-EXP(-$B$15*(($B$16+$AI$4)*0.9)))+T240*$B$15/($B$15-$AI$13)*(EXP(-$AI$13*(($B$16+$AI$4)*0.9))-EXP(-$B$15*(($B$16+$AI$4)*0.9)))+U240*$B$15/($B$15-$AI$14)*(EXP(-$AI$14*(($B$16+$AI$4)*0.9))-EXP(-$B$15*(($B$16+$AI$4)*0.9)))</f>
        <v/>
      </c>
      <c r="AE240" s="17">
        <f>R240*EXP(-$B$15*(($B$16+$AI$4)*1.0))+S240*$B$15/($B$15-$AI$12)*(EXP(-$AI$12*(($B$16+$AI$4)*1.0))-EXP(-$B$15*(($B$16+$AI$4)*1.0)))+T240*$B$15/($B$15-$AI$13)*(EXP(-$AI$13*(($B$16+$AI$4)*1.0))-EXP(-$B$15*(($B$16+$AI$4)*1.0)))+U240*$B$15/($B$15-$AI$14)*(EXP(-$AI$14*(($B$16+$AI$4)*1.0))-EXP(-$B$15*(($B$16+$AI$4)*1.0)))</f>
        <v/>
      </c>
      <c r="AF240" s="17">
        <f>MIN((G240-V240)/$AI$48,(G240-W240)/$AI$49,(G240-X240)/$AI$50,(G240-Y240)/$AI$51,(G240-Z240)/$AI$52,(G240-AA240)/$AI$53,(G240-AB240)/$AI$54,(G240-AC240)/$AI$55,(G240-AD240)/$AI$56,(G240-AE240)/$AI$57)</f>
        <v/>
      </c>
    </row>
    <row r="241">
      <c r="E241" s="12">
        <f>E240+$B$11</f>
        <v/>
      </c>
      <c r="F241" s="13">
        <f>E241/60</f>
        <v/>
      </c>
      <c r="G241" s="13">
        <f>IF(F241&gt;=$AI$66,$B$26,IF(F241&gt;=$AI$65,$B$25,IF(F241&gt;=$AI$64,$B$24,IF(F241&gt;=$AI$63,$B$23,IF(F241&gt;=$AI$62,$B$22,IF(F241&gt;=$AI$61,$B$21,$B$20))))))</f>
        <v/>
      </c>
      <c r="H241" s="14">
        <f>MAX(0,MIN($AI$59,IF($B$9="Plasma",(G241-(S241*$AI$18+T241*$AI$19+U241*$AI$20))/$AI$46,AF241)))</f>
        <v/>
      </c>
      <c r="I241" s="15">
        <f>H241/10*3600/$B$11</f>
        <v/>
      </c>
      <c r="J241" s="15">
        <f>J240+H241</f>
        <v/>
      </c>
      <c r="K241" s="14">
        <f>$AI$21*K240+$AI$22*L240+$AI$23*M240+$AI$30*H240</f>
        <v/>
      </c>
      <c r="L241" s="14">
        <f>$AI$24*K240+$AI$25*L240+$AI$26*M240+$AI$31*H240</f>
        <v/>
      </c>
      <c r="M241" s="14">
        <f>$AI$27*K240+$AI$28*L240+$AI$29*M240+$AI$32*H240</f>
        <v/>
      </c>
      <c r="N241" s="16">
        <f>R241*$B$48</f>
        <v/>
      </c>
      <c r="O241" s="14">
        <f>K241/$B$37</f>
        <v/>
      </c>
      <c r="P241" s="14">
        <f>L241/$B$38</f>
        <v/>
      </c>
      <c r="Q241" s="14">
        <f>M241/$B$39</f>
        <v/>
      </c>
      <c r="R241" s="14">
        <f>R240*$AI$42+S240*$AI$43+T240*$AI$44+U240*$AI$45+$AI$47*H240</f>
        <v/>
      </c>
      <c r="S241" s="17">
        <f>$AI$33*K241+$AI$34*L241+$AI$35*M241</f>
        <v/>
      </c>
      <c r="T241" s="17">
        <f>$AI$36*K241+$AI$37*L241+$AI$38*M241</f>
        <v/>
      </c>
      <c r="U241" s="17">
        <f>$AI$39*K241+$AI$40*L241+$AI$41*M241</f>
        <v/>
      </c>
      <c r="V241" s="17">
        <f>R241*EXP(-$B$15*(($B$16+$AI$4)*0.1))+S241*$B$15/($B$15-$AI$12)*(EXP(-$AI$12*(($B$16+$AI$4)*0.1))-EXP(-$B$15*(($B$16+$AI$4)*0.1)))+T241*$B$15/($B$15-$AI$13)*(EXP(-$AI$13*(($B$16+$AI$4)*0.1))-EXP(-$B$15*(($B$16+$AI$4)*0.1)))+U241*$B$15/($B$15-$AI$14)*(EXP(-$AI$14*(($B$16+$AI$4)*0.1))-EXP(-$B$15*(($B$16+$AI$4)*0.1)))</f>
        <v/>
      </c>
      <c r="W241" s="17">
        <f>R241*EXP(-$B$15*(($B$16+$AI$4)*0.2))+S241*$B$15/($B$15-$AI$12)*(EXP(-$AI$12*(($B$16+$AI$4)*0.2))-EXP(-$B$15*(($B$16+$AI$4)*0.2)))+T241*$B$15/($B$15-$AI$13)*(EXP(-$AI$13*(($B$16+$AI$4)*0.2))-EXP(-$B$15*(($B$16+$AI$4)*0.2)))+U241*$B$15/($B$15-$AI$14)*(EXP(-$AI$14*(($B$16+$AI$4)*0.2))-EXP(-$B$15*(($B$16+$AI$4)*0.2)))</f>
        <v/>
      </c>
      <c r="X241" s="17">
        <f>R241*EXP(-$B$15*(($B$16+$AI$4)*0.3))+S241*$B$15/($B$15-$AI$12)*(EXP(-$AI$12*(($B$16+$AI$4)*0.3))-EXP(-$B$15*(($B$16+$AI$4)*0.3)))+T241*$B$15/($B$15-$AI$13)*(EXP(-$AI$13*(($B$16+$AI$4)*0.3))-EXP(-$B$15*(($B$16+$AI$4)*0.3)))+U241*$B$15/($B$15-$AI$14)*(EXP(-$AI$14*(($B$16+$AI$4)*0.3))-EXP(-$B$15*(($B$16+$AI$4)*0.3)))</f>
        <v/>
      </c>
      <c r="Y241" s="17">
        <f>R241*EXP(-$B$15*(($B$16+$AI$4)*0.4))+S241*$B$15/($B$15-$AI$12)*(EXP(-$AI$12*(($B$16+$AI$4)*0.4))-EXP(-$B$15*(($B$16+$AI$4)*0.4)))+T241*$B$15/($B$15-$AI$13)*(EXP(-$AI$13*(($B$16+$AI$4)*0.4))-EXP(-$B$15*(($B$16+$AI$4)*0.4)))+U241*$B$15/($B$15-$AI$14)*(EXP(-$AI$14*(($B$16+$AI$4)*0.4))-EXP(-$B$15*(($B$16+$AI$4)*0.4)))</f>
        <v/>
      </c>
      <c r="Z241" s="17">
        <f>R241*EXP(-$B$15*(($B$16+$AI$4)*0.5))+S241*$B$15/($B$15-$AI$12)*(EXP(-$AI$12*(($B$16+$AI$4)*0.5))-EXP(-$B$15*(($B$16+$AI$4)*0.5)))+T241*$B$15/($B$15-$AI$13)*(EXP(-$AI$13*(($B$16+$AI$4)*0.5))-EXP(-$B$15*(($B$16+$AI$4)*0.5)))+U241*$B$15/($B$15-$AI$14)*(EXP(-$AI$14*(($B$16+$AI$4)*0.5))-EXP(-$B$15*(($B$16+$AI$4)*0.5)))</f>
        <v/>
      </c>
      <c r="AA241" s="17">
        <f>R241*EXP(-$B$15*(($B$16+$AI$4)*0.6))+S241*$B$15/($B$15-$AI$12)*(EXP(-$AI$12*(($B$16+$AI$4)*0.6))-EXP(-$B$15*(($B$16+$AI$4)*0.6)))+T241*$B$15/($B$15-$AI$13)*(EXP(-$AI$13*(($B$16+$AI$4)*0.6))-EXP(-$B$15*(($B$16+$AI$4)*0.6)))+U241*$B$15/($B$15-$AI$14)*(EXP(-$AI$14*(($B$16+$AI$4)*0.6))-EXP(-$B$15*(($B$16+$AI$4)*0.6)))</f>
        <v/>
      </c>
      <c r="AB241" s="17">
        <f>R241*EXP(-$B$15*(($B$16+$AI$4)*0.7))+S241*$B$15/($B$15-$AI$12)*(EXP(-$AI$12*(($B$16+$AI$4)*0.7))-EXP(-$B$15*(($B$16+$AI$4)*0.7)))+T241*$B$15/($B$15-$AI$13)*(EXP(-$AI$13*(($B$16+$AI$4)*0.7))-EXP(-$B$15*(($B$16+$AI$4)*0.7)))+U241*$B$15/($B$15-$AI$14)*(EXP(-$AI$14*(($B$16+$AI$4)*0.7))-EXP(-$B$15*(($B$16+$AI$4)*0.7)))</f>
        <v/>
      </c>
      <c r="AC241" s="17">
        <f>R241*EXP(-$B$15*(($B$16+$AI$4)*0.8))+S241*$B$15/($B$15-$AI$12)*(EXP(-$AI$12*(($B$16+$AI$4)*0.8))-EXP(-$B$15*(($B$16+$AI$4)*0.8)))+T241*$B$15/($B$15-$AI$13)*(EXP(-$AI$13*(($B$16+$AI$4)*0.8))-EXP(-$B$15*(($B$16+$AI$4)*0.8)))+U241*$B$15/($B$15-$AI$14)*(EXP(-$AI$14*(($B$16+$AI$4)*0.8))-EXP(-$B$15*(($B$16+$AI$4)*0.8)))</f>
        <v/>
      </c>
      <c r="AD241" s="17">
        <f>R241*EXP(-$B$15*(($B$16+$AI$4)*0.9))+S241*$B$15/($B$15-$AI$12)*(EXP(-$AI$12*(($B$16+$AI$4)*0.9))-EXP(-$B$15*(($B$16+$AI$4)*0.9)))+T241*$B$15/($B$15-$AI$13)*(EXP(-$AI$13*(($B$16+$AI$4)*0.9))-EXP(-$B$15*(($B$16+$AI$4)*0.9)))+U241*$B$15/($B$15-$AI$14)*(EXP(-$AI$14*(($B$16+$AI$4)*0.9))-EXP(-$B$15*(($B$16+$AI$4)*0.9)))</f>
        <v/>
      </c>
      <c r="AE241" s="17">
        <f>R241*EXP(-$B$15*(($B$16+$AI$4)*1.0))+S241*$B$15/($B$15-$AI$12)*(EXP(-$AI$12*(($B$16+$AI$4)*1.0))-EXP(-$B$15*(($B$16+$AI$4)*1.0)))+T241*$B$15/($B$15-$AI$13)*(EXP(-$AI$13*(($B$16+$AI$4)*1.0))-EXP(-$B$15*(($B$16+$AI$4)*1.0)))+U241*$B$15/($B$15-$AI$14)*(EXP(-$AI$14*(($B$16+$AI$4)*1.0))-EXP(-$B$15*(($B$16+$AI$4)*1.0)))</f>
        <v/>
      </c>
      <c r="AF241" s="17">
        <f>MIN((G241-V241)/$AI$48,(G241-W241)/$AI$49,(G241-X241)/$AI$50,(G241-Y241)/$AI$51,(G241-Z241)/$AI$52,(G241-AA241)/$AI$53,(G241-AB241)/$AI$54,(G241-AC241)/$AI$55,(G241-AD241)/$AI$56,(G241-AE241)/$AI$57)</f>
        <v/>
      </c>
    </row>
    <row r="242">
      <c r="E242" s="12">
        <f>E241+$B$11</f>
        <v/>
      </c>
      <c r="F242" s="13">
        <f>E242/60</f>
        <v/>
      </c>
      <c r="G242" s="13">
        <f>IF(F242&gt;=$AI$66,$B$26,IF(F242&gt;=$AI$65,$B$25,IF(F242&gt;=$AI$64,$B$24,IF(F242&gt;=$AI$63,$B$23,IF(F242&gt;=$AI$62,$B$22,IF(F242&gt;=$AI$61,$B$21,$B$20))))))</f>
        <v/>
      </c>
      <c r="H242" s="14">
        <f>MAX(0,MIN($AI$59,IF($B$9="Plasma",(G242-(S242*$AI$18+T242*$AI$19+U242*$AI$20))/$AI$46,AF242)))</f>
        <v/>
      </c>
      <c r="I242" s="15">
        <f>H242/10*3600/$B$11</f>
        <v/>
      </c>
      <c r="J242" s="15">
        <f>J241+H242</f>
        <v/>
      </c>
      <c r="K242" s="14">
        <f>$AI$21*K241+$AI$22*L241+$AI$23*M241+$AI$30*H241</f>
        <v/>
      </c>
      <c r="L242" s="14">
        <f>$AI$24*K241+$AI$25*L241+$AI$26*M241+$AI$31*H241</f>
        <v/>
      </c>
      <c r="M242" s="14">
        <f>$AI$27*K241+$AI$28*L241+$AI$29*M241+$AI$32*H241</f>
        <v/>
      </c>
      <c r="N242" s="16">
        <f>R242*$B$48</f>
        <v/>
      </c>
      <c r="O242" s="14">
        <f>K242/$B$37</f>
        <v/>
      </c>
      <c r="P242" s="14">
        <f>L242/$B$38</f>
        <v/>
      </c>
      <c r="Q242" s="14">
        <f>M242/$B$39</f>
        <v/>
      </c>
      <c r="R242" s="14">
        <f>R241*$AI$42+S241*$AI$43+T241*$AI$44+U241*$AI$45+$AI$47*H241</f>
        <v/>
      </c>
      <c r="S242" s="17">
        <f>$AI$33*K242+$AI$34*L242+$AI$35*M242</f>
        <v/>
      </c>
      <c r="T242" s="17">
        <f>$AI$36*K242+$AI$37*L242+$AI$38*M242</f>
        <v/>
      </c>
      <c r="U242" s="17">
        <f>$AI$39*K242+$AI$40*L242+$AI$41*M242</f>
        <v/>
      </c>
      <c r="V242" s="17">
        <f>R242*EXP(-$B$15*(($B$16+$AI$4)*0.1))+S242*$B$15/($B$15-$AI$12)*(EXP(-$AI$12*(($B$16+$AI$4)*0.1))-EXP(-$B$15*(($B$16+$AI$4)*0.1)))+T242*$B$15/($B$15-$AI$13)*(EXP(-$AI$13*(($B$16+$AI$4)*0.1))-EXP(-$B$15*(($B$16+$AI$4)*0.1)))+U242*$B$15/($B$15-$AI$14)*(EXP(-$AI$14*(($B$16+$AI$4)*0.1))-EXP(-$B$15*(($B$16+$AI$4)*0.1)))</f>
        <v/>
      </c>
      <c r="W242" s="17">
        <f>R242*EXP(-$B$15*(($B$16+$AI$4)*0.2))+S242*$B$15/($B$15-$AI$12)*(EXP(-$AI$12*(($B$16+$AI$4)*0.2))-EXP(-$B$15*(($B$16+$AI$4)*0.2)))+T242*$B$15/($B$15-$AI$13)*(EXP(-$AI$13*(($B$16+$AI$4)*0.2))-EXP(-$B$15*(($B$16+$AI$4)*0.2)))+U242*$B$15/($B$15-$AI$14)*(EXP(-$AI$14*(($B$16+$AI$4)*0.2))-EXP(-$B$15*(($B$16+$AI$4)*0.2)))</f>
        <v/>
      </c>
      <c r="X242" s="17">
        <f>R242*EXP(-$B$15*(($B$16+$AI$4)*0.3))+S242*$B$15/($B$15-$AI$12)*(EXP(-$AI$12*(($B$16+$AI$4)*0.3))-EXP(-$B$15*(($B$16+$AI$4)*0.3)))+T242*$B$15/($B$15-$AI$13)*(EXP(-$AI$13*(($B$16+$AI$4)*0.3))-EXP(-$B$15*(($B$16+$AI$4)*0.3)))+U242*$B$15/($B$15-$AI$14)*(EXP(-$AI$14*(($B$16+$AI$4)*0.3))-EXP(-$B$15*(($B$16+$AI$4)*0.3)))</f>
        <v/>
      </c>
      <c r="Y242" s="17">
        <f>R242*EXP(-$B$15*(($B$16+$AI$4)*0.4))+S242*$B$15/($B$15-$AI$12)*(EXP(-$AI$12*(($B$16+$AI$4)*0.4))-EXP(-$B$15*(($B$16+$AI$4)*0.4)))+T242*$B$15/($B$15-$AI$13)*(EXP(-$AI$13*(($B$16+$AI$4)*0.4))-EXP(-$B$15*(($B$16+$AI$4)*0.4)))+U242*$B$15/($B$15-$AI$14)*(EXP(-$AI$14*(($B$16+$AI$4)*0.4))-EXP(-$B$15*(($B$16+$AI$4)*0.4)))</f>
        <v/>
      </c>
      <c r="Z242" s="17">
        <f>R242*EXP(-$B$15*(($B$16+$AI$4)*0.5))+S242*$B$15/($B$15-$AI$12)*(EXP(-$AI$12*(($B$16+$AI$4)*0.5))-EXP(-$B$15*(($B$16+$AI$4)*0.5)))+T242*$B$15/($B$15-$AI$13)*(EXP(-$AI$13*(($B$16+$AI$4)*0.5))-EXP(-$B$15*(($B$16+$AI$4)*0.5)))+U242*$B$15/($B$15-$AI$14)*(EXP(-$AI$14*(($B$16+$AI$4)*0.5))-EXP(-$B$15*(($B$16+$AI$4)*0.5)))</f>
        <v/>
      </c>
      <c r="AA242" s="17">
        <f>R242*EXP(-$B$15*(($B$16+$AI$4)*0.6))+S242*$B$15/($B$15-$AI$12)*(EXP(-$AI$12*(($B$16+$AI$4)*0.6))-EXP(-$B$15*(($B$16+$AI$4)*0.6)))+T242*$B$15/($B$15-$AI$13)*(EXP(-$AI$13*(($B$16+$AI$4)*0.6))-EXP(-$B$15*(($B$16+$AI$4)*0.6)))+U242*$B$15/($B$15-$AI$14)*(EXP(-$AI$14*(($B$16+$AI$4)*0.6))-EXP(-$B$15*(($B$16+$AI$4)*0.6)))</f>
        <v/>
      </c>
      <c r="AB242" s="17">
        <f>R242*EXP(-$B$15*(($B$16+$AI$4)*0.7))+S242*$B$15/($B$15-$AI$12)*(EXP(-$AI$12*(($B$16+$AI$4)*0.7))-EXP(-$B$15*(($B$16+$AI$4)*0.7)))+T242*$B$15/($B$15-$AI$13)*(EXP(-$AI$13*(($B$16+$AI$4)*0.7))-EXP(-$B$15*(($B$16+$AI$4)*0.7)))+U242*$B$15/($B$15-$AI$14)*(EXP(-$AI$14*(($B$16+$AI$4)*0.7))-EXP(-$B$15*(($B$16+$AI$4)*0.7)))</f>
        <v/>
      </c>
      <c r="AC242" s="17">
        <f>R242*EXP(-$B$15*(($B$16+$AI$4)*0.8))+S242*$B$15/($B$15-$AI$12)*(EXP(-$AI$12*(($B$16+$AI$4)*0.8))-EXP(-$B$15*(($B$16+$AI$4)*0.8)))+T242*$B$15/($B$15-$AI$13)*(EXP(-$AI$13*(($B$16+$AI$4)*0.8))-EXP(-$B$15*(($B$16+$AI$4)*0.8)))+U242*$B$15/($B$15-$AI$14)*(EXP(-$AI$14*(($B$16+$AI$4)*0.8))-EXP(-$B$15*(($B$16+$AI$4)*0.8)))</f>
        <v/>
      </c>
      <c r="AD242" s="17">
        <f>R242*EXP(-$B$15*(($B$16+$AI$4)*0.9))+S242*$B$15/($B$15-$AI$12)*(EXP(-$AI$12*(($B$16+$AI$4)*0.9))-EXP(-$B$15*(($B$16+$AI$4)*0.9)))+T242*$B$15/($B$15-$AI$13)*(EXP(-$AI$13*(($B$16+$AI$4)*0.9))-EXP(-$B$15*(($B$16+$AI$4)*0.9)))+U242*$B$15/($B$15-$AI$14)*(EXP(-$AI$14*(($B$16+$AI$4)*0.9))-EXP(-$B$15*(($B$16+$AI$4)*0.9)))</f>
        <v/>
      </c>
      <c r="AE242" s="17">
        <f>R242*EXP(-$B$15*(($B$16+$AI$4)*1.0))+S242*$B$15/($B$15-$AI$12)*(EXP(-$AI$12*(($B$16+$AI$4)*1.0))-EXP(-$B$15*(($B$16+$AI$4)*1.0)))+T242*$B$15/($B$15-$AI$13)*(EXP(-$AI$13*(($B$16+$AI$4)*1.0))-EXP(-$B$15*(($B$16+$AI$4)*1.0)))+U242*$B$15/($B$15-$AI$14)*(EXP(-$AI$14*(($B$16+$AI$4)*1.0))-EXP(-$B$15*(($B$16+$AI$4)*1.0)))</f>
        <v/>
      </c>
      <c r="AF242" s="17">
        <f>MIN((G242-V242)/$AI$48,(G242-W242)/$AI$49,(G242-X242)/$AI$50,(G242-Y242)/$AI$51,(G242-Z242)/$AI$52,(G242-AA242)/$AI$53,(G242-AB242)/$AI$54,(G242-AC242)/$AI$55,(G242-AD242)/$AI$56,(G242-AE242)/$AI$57)</f>
        <v/>
      </c>
    </row>
    <row r="243">
      <c r="E243" s="12">
        <f>E242+$B$11</f>
        <v/>
      </c>
      <c r="F243" s="13">
        <f>E243/60</f>
        <v/>
      </c>
      <c r="G243" s="13">
        <f>IF(F243&gt;=$AI$66,$B$26,IF(F243&gt;=$AI$65,$B$25,IF(F243&gt;=$AI$64,$B$24,IF(F243&gt;=$AI$63,$B$23,IF(F243&gt;=$AI$62,$B$22,IF(F243&gt;=$AI$61,$B$21,$B$20))))))</f>
        <v/>
      </c>
      <c r="H243" s="14">
        <f>MAX(0,MIN($AI$59,IF($B$9="Plasma",(G243-(S243*$AI$18+T243*$AI$19+U243*$AI$20))/$AI$46,AF243)))</f>
        <v/>
      </c>
      <c r="I243" s="15">
        <f>H243/10*3600/$B$11</f>
        <v/>
      </c>
      <c r="J243" s="15">
        <f>J242+H243</f>
        <v/>
      </c>
      <c r="K243" s="14">
        <f>$AI$21*K242+$AI$22*L242+$AI$23*M242+$AI$30*H242</f>
        <v/>
      </c>
      <c r="L243" s="14">
        <f>$AI$24*K242+$AI$25*L242+$AI$26*M242+$AI$31*H242</f>
        <v/>
      </c>
      <c r="M243" s="14">
        <f>$AI$27*K242+$AI$28*L242+$AI$29*M242+$AI$32*H242</f>
        <v/>
      </c>
      <c r="N243" s="16">
        <f>R243*$B$48</f>
        <v/>
      </c>
      <c r="O243" s="14">
        <f>K243/$B$37</f>
        <v/>
      </c>
      <c r="P243" s="14">
        <f>L243/$B$38</f>
        <v/>
      </c>
      <c r="Q243" s="14">
        <f>M243/$B$39</f>
        <v/>
      </c>
      <c r="R243" s="14">
        <f>R242*$AI$42+S242*$AI$43+T242*$AI$44+U242*$AI$45+$AI$47*H242</f>
        <v/>
      </c>
      <c r="S243" s="17">
        <f>$AI$33*K243+$AI$34*L243+$AI$35*M243</f>
        <v/>
      </c>
      <c r="T243" s="17">
        <f>$AI$36*K243+$AI$37*L243+$AI$38*M243</f>
        <v/>
      </c>
      <c r="U243" s="17">
        <f>$AI$39*K243+$AI$40*L243+$AI$41*M243</f>
        <v/>
      </c>
      <c r="V243" s="17">
        <f>R243*EXP(-$B$15*(($B$16+$AI$4)*0.1))+S243*$B$15/($B$15-$AI$12)*(EXP(-$AI$12*(($B$16+$AI$4)*0.1))-EXP(-$B$15*(($B$16+$AI$4)*0.1)))+T243*$B$15/($B$15-$AI$13)*(EXP(-$AI$13*(($B$16+$AI$4)*0.1))-EXP(-$B$15*(($B$16+$AI$4)*0.1)))+U243*$B$15/($B$15-$AI$14)*(EXP(-$AI$14*(($B$16+$AI$4)*0.1))-EXP(-$B$15*(($B$16+$AI$4)*0.1)))</f>
        <v/>
      </c>
      <c r="W243" s="17">
        <f>R243*EXP(-$B$15*(($B$16+$AI$4)*0.2))+S243*$B$15/($B$15-$AI$12)*(EXP(-$AI$12*(($B$16+$AI$4)*0.2))-EXP(-$B$15*(($B$16+$AI$4)*0.2)))+T243*$B$15/($B$15-$AI$13)*(EXP(-$AI$13*(($B$16+$AI$4)*0.2))-EXP(-$B$15*(($B$16+$AI$4)*0.2)))+U243*$B$15/($B$15-$AI$14)*(EXP(-$AI$14*(($B$16+$AI$4)*0.2))-EXP(-$B$15*(($B$16+$AI$4)*0.2)))</f>
        <v/>
      </c>
      <c r="X243" s="17">
        <f>R243*EXP(-$B$15*(($B$16+$AI$4)*0.3))+S243*$B$15/($B$15-$AI$12)*(EXP(-$AI$12*(($B$16+$AI$4)*0.3))-EXP(-$B$15*(($B$16+$AI$4)*0.3)))+T243*$B$15/($B$15-$AI$13)*(EXP(-$AI$13*(($B$16+$AI$4)*0.3))-EXP(-$B$15*(($B$16+$AI$4)*0.3)))+U243*$B$15/($B$15-$AI$14)*(EXP(-$AI$14*(($B$16+$AI$4)*0.3))-EXP(-$B$15*(($B$16+$AI$4)*0.3)))</f>
        <v/>
      </c>
      <c r="Y243" s="17">
        <f>R243*EXP(-$B$15*(($B$16+$AI$4)*0.4))+S243*$B$15/($B$15-$AI$12)*(EXP(-$AI$12*(($B$16+$AI$4)*0.4))-EXP(-$B$15*(($B$16+$AI$4)*0.4)))+T243*$B$15/($B$15-$AI$13)*(EXP(-$AI$13*(($B$16+$AI$4)*0.4))-EXP(-$B$15*(($B$16+$AI$4)*0.4)))+U243*$B$15/($B$15-$AI$14)*(EXP(-$AI$14*(($B$16+$AI$4)*0.4))-EXP(-$B$15*(($B$16+$AI$4)*0.4)))</f>
        <v/>
      </c>
      <c r="Z243" s="17">
        <f>R243*EXP(-$B$15*(($B$16+$AI$4)*0.5))+S243*$B$15/($B$15-$AI$12)*(EXP(-$AI$12*(($B$16+$AI$4)*0.5))-EXP(-$B$15*(($B$16+$AI$4)*0.5)))+T243*$B$15/($B$15-$AI$13)*(EXP(-$AI$13*(($B$16+$AI$4)*0.5))-EXP(-$B$15*(($B$16+$AI$4)*0.5)))+U243*$B$15/($B$15-$AI$14)*(EXP(-$AI$14*(($B$16+$AI$4)*0.5))-EXP(-$B$15*(($B$16+$AI$4)*0.5)))</f>
        <v/>
      </c>
      <c r="AA243" s="17">
        <f>R243*EXP(-$B$15*(($B$16+$AI$4)*0.6))+S243*$B$15/($B$15-$AI$12)*(EXP(-$AI$12*(($B$16+$AI$4)*0.6))-EXP(-$B$15*(($B$16+$AI$4)*0.6)))+T243*$B$15/($B$15-$AI$13)*(EXP(-$AI$13*(($B$16+$AI$4)*0.6))-EXP(-$B$15*(($B$16+$AI$4)*0.6)))+U243*$B$15/($B$15-$AI$14)*(EXP(-$AI$14*(($B$16+$AI$4)*0.6))-EXP(-$B$15*(($B$16+$AI$4)*0.6)))</f>
        <v/>
      </c>
      <c r="AB243" s="17">
        <f>R243*EXP(-$B$15*(($B$16+$AI$4)*0.7))+S243*$B$15/($B$15-$AI$12)*(EXP(-$AI$12*(($B$16+$AI$4)*0.7))-EXP(-$B$15*(($B$16+$AI$4)*0.7)))+T243*$B$15/($B$15-$AI$13)*(EXP(-$AI$13*(($B$16+$AI$4)*0.7))-EXP(-$B$15*(($B$16+$AI$4)*0.7)))+U243*$B$15/($B$15-$AI$14)*(EXP(-$AI$14*(($B$16+$AI$4)*0.7))-EXP(-$B$15*(($B$16+$AI$4)*0.7)))</f>
        <v/>
      </c>
      <c r="AC243" s="17">
        <f>R243*EXP(-$B$15*(($B$16+$AI$4)*0.8))+S243*$B$15/($B$15-$AI$12)*(EXP(-$AI$12*(($B$16+$AI$4)*0.8))-EXP(-$B$15*(($B$16+$AI$4)*0.8)))+T243*$B$15/($B$15-$AI$13)*(EXP(-$AI$13*(($B$16+$AI$4)*0.8))-EXP(-$B$15*(($B$16+$AI$4)*0.8)))+U243*$B$15/($B$15-$AI$14)*(EXP(-$AI$14*(($B$16+$AI$4)*0.8))-EXP(-$B$15*(($B$16+$AI$4)*0.8)))</f>
        <v/>
      </c>
      <c r="AD243" s="17">
        <f>R243*EXP(-$B$15*(($B$16+$AI$4)*0.9))+S243*$B$15/($B$15-$AI$12)*(EXP(-$AI$12*(($B$16+$AI$4)*0.9))-EXP(-$B$15*(($B$16+$AI$4)*0.9)))+T243*$B$15/($B$15-$AI$13)*(EXP(-$AI$13*(($B$16+$AI$4)*0.9))-EXP(-$B$15*(($B$16+$AI$4)*0.9)))+U243*$B$15/($B$15-$AI$14)*(EXP(-$AI$14*(($B$16+$AI$4)*0.9))-EXP(-$B$15*(($B$16+$AI$4)*0.9)))</f>
        <v/>
      </c>
      <c r="AE243" s="17">
        <f>R243*EXP(-$B$15*(($B$16+$AI$4)*1.0))+S243*$B$15/($B$15-$AI$12)*(EXP(-$AI$12*(($B$16+$AI$4)*1.0))-EXP(-$B$15*(($B$16+$AI$4)*1.0)))+T243*$B$15/($B$15-$AI$13)*(EXP(-$AI$13*(($B$16+$AI$4)*1.0))-EXP(-$B$15*(($B$16+$AI$4)*1.0)))+U243*$B$15/($B$15-$AI$14)*(EXP(-$AI$14*(($B$16+$AI$4)*1.0))-EXP(-$B$15*(($B$16+$AI$4)*1.0)))</f>
        <v/>
      </c>
      <c r="AF243" s="17">
        <f>MIN((G243-V243)/$AI$48,(G243-W243)/$AI$49,(G243-X243)/$AI$50,(G243-Y243)/$AI$51,(G243-Z243)/$AI$52,(G243-AA243)/$AI$53,(G243-AB243)/$AI$54,(G243-AC243)/$AI$55,(G243-AD243)/$AI$56,(G243-AE243)/$AI$57)</f>
        <v/>
      </c>
    </row>
    <row r="244">
      <c r="E244" s="12">
        <f>E243+$B$11</f>
        <v/>
      </c>
      <c r="F244" s="13">
        <f>E244/60</f>
        <v/>
      </c>
      <c r="G244" s="13">
        <f>IF(F244&gt;=$AI$66,$B$26,IF(F244&gt;=$AI$65,$B$25,IF(F244&gt;=$AI$64,$B$24,IF(F244&gt;=$AI$63,$B$23,IF(F244&gt;=$AI$62,$B$22,IF(F244&gt;=$AI$61,$B$21,$B$20))))))</f>
        <v/>
      </c>
      <c r="H244" s="14">
        <f>MAX(0,MIN($AI$59,IF($B$9="Plasma",(G244-(S244*$AI$18+T244*$AI$19+U244*$AI$20))/$AI$46,AF244)))</f>
        <v/>
      </c>
      <c r="I244" s="15">
        <f>H244/10*3600/$B$11</f>
        <v/>
      </c>
      <c r="J244" s="15">
        <f>J243+H244</f>
        <v/>
      </c>
      <c r="K244" s="14">
        <f>$AI$21*K243+$AI$22*L243+$AI$23*M243+$AI$30*H243</f>
        <v/>
      </c>
      <c r="L244" s="14">
        <f>$AI$24*K243+$AI$25*L243+$AI$26*M243+$AI$31*H243</f>
        <v/>
      </c>
      <c r="M244" s="14">
        <f>$AI$27*K243+$AI$28*L243+$AI$29*M243+$AI$32*H243</f>
        <v/>
      </c>
      <c r="N244" s="16">
        <f>R244*$B$48</f>
        <v/>
      </c>
      <c r="O244" s="14">
        <f>K244/$B$37</f>
        <v/>
      </c>
      <c r="P244" s="14">
        <f>L244/$B$38</f>
        <v/>
      </c>
      <c r="Q244" s="14">
        <f>M244/$B$39</f>
        <v/>
      </c>
      <c r="R244" s="14">
        <f>R243*$AI$42+S243*$AI$43+T243*$AI$44+U243*$AI$45+$AI$47*H243</f>
        <v/>
      </c>
      <c r="S244" s="17">
        <f>$AI$33*K244+$AI$34*L244+$AI$35*M244</f>
        <v/>
      </c>
      <c r="T244" s="17">
        <f>$AI$36*K244+$AI$37*L244+$AI$38*M244</f>
        <v/>
      </c>
      <c r="U244" s="17">
        <f>$AI$39*K244+$AI$40*L244+$AI$41*M244</f>
        <v/>
      </c>
      <c r="V244" s="17">
        <f>R244*EXP(-$B$15*(($B$16+$AI$4)*0.1))+S244*$B$15/($B$15-$AI$12)*(EXP(-$AI$12*(($B$16+$AI$4)*0.1))-EXP(-$B$15*(($B$16+$AI$4)*0.1)))+T244*$B$15/($B$15-$AI$13)*(EXP(-$AI$13*(($B$16+$AI$4)*0.1))-EXP(-$B$15*(($B$16+$AI$4)*0.1)))+U244*$B$15/($B$15-$AI$14)*(EXP(-$AI$14*(($B$16+$AI$4)*0.1))-EXP(-$B$15*(($B$16+$AI$4)*0.1)))</f>
        <v/>
      </c>
      <c r="W244" s="17">
        <f>R244*EXP(-$B$15*(($B$16+$AI$4)*0.2))+S244*$B$15/($B$15-$AI$12)*(EXP(-$AI$12*(($B$16+$AI$4)*0.2))-EXP(-$B$15*(($B$16+$AI$4)*0.2)))+T244*$B$15/($B$15-$AI$13)*(EXP(-$AI$13*(($B$16+$AI$4)*0.2))-EXP(-$B$15*(($B$16+$AI$4)*0.2)))+U244*$B$15/($B$15-$AI$14)*(EXP(-$AI$14*(($B$16+$AI$4)*0.2))-EXP(-$B$15*(($B$16+$AI$4)*0.2)))</f>
        <v/>
      </c>
      <c r="X244" s="17">
        <f>R244*EXP(-$B$15*(($B$16+$AI$4)*0.3))+S244*$B$15/($B$15-$AI$12)*(EXP(-$AI$12*(($B$16+$AI$4)*0.3))-EXP(-$B$15*(($B$16+$AI$4)*0.3)))+T244*$B$15/($B$15-$AI$13)*(EXP(-$AI$13*(($B$16+$AI$4)*0.3))-EXP(-$B$15*(($B$16+$AI$4)*0.3)))+U244*$B$15/($B$15-$AI$14)*(EXP(-$AI$14*(($B$16+$AI$4)*0.3))-EXP(-$B$15*(($B$16+$AI$4)*0.3)))</f>
        <v/>
      </c>
      <c r="Y244" s="17">
        <f>R244*EXP(-$B$15*(($B$16+$AI$4)*0.4))+S244*$B$15/($B$15-$AI$12)*(EXP(-$AI$12*(($B$16+$AI$4)*0.4))-EXP(-$B$15*(($B$16+$AI$4)*0.4)))+T244*$B$15/($B$15-$AI$13)*(EXP(-$AI$13*(($B$16+$AI$4)*0.4))-EXP(-$B$15*(($B$16+$AI$4)*0.4)))+U244*$B$15/($B$15-$AI$14)*(EXP(-$AI$14*(($B$16+$AI$4)*0.4))-EXP(-$B$15*(($B$16+$AI$4)*0.4)))</f>
        <v/>
      </c>
      <c r="Z244" s="17">
        <f>R244*EXP(-$B$15*(($B$16+$AI$4)*0.5))+S244*$B$15/($B$15-$AI$12)*(EXP(-$AI$12*(($B$16+$AI$4)*0.5))-EXP(-$B$15*(($B$16+$AI$4)*0.5)))+T244*$B$15/($B$15-$AI$13)*(EXP(-$AI$13*(($B$16+$AI$4)*0.5))-EXP(-$B$15*(($B$16+$AI$4)*0.5)))+U244*$B$15/($B$15-$AI$14)*(EXP(-$AI$14*(($B$16+$AI$4)*0.5))-EXP(-$B$15*(($B$16+$AI$4)*0.5)))</f>
        <v/>
      </c>
      <c r="AA244" s="17">
        <f>R244*EXP(-$B$15*(($B$16+$AI$4)*0.6))+S244*$B$15/($B$15-$AI$12)*(EXP(-$AI$12*(($B$16+$AI$4)*0.6))-EXP(-$B$15*(($B$16+$AI$4)*0.6)))+T244*$B$15/($B$15-$AI$13)*(EXP(-$AI$13*(($B$16+$AI$4)*0.6))-EXP(-$B$15*(($B$16+$AI$4)*0.6)))+U244*$B$15/($B$15-$AI$14)*(EXP(-$AI$14*(($B$16+$AI$4)*0.6))-EXP(-$B$15*(($B$16+$AI$4)*0.6)))</f>
        <v/>
      </c>
      <c r="AB244" s="17">
        <f>R244*EXP(-$B$15*(($B$16+$AI$4)*0.7))+S244*$B$15/($B$15-$AI$12)*(EXP(-$AI$12*(($B$16+$AI$4)*0.7))-EXP(-$B$15*(($B$16+$AI$4)*0.7)))+T244*$B$15/($B$15-$AI$13)*(EXP(-$AI$13*(($B$16+$AI$4)*0.7))-EXP(-$B$15*(($B$16+$AI$4)*0.7)))+U244*$B$15/($B$15-$AI$14)*(EXP(-$AI$14*(($B$16+$AI$4)*0.7))-EXP(-$B$15*(($B$16+$AI$4)*0.7)))</f>
        <v/>
      </c>
      <c r="AC244" s="17">
        <f>R244*EXP(-$B$15*(($B$16+$AI$4)*0.8))+S244*$B$15/($B$15-$AI$12)*(EXP(-$AI$12*(($B$16+$AI$4)*0.8))-EXP(-$B$15*(($B$16+$AI$4)*0.8)))+T244*$B$15/($B$15-$AI$13)*(EXP(-$AI$13*(($B$16+$AI$4)*0.8))-EXP(-$B$15*(($B$16+$AI$4)*0.8)))+U244*$B$15/($B$15-$AI$14)*(EXP(-$AI$14*(($B$16+$AI$4)*0.8))-EXP(-$B$15*(($B$16+$AI$4)*0.8)))</f>
        <v/>
      </c>
      <c r="AD244" s="17">
        <f>R244*EXP(-$B$15*(($B$16+$AI$4)*0.9))+S244*$B$15/($B$15-$AI$12)*(EXP(-$AI$12*(($B$16+$AI$4)*0.9))-EXP(-$B$15*(($B$16+$AI$4)*0.9)))+T244*$B$15/($B$15-$AI$13)*(EXP(-$AI$13*(($B$16+$AI$4)*0.9))-EXP(-$B$15*(($B$16+$AI$4)*0.9)))+U244*$B$15/($B$15-$AI$14)*(EXP(-$AI$14*(($B$16+$AI$4)*0.9))-EXP(-$B$15*(($B$16+$AI$4)*0.9)))</f>
        <v/>
      </c>
      <c r="AE244" s="17">
        <f>R244*EXP(-$B$15*(($B$16+$AI$4)*1.0))+S244*$B$15/($B$15-$AI$12)*(EXP(-$AI$12*(($B$16+$AI$4)*1.0))-EXP(-$B$15*(($B$16+$AI$4)*1.0)))+T244*$B$15/($B$15-$AI$13)*(EXP(-$AI$13*(($B$16+$AI$4)*1.0))-EXP(-$B$15*(($B$16+$AI$4)*1.0)))+U244*$B$15/($B$15-$AI$14)*(EXP(-$AI$14*(($B$16+$AI$4)*1.0))-EXP(-$B$15*(($B$16+$AI$4)*1.0)))</f>
        <v/>
      </c>
      <c r="AF244" s="17">
        <f>MIN((G244-V244)/$AI$48,(G244-W244)/$AI$49,(G244-X244)/$AI$50,(G244-Y244)/$AI$51,(G244-Z244)/$AI$52,(G244-AA244)/$AI$53,(G244-AB244)/$AI$54,(G244-AC244)/$AI$55,(G244-AD244)/$AI$56,(G244-AE244)/$AI$57)</f>
        <v/>
      </c>
    </row>
    <row r="245">
      <c r="E245" s="12">
        <f>E244+$B$11</f>
        <v/>
      </c>
      <c r="F245" s="13">
        <f>E245/60</f>
        <v/>
      </c>
      <c r="G245" s="13">
        <f>IF(F245&gt;=$AI$66,$B$26,IF(F245&gt;=$AI$65,$B$25,IF(F245&gt;=$AI$64,$B$24,IF(F245&gt;=$AI$63,$B$23,IF(F245&gt;=$AI$62,$B$22,IF(F245&gt;=$AI$61,$B$21,$B$20))))))</f>
        <v/>
      </c>
      <c r="H245" s="14">
        <f>MAX(0,MIN($AI$59,IF($B$9="Plasma",(G245-(S245*$AI$18+T245*$AI$19+U245*$AI$20))/$AI$46,AF245)))</f>
        <v/>
      </c>
      <c r="I245" s="15">
        <f>H245/10*3600/$B$11</f>
        <v/>
      </c>
      <c r="J245" s="15">
        <f>J244+H245</f>
        <v/>
      </c>
      <c r="K245" s="14">
        <f>$AI$21*K244+$AI$22*L244+$AI$23*M244+$AI$30*H244</f>
        <v/>
      </c>
      <c r="L245" s="14">
        <f>$AI$24*K244+$AI$25*L244+$AI$26*M244+$AI$31*H244</f>
        <v/>
      </c>
      <c r="M245" s="14">
        <f>$AI$27*K244+$AI$28*L244+$AI$29*M244+$AI$32*H244</f>
        <v/>
      </c>
      <c r="N245" s="16">
        <f>R245*$B$48</f>
        <v/>
      </c>
      <c r="O245" s="14">
        <f>K245/$B$37</f>
        <v/>
      </c>
      <c r="P245" s="14">
        <f>L245/$B$38</f>
        <v/>
      </c>
      <c r="Q245" s="14">
        <f>M245/$B$39</f>
        <v/>
      </c>
      <c r="R245" s="14">
        <f>R244*$AI$42+S244*$AI$43+T244*$AI$44+U244*$AI$45+$AI$47*H244</f>
        <v/>
      </c>
      <c r="S245" s="17">
        <f>$AI$33*K245+$AI$34*L245+$AI$35*M245</f>
        <v/>
      </c>
      <c r="T245" s="17">
        <f>$AI$36*K245+$AI$37*L245+$AI$38*M245</f>
        <v/>
      </c>
      <c r="U245" s="17">
        <f>$AI$39*K245+$AI$40*L245+$AI$41*M245</f>
        <v/>
      </c>
      <c r="V245" s="17">
        <f>R245*EXP(-$B$15*(($B$16+$AI$4)*0.1))+S245*$B$15/($B$15-$AI$12)*(EXP(-$AI$12*(($B$16+$AI$4)*0.1))-EXP(-$B$15*(($B$16+$AI$4)*0.1)))+T245*$B$15/($B$15-$AI$13)*(EXP(-$AI$13*(($B$16+$AI$4)*0.1))-EXP(-$B$15*(($B$16+$AI$4)*0.1)))+U245*$B$15/($B$15-$AI$14)*(EXP(-$AI$14*(($B$16+$AI$4)*0.1))-EXP(-$B$15*(($B$16+$AI$4)*0.1)))</f>
        <v/>
      </c>
      <c r="W245" s="17">
        <f>R245*EXP(-$B$15*(($B$16+$AI$4)*0.2))+S245*$B$15/($B$15-$AI$12)*(EXP(-$AI$12*(($B$16+$AI$4)*0.2))-EXP(-$B$15*(($B$16+$AI$4)*0.2)))+T245*$B$15/($B$15-$AI$13)*(EXP(-$AI$13*(($B$16+$AI$4)*0.2))-EXP(-$B$15*(($B$16+$AI$4)*0.2)))+U245*$B$15/($B$15-$AI$14)*(EXP(-$AI$14*(($B$16+$AI$4)*0.2))-EXP(-$B$15*(($B$16+$AI$4)*0.2)))</f>
        <v/>
      </c>
      <c r="X245" s="17">
        <f>R245*EXP(-$B$15*(($B$16+$AI$4)*0.3))+S245*$B$15/($B$15-$AI$12)*(EXP(-$AI$12*(($B$16+$AI$4)*0.3))-EXP(-$B$15*(($B$16+$AI$4)*0.3)))+T245*$B$15/($B$15-$AI$13)*(EXP(-$AI$13*(($B$16+$AI$4)*0.3))-EXP(-$B$15*(($B$16+$AI$4)*0.3)))+U245*$B$15/($B$15-$AI$14)*(EXP(-$AI$14*(($B$16+$AI$4)*0.3))-EXP(-$B$15*(($B$16+$AI$4)*0.3)))</f>
        <v/>
      </c>
      <c r="Y245" s="17">
        <f>R245*EXP(-$B$15*(($B$16+$AI$4)*0.4))+S245*$B$15/($B$15-$AI$12)*(EXP(-$AI$12*(($B$16+$AI$4)*0.4))-EXP(-$B$15*(($B$16+$AI$4)*0.4)))+T245*$B$15/($B$15-$AI$13)*(EXP(-$AI$13*(($B$16+$AI$4)*0.4))-EXP(-$B$15*(($B$16+$AI$4)*0.4)))+U245*$B$15/($B$15-$AI$14)*(EXP(-$AI$14*(($B$16+$AI$4)*0.4))-EXP(-$B$15*(($B$16+$AI$4)*0.4)))</f>
        <v/>
      </c>
      <c r="Z245" s="17">
        <f>R245*EXP(-$B$15*(($B$16+$AI$4)*0.5))+S245*$B$15/($B$15-$AI$12)*(EXP(-$AI$12*(($B$16+$AI$4)*0.5))-EXP(-$B$15*(($B$16+$AI$4)*0.5)))+T245*$B$15/($B$15-$AI$13)*(EXP(-$AI$13*(($B$16+$AI$4)*0.5))-EXP(-$B$15*(($B$16+$AI$4)*0.5)))+U245*$B$15/($B$15-$AI$14)*(EXP(-$AI$14*(($B$16+$AI$4)*0.5))-EXP(-$B$15*(($B$16+$AI$4)*0.5)))</f>
        <v/>
      </c>
      <c r="AA245" s="17">
        <f>R245*EXP(-$B$15*(($B$16+$AI$4)*0.6))+S245*$B$15/($B$15-$AI$12)*(EXP(-$AI$12*(($B$16+$AI$4)*0.6))-EXP(-$B$15*(($B$16+$AI$4)*0.6)))+T245*$B$15/($B$15-$AI$13)*(EXP(-$AI$13*(($B$16+$AI$4)*0.6))-EXP(-$B$15*(($B$16+$AI$4)*0.6)))+U245*$B$15/($B$15-$AI$14)*(EXP(-$AI$14*(($B$16+$AI$4)*0.6))-EXP(-$B$15*(($B$16+$AI$4)*0.6)))</f>
        <v/>
      </c>
      <c r="AB245" s="17">
        <f>R245*EXP(-$B$15*(($B$16+$AI$4)*0.7))+S245*$B$15/($B$15-$AI$12)*(EXP(-$AI$12*(($B$16+$AI$4)*0.7))-EXP(-$B$15*(($B$16+$AI$4)*0.7)))+T245*$B$15/($B$15-$AI$13)*(EXP(-$AI$13*(($B$16+$AI$4)*0.7))-EXP(-$B$15*(($B$16+$AI$4)*0.7)))+U245*$B$15/($B$15-$AI$14)*(EXP(-$AI$14*(($B$16+$AI$4)*0.7))-EXP(-$B$15*(($B$16+$AI$4)*0.7)))</f>
        <v/>
      </c>
      <c r="AC245" s="17">
        <f>R245*EXP(-$B$15*(($B$16+$AI$4)*0.8))+S245*$B$15/($B$15-$AI$12)*(EXP(-$AI$12*(($B$16+$AI$4)*0.8))-EXP(-$B$15*(($B$16+$AI$4)*0.8)))+T245*$B$15/($B$15-$AI$13)*(EXP(-$AI$13*(($B$16+$AI$4)*0.8))-EXP(-$B$15*(($B$16+$AI$4)*0.8)))+U245*$B$15/($B$15-$AI$14)*(EXP(-$AI$14*(($B$16+$AI$4)*0.8))-EXP(-$B$15*(($B$16+$AI$4)*0.8)))</f>
        <v/>
      </c>
      <c r="AD245" s="17">
        <f>R245*EXP(-$B$15*(($B$16+$AI$4)*0.9))+S245*$B$15/($B$15-$AI$12)*(EXP(-$AI$12*(($B$16+$AI$4)*0.9))-EXP(-$B$15*(($B$16+$AI$4)*0.9)))+T245*$B$15/($B$15-$AI$13)*(EXP(-$AI$13*(($B$16+$AI$4)*0.9))-EXP(-$B$15*(($B$16+$AI$4)*0.9)))+U245*$B$15/($B$15-$AI$14)*(EXP(-$AI$14*(($B$16+$AI$4)*0.9))-EXP(-$B$15*(($B$16+$AI$4)*0.9)))</f>
        <v/>
      </c>
      <c r="AE245" s="17">
        <f>R245*EXP(-$B$15*(($B$16+$AI$4)*1.0))+S245*$B$15/($B$15-$AI$12)*(EXP(-$AI$12*(($B$16+$AI$4)*1.0))-EXP(-$B$15*(($B$16+$AI$4)*1.0)))+T245*$B$15/($B$15-$AI$13)*(EXP(-$AI$13*(($B$16+$AI$4)*1.0))-EXP(-$B$15*(($B$16+$AI$4)*1.0)))+U245*$B$15/($B$15-$AI$14)*(EXP(-$AI$14*(($B$16+$AI$4)*1.0))-EXP(-$B$15*(($B$16+$AI$4)*1.0)))</f>
        <v/>
      </c>
      <c r="AF245" s="17">
        <f>MIN((G245-V245)/$AI$48,(G245-W245)/$AI$49,(G245-X245)/$AI$50,(G245-Y245)/$AI$51,(G245-Z245)/$AI$52,(G245-AA245)/$AI$53,(G245-AB245)/$AI$54,(G245-AC245)/$AI$55,(G245-AD245)/$AI$56,(G245-AE245)/$AI$57)</f>
        <v/>
      </c>
    </row>
    <row r="246">
      <c r="E246" s="12">
        <f>E245+$B$11</f>
        <v/>
      </c>
      <c r="F246" s="13">
        <f>E246/60</f>
        <v/>
      </c>
      <c r="G246" s="13">
        <f>IF(F246&gt;=$AI$66,$B$26,IF(F246&gt;=$AI$65,$B$25,IF(F246&gt;=$AI$64,$B$24,IF(F246&gt;=$AI$63,$B$23,IF(F246&gt;=$AI$62,$B$22,IF(F246&gt;=$AI$61,$B$21,$B$20))))))</f>
        <v/>
      </c>
      <c r="H246" s="14">
        <f>MAX(0,MIN($AI$59,IF($B$9="Plasma",(G246-(S246*$AI$18+T246*$AI$19+U246*$AI$20))/$AI$46,AF246)))</f>
        <v/>
      </c>
      <c r="I246" s="15">
        <f>H246/10*3600/$B$11</f>
        <v/>
      </c>
      <c r="J246" s="15">
        <f>J245+H246</f>
        <v/>
      </c>
      <c r="K246" s="14">
        <f>$AI$21*K245+$AI$22*L245+$AI$23*M245+$AI$30*H245</f>
        <v/>
      </c>
      <c r="L246" s="14">
        <f>$AI$24*K245+$AI$25*L245+$AI$26*M245+$AI$31*H245</f>
        <v/>
      </c>
      <c r="M246" s="14">
        <f>$AI$27*K245+$AI$28*L245+$AI$29*M245+$AI$32*H245</f>
        <v/>
      </c>
      <c r="N246" s="16">
        <f>R246*$B$48</f>
        <v/>
      </c>
      <c r="O246" s="14">
        <f>K246/$B$37</f>
        <v/>
      </c>
      <c r="P246" s="14">
        <f>L246/$B$38</f>
        <v/>
      </c>
      <c r="Q246" s="14">
        <f>M246/$B$39</f>
        <v/>
      </c>
      <c r="R246" s="14">
        <f>R245*$AI$42+S245*$AI$43+T245*$AI$44+U245*$AI$45+$AI$47*H245</f>
        <v/>
      </c>
      <c r="S246" s="17">
        <f>$AI$33*K246+$AI$34*L246+$AI$35*M246</f>
        <v/>
      </c>
      <c r="T246" s="17">
        <f>$AI$36*K246+$AI$37*L246+$AI$38*M246</f>
        <v/>
      </c>
      <c r="U246" s="17">
        <f>$AI$39*K246+$AI$40*L246+$AI$41*M246</f>
        <v/>
      </c>
      <c r="V246" s="17">
        <f>R246*EXP(-$B$15*(($B$16+$AI$4)*0.1))+S246*$B$15/($B$15-$AI$12)*(EXP(-$AI$12*(($B$16+$AI$4)*0.1))-EXP(-$B$15*(($B$16+$AI$4)*0.1)))+T246*$B$15/($B$15-$AI$13)*(EXP(-$AI$13*(($B$16+$AI$4)*0.1))-EXP(-$B$15*(($B$16+$AI$4)*0.1)))+U246*$B$15/($B$15-$AI$14)*(EXP(-$AI$14*(($B$16+$AI$4)*0.1))-EXP(-$B$15*(($B$16+$AI$4)*0.1)))</f>
        <v/>
      </c>
      <c r="W246" s="17">
        <f>R246*EXP(-$B$15*(($B$16+$AI$4)*0.2))+S246*$B$15/($B$15-$AI$12)*(EXP(-$AI$12*(($B$16+$AI$4)*0.2))-EXP(-$B$15*(($B$16+$AI$4)*0.2)))+T246*$B$15/($B$15-$AI$13)*(EXP(-$AI$13*(($B$16+$AI$4)*0.2))-EXP(-$B$15*(($B$16+$AI$4)*0.2)))+U246*$B$15/($B$15-$AI$14)*(EXP(-$AI$14*(($B$16+$AI$4)*0.2))-EXP(-$B$15*(($B$16+$AI$4)*0.2)))</f>
        <v/>
      </c>
      <c r="X246" s="17">
        <f>R246*EXP(-$B$15*(($B$16+$AI$4)*0.3))+S246*$B$15/($B$15-$AI$12)*(EXP(-$AI$12*(($B$16+$AI$4)*0.3))-EXP(-$B$15*(($B$16+$AI$4)*0.3)))+T246*$B$15/($B$15-$AI$13)*(EXP(-$AI$13*(($B$16+$AI$4)*0.3))-EXP(-$B$15*(($B$16+$AI$4)*0.3)))+U246*$B$15/($B$15-$AI$14)*(EXP(-$AI$14*(($B$16+$AI$4)*0.3))-EXP(-$B$15*(($B$16+$AI$4)*0.3)))</f>
        <v/>
      </c>
      <c r="Y246" s="17">
        <f>R246*EXP(-$B$15*(($B$16+$AI$4)*0.4))+S246*$B$15/($B$15-$AI$12)*(EXP(-$AI$12*(($B$16+$AI$4)*0.4))-EXP(-$B$15*(($B$16+$AI$4)*0.4)))+T246*$B$15/($B$15-$AI$13)*(EXP(-$AI$13*(($B$16+$AI$4)*0.4))-EXP(-$B$15*(($B$16+$AI$4)*0.4)))+U246*$B$15/($B$15-$AI$14)*(EXP(-$AI$14*(($B$16+$AI$4)*0.4))-EXP(-$B$15*(($B$16+$AI$4)*0.4)))</f>
        <v/>
      </c>
      <c r="Z246" s="17">
        <f>R246*EXP(-$B$15*(($B$16+$AI$4)*0.5))+S246*$B$15/($B$15-$AI$12)*(EXP(-$AI$12*(($B$16+$AI$4)*0.5))-EXP(-$B$15*(($B$16+$AI$4)*0.5)))+T246*$B$15/($B$15-$AI$13)*(EXP(-$AI$13*(($B$16+$AI$4)*0.5))-EXP(-$B$15*(($B$16+$AI$4)*0.5)))+U246*$B$15/($B$15-$AI$14)*(EXP(-$AI$14*(($B$16+$AI$4)*0.5))-EXP(-$B$15*(($B$16+$AI$4)*0.5)))</f>
        <v/>
      </c>
      <c r="AA246" s="17">
        <f>R246*EXP(-$B$15*(($B$16+$AI$4)*0.6))+S246*$B$15/($B$15-$AI$12)*(EXP(-$AI$12*(($B$16+$AI$4)*0.6))-EXP(-$B$15*(($B$16+$AI$4)*0.6)))+T246*$B$15/($B$15-$AI$13)*(EXP(-$AI$13*(($B$16+$AI$4)*0.6))-EXP(-$B$15*(($B$16+$AI$4)*0.6)))+U246*$B$15/($B$15-$AI$14)*(EXP(-$AI$14*(($B$16+$AI$4)*0.6))-EXP(-$B$15*(($B$16+$AI$4)*0.6)))</f>
        <v/>
      </c>
      <c r="AB246" s="17">
        <f>R246*EXP(-$B$15*(($B$16+$AI$4)*0.7))+S246*$B$15/($B$15-$AI$12)*(EXP(-$AI$12*(($B$16+$AI$4)*0.7))-EXP(-$B$15*(($B$16+$AI$4)*0.7)))+T246*$B$15/($B$15-$AI$13)*(EXP(-$AI$13*(($B$16+$AI$4)*0.7))-EXP(-$B$15*(($B$16+$AI$4)*0.7)))+U246*$B$15/($B$15-$AI$14)*(EXP(-$AI$14*(($B$16+$AI$4)*0.7))-EXP(-$B$15*(($B$16+$AI$4)*0.7)))</f>
        <v/>
      </c>
      <c r="AC246" s="17">
        <f>R246*EXP(-$B$15*(($B$16+$AI$4)*0.8))+S246*$B$15/($B$15-$AI$12)*(EXP(-$AI$12*(($B$16+$AI$4)*0.8))-EXP(-$B$15*(($B$16+$AI$4)*0.8)))+T246*$B$15/($B$15-$AI$13)*(EXP(-$AI$13*(($B$16+$AI$4)*0.8))-EXP(-$B$15*(($B$16+$AI$4)*0.8)))+U246*$B$15/($B$15-$AI$14)*(EXP(-$AI$14*(($B$16+$AI$4)*0.8))-EXP(-$B$15*(($B$16+$AI$4)*0.8)))</f>
        <v/>
      </c>
      <c r="AD246" s="17">
        <f>R246*EXP(-$B$15*(($B$16+$AI$4)*0.9))+S246*$B$15/($B$15-$AI$12)*(EXP(-$AI$12*(($B$16+$AI$4)*0.9))-EXP(-$B$15*(($B$16+$AI$4)*0.9)))+T246*$B$15/($B$15-$AI$13)*(EXP(-$AI$13*(($B$16+$AI$4)*0.9))-EXP(-$B$15*(($B$16+$AI$4)*0.9)))+U246*$B$15/($B$15-$AI$14)*(EXP(-$AI$14*(($B$16+$AI$4)*0.9))-EXP(-$B$15*(($B$16+$AI$4)*0.9)))</f>
        <v/>
      </c>
      <c r="AE246" s="17">
        <f>R246*EXP(-$B$15*(($B$16+$AI$4)*1.0))+S246*$B$15/($B$15-$AI$12)*(EXP(-$AI$12*(($B$16+$AI$4)*1.0))-EXP(-$B$15*(($B$16+$AI$4)*1.0)))+T246*$B$15/($B$15-$AI$13)*(EXP(-$AI$13*(($B$16+$AI$4)*1.0))-EXP(-$B$15*(($B$16+$AI$4)*1.0)))+U246*$B$15/($B$15-$AI$14)*(EXP(-$AI$14*(($B$16+$AI$4)*1.0))-EXP(-$B$15*(($B$16+$AI$4)*1.0)))</f>
        <v/>
      </c>
      <c r="AF246" s="17">
        <f>MIN((G246-V246)/$AI$48,(G246-W246)/$AI$49,(G246-X246)/$AI$50,(G246-Y246)/$AI$51,(G246-Z246)/$AI$52,(G246-AA246)/$AI$53,(G246-AB246)/$AI$54,(G246-AC246)/$AI$55,(G246-AD246)/$AI$56,(G246-AE246)/$AI$57)</f>
        <v/>
      </c>
    </row>
    <row r="247">
      <c r="E247" s="12">
        <f>E246+$B$11</f>
        <v/>
      </c>
      <c r="F247" s="13">
        <f>E247/60</f>
        <v/>
      </c>
      <c r="G247" s="13">
        <f>IF(F247&gt;=$AI$66,$B$26,IF(F247&gt;=$AI$65,$B$25,IF(F247&gt;=$AI$64,$B$24,IF(F247&gt;=$AI$63,$B$23,IF(F247&gt;=$AI$62,$B$22,IF(F247&gt;=$AI$61,$B$21,$B$20))))))</f>
        <v/>
      </c>
      <c r="H247" s="14">
        <f>MAX(0,MIN($AI$59,IF($B$9="Plasma",(G247-(S247*$AI$18+T247*$AI$19+U247*$AI$20))/$AI$46,AF247)))</f>
        <v/>
      </c>
      <c r="I247" s="15">
        <f>H247/10*3600/$B$11</f>
        <v/>
      </c>
      <c r="J247" s="15">
        <f>J246+H247</f>
        <v/>
      </c>
      <c r="K247" s="14">
        <f>$AI$21*K246+$AI$22*L246+$AI$23*M246+$AI$30*H246</f>
        <v/>
      </c>
      <c r="L247" s="14">
        <f>$AI$24*K246+$AI$25*L246+$AI$26*M246+$AI$31*H246</f>
        <v/>
      </c>
      <c r="M247" s="14">
        <f>$AI$27*K246+$AI$28*L246+$AI$29*M246+$AI$32*H246</f>
        <v/>
      </c>
      <c r="N247" s="16">
        <f>R247*$B$48</f>
        <v/>
      </c>
      <c r="O247" s="14">
        <f>K247/$B$37</f>
        <v/>
      </c>
      <c r="P247" s="14">
        <f>L247/$B$38</f>
        <v/>
      </c>
      <c r="Q247" s="14">
        <f>M247/$B$39</f>
        <v/>
      </c>
      <c r="R247" s="14">
        <f>R246*$AI$42+S246*$AI$43+T246*$AI$44+U246*$AI$45+$AI$47*H246</f>
        <v/>
      </c>
      <c r="S247" s="17">
        <f>$AI$33*K247+$AI$34*L247+$AI$35*M247</f>
        <v/>
      </c>
      <c r="T247" s="17">
        <f>$AI$36*K247+$AI$37*L247+$AI$38*M247</f>
        <v/>
      </c>
      <c r="U247" s="17">
        <f>$AI$39*K247+$AI$40*L247+$AI$41*M247</f>
        <v/>
      </c>
      <c r="V247" s="17">
        <f>R247*EXP(-$B$15*(($B$16+$AI$4)*0.1))+S247*$B$15/($B$15-$AI$12)*(EXP(-$AI$12*(($B$16+$AI$4)*0.1))-EXP(-$B$15*(($B$16+$AI$4)*0.1)))+T247*$B$15/($B$15-$AI$13)*(EXP(-$AI$13*(($B$16+$AI$4)*0.1))-EXP(-$B$15*(($B$16+$AI$4)*0.1)))+U247*$B$15/($B$15-$AI$14)*(EXP(-$AI$14*(($B$16+$AI$4)*0.1))-EXP(-$B$15*(($B$16+$AI$4)*0.1)))</f>
        <v/>
      </c>
      <c r="W247" s="17">
        <f>R247*EXP(-$B$15*(($B$16+$AI$4)*0.2))+S247*$B$15/($B$15-$AI$12)*(EXP(-$AI$12*(($B$16+$AI$4)*0.2))-EXP(-$B$15*(($B$16+$AI$4)*0.2)))+T247*$B$15/($B$15-$AI$13)*(EXP(-$AI$13*(($B$16+$AI$4)*0.2))-EXP(-$B$15*(($B$16+$AI$4)*0.2)))+U247*$B$15/($B$15-$AI$14)*(EXP(-$AI$14*(($B$16+$AI$4)*0.2))-EXP(-$B$15*(($B$16+$AI$4)*0.2)))</f>
        <v/>
      </c>
      <c r="X247" s="17">
        <f>R247*EXP(-$B$15*(($B$16+$AI$4)*0.3))+S247*$B$15/($B$15-$AI$12)*(EXP(-$AI$12*(($B$16+$AI$4)*0.3))-EXP(-$B$15*(($B$16+$AI$4)*0.3)))+T247*$B$15/($B$15-$AI$13)*(EXP(-$AI$13*(($B$16+$AI$4)*0.3))-EXP(-$B$15*(($B$16+$AI$4)*0.3)))+U247*$B$15/($B$15-$AI$14)*(EXP(-$AI$14*(($B$16+$AI$4)*0.3))-EXP(-$B$15*(($B$16+$AI$4)*0.3)))</f>
        <v/>
      </c>
      <c r="Y247" s="17">
        <f>R247*EXP(-$B$15*(($B$16+$AI$4)*0.4))+S247*$B$15/($B$15-$AI$12)*(EXP(-$AI$12*(($B$16+$AI$4)*0.4))-EXP(-$B$15*(($B$16+$AI$4)*0.4)))+T247*$B$15/($B$15-$AI$13)*(EXP(-$AI$13*(($B$16+$AI$4)*0.4))-EXP(-$B$15*(($B$16+$AI$4)*0.4)))+U247*$B$15/($B$15-$AI$14)*(EXP(-$AI$14*(($B$16+$AI$4)*0.4))-EXP(-$B$15*(($B$16+$AI$4)*0.4)))</f>
        <v/>
      </c>
      <c r="Z247" s="17">
        <f>R247*EXP(-$B$15*(($B$16+$AI$4)*0.5))+S247*$B$15/($B$15-$AI$12)*(EXP(-$AI$12*(($B$16+$AI$4)*0.5))-EXP(-$B$15*(($B$16+$AI$4)*0.5)))+T247*$B$15/($B$15-$AI$13)*(EXP(-$AI$13*(($B$16+$AI$4)*0.5))-EXP(-$B$15*(($B$16+$AI$4)*0.5)))+U247*$B$15/($B$15-$AI$14)*(EXP(-$AI$14*(($B$16+$AI$4)*0.5))-EXP(-$B$15*(($B$16+$AI$4)*0.5)))</f>
        <v/>
      </c>
      <c r="AA247" s="17">
        <f>R247*EXP(-$B$15*(($B$16+$AI$4)*0.6))+S247*$B$15/($B$15-$AI$12)*(EXP(-$AI$12*(($B$16+$AI$4)*0.6))-EXP(-$B$15*(($B$16+$AI$4)*0.6)))+T247*$B$15/($B$15-$AI$13)*(EXP(-$AI$13*(($B$16+$AI$4)*0.6))-EXP(-$B$15*(($B$16+$AI$4)*0.6)))+U247*$B$15/($B$15-$AI$14)*(EXP(-$AI$14*(($B$16+$AI$4)*0.6))-EXP(-$B$15*(($B$16+$AI$4)*0.6)))</f>
        <v/>
      </c>
      <c r="AB247" s="17">
        <f>R247*EXP(-$B$15*(($B$16+$AI$4)*0.7))+S247*$B$15/($B$15-$AI$12)*(EXP(-$AI$12*(($B$16+$AI$4)*0.7))-EXP(-$B$15*(($B$16+$AI$4)*0.7)))+T247*$B$15/($B$15-$AI$13)*(EXP(-$AI$13*(($B$16+$AI$4)*0.7))-EXP(-$B$15*(($B$16+$AI$4)*0.7)))+U247*$B$15/($B$15-$AI$14)*(EXP(-$AI$14*(($B$16+$AI$4)*0.7))-EXP(-$B$15*(($B$16+$AI$4)*0.7)))</f>
        <v/>
      </c>
      <c r="AC247" s="17">
        <f>R247*EXP(-$B$15*(($B$16+$AI$4)*0.8))+S247*$B$15/($B$15-$AI$12)*(EXP(-$AI$12*(($B$16+$AI$4)*0.8))-EXP(-$B$15*(($B$16+$AI$4)*0.8)))+T247*$B$15/($B$15-$AI$13)*(EXP(-$AI$13*(($B$16+$AI$4)*0.8))-EXP(-$B$15*(($B$16+$AI$4)*0.8)))+U247*$B$15/($B$15-$AI$14)*(EXP(-$AI$14*(($B$16+$AI$4)*0.8))-EXP(-$B$15*(($B$16+$AI$4)*0.8)))</f>
        <v/>
      </c>
      <c r="AD247" s="17">
        <f>R247*EXP(-$B$15*(($B$16+$AI$4)*0.9))+S247*$B$15/($B$15-$AI$12)*(EXP(-$AI$12*(($B$16+$AI$4)*0.9))-EXP(-$B$15*(($B$16+$AI$4)*0.9)))+T247*$B$15/($B$15-$AI$13)*(EXP(-$AI$13*(($B$16+$AI$4)*0.9))-EXP(-$B$15*(($B$16+$AI$4)*0.9)))+U247*$B$15/($B$15-$AI$14)*(EXP(-$AI$14*(($B$16+$AI$4)*0.9))-EXP(-$B$15*(($B$16+$AI$4)*0.9)))</f>
        <v/>
      </c>
      <c r="AE247" s="17">
        <f>R247*EXP(-$B$15*(($B$16+$AI$4)*1.0))+S247*$B$15/($B$15-$AI$12)*(EXP(-$AI$12*(($B$16+$AI$4)*1.0))-EXP(-$B$15*(($B$16+$AI$4)*1.0)))+T247*$B$15/($B$15-$AI$13)*(EXP(-$AI$13*(($B$16+$AI$4)*1.0))-EXP(-$B$15*(($B$16+$AI$4)*1.0)))+U247*$B$15/($B$15-$AI$14)*(EXP(-$AI$14*(($B$16+$AI$4)*1.0))-EXP(-$B$15*(($B$16+$AI$4)*1.0)))</f>
        <v/>
      </c>
      <c r="AF247" s="17">
        <f>MIN((G247-V247)/$AI$48,(G247-W247)/$AI$49,(G247-X247)/$AI$50,(G247-Y247)/$AI$51,(G247-Z247)/$AI$52,(G247-AA247)/$AI$53,(G247-AB247)/$AI$54,(G247-AC247)/$AI$55,(G247-AD247)/$AI$56,(G247-AE247)/$AI$57)</f>
        <v/>
      </c>
    </row>
    <row r="248">
      <c r="E248" s="12">
        <f>E247+$B$11</f>
        <v/>
      </c>
      <c r="F248" s="13">
        <f>E248/60</f>
        <v/>
      </c>
      <c r="G248" s="13">
        <f>IF(F248&gt;=$AI$66,$B$26,IF(F248&gt;=$AI$65,$B$25,IF(F248&gt;=$AI$64,$B$24,IF(F248&gt;=$AI$63,$B$23,IF(F248&gt;=$AI$62,$B$22,IF(F248&gt;=$AI$61,$B$21,$B$20))))))</f>
        <v/>
      </c>
      <c r="H248" s="14">
        <f>MAX(0,MIN($AI$59,IF($B$9="Plasma",(G248-(S248*$AI$18+T248*$AI$19+U248*$AI$20))/$AI$46,AF248)))</f>
        <v/>
      </c>
      <c r="I248" s="15">
        <f>H248/10*3600/$B$11</f>
        <v/>
      </c>
      <c r="J248" s="15">
        <f>J247+H248</f>
        <v/>
      </c>
      <c r="K248" s="14">
        <f>$AI$21*K247+$AI$22*L247+$AI$23*M247+$AI$30*H247</f>
        <v/>
      </c>
      <c r="L248" s="14">
        <f>$AI$24*K247+$AI$25*L247+$AI$26*M247+$AI$31*H247</f>
        <v/>
      </c>
      <c r="M248" s="14">
        <f>$AI$27*K247+$AI$28*L247+$AI$29*M247+$AI$32*H247</f>
        <v/>
      </c>
      <c r="N248" s="16">
        <f>R248*$B$48</f>
        <v/>
      </c>
      <c r="O248" s="14">
        <f>K248/$B$37</f>
        <v/>
      </c>
      <c r="P248" s="14">
        <f>L248/$B$38</f>
        <v/>
      </c>
      <c r="Q248" s="14">
        <f>M248/$B$39</f>
        <v/>
      </c>
      <c r="R248" s="14">
        <f>R247*$AI$42+S247*$AI$43+T247*$AI$44+U247*$AI$45+$AI$47*H247</f>
        <v/>
      </c>
      <c r="S248" s="17">
        <f>$AI$33*K248+$AI$34*L248+$AI$35*M248</f>
        <v/>
      </c>
      <c r="T248" s="17">
        <f>$AI$36*K248+$AI$37*L248+$AI$38*M248</f>
        <v/>
      </c>
      <c r="U248" s="17">
        <f>$AI$39*K248+$AI$40*L248+$AI$41*M248</f>
        <v/>
      </c>
      <c r="V248" s="17">
        <f>R248*EXP(-$B$15*(($B$16+$AI$4)*0.1))+S248*$B$15/($B$15-$AI$12)*(EXP(-$AI$12*(($B$16+$AI$4)*0.1))-EXP(-$B$15*(($B$16+$AI$4)*0.1)))+T248*$B$15/($B$15-$AI$13)*(EXP(-$AI$13*(($B$16+$AI$4)*0.1))-EXP(-$B$15*(($B$16+$AI$4)*0.1)))+U248*$B$15/($B$15-$AI$14)*(EXP(-$AI$14*(($B$16+$AI$4)*0.1))-EXP(-$B$15*(($B$16+$AI$4)*0.1)))</f>
        <v/>
      </c>
      <c r="W248" s="17">
        <f>R248*EXP(-$B$15*(($B$16+$AI$4)*0.2))+S248*$B$15/($B$15-$AI$12)*(EXP(-$AI$12*(($B$16+$AI$4)*0.2))-EXP(-$B$15*(($B$16+$AI$4)*0.2)))+T248*$B$15/($B$15-$AI$13)*(EXP(-$AI$13*(($B$16+$AI$4)*0.2))-EXP(-$B$15*(($B$16+$AI$4)*0.2)))+U248*$B$15/($B$15-$AI$14)*(EXP(-$AI$14*(($B$16+$AI$4)*0.2))-EXP(-$B$15*(($B$16+$AI$4)*0.2)))</f>
        <v/>
      </c>
      <c r="X248" s="17">
        <f>R248*EXP(-$B$15*(($B$16+$AI$4)*0.3))+S248*$B$15/($B$15-$AI$12)*(EXP(-$AI$12*(($B$16+$AI$4)*0.3))-EXP(-$B$15*(($B$16+$AI$4)*0.3)))+T248*$B$15/($B$15-$AI$13)*(EXP(-$AI$13*(($B$16+$AI$4)*0.3))-EXP(-$B$15*(($B$16+$AI$4)*0.3)))+U248*$B$15/($B$15-$AI$14)*(EXP(-$AI$14*(($B$16+$AI$4)*0.3))-EXP(-$B$15*(($B$16+$AI$4)*0.3)))</f>
        <v/>
      </c>
      <c r="Y248" s="17">
        <f>R248*EXP(-$B$15*(($B$16+$AI$4)*0.4))+S248*$B$15/($B$15-$AI$12)*(EXP(-$AI$12*(($B$16+$AI$4)*0.4))-EXP(-$B$15*(($B$16+$AI$4)*0.4)))+T248*$B$15/($B$15-$AI$13)*(EXP(-$AI$13*(($B$16+$AI$4)*0.4))-EXP(-$B$15*(($B$16+$AI$4)*0.4)))+U248*$B$15/($B$15-$AI$14)*(EXP(-$AI$14*(($B$16+$AI$4)*0.4))-EXP(-$B$15*(($B$16+$AI$4)*0.4)))</f>
        <v/>
      </c>
      <c r="Z248" s="17">
        <f>R248*EXP(-$B$15*(($B$16+$AI$4)*0.5))+S248*$B$15/($B$15-$AI$12)*(EXP(-$AI$12*(($B$16+$AI$4)*0.5))-EXP(-$B$15*(($B$16+$AI$4)*0.5)))+T248*$B$15/($B$15-$AI$13)*(EXP(-$AI$13*(($B$16+$AI$4)*0.5))-EXP(-$B$15*(($B$16+$AI$4)*0.5)))+U248*$B$15/($B$15-$AI$14)*(EXP(-$AI$14*(($B$16+$AI$4)*0.5))-EXP(-$B$15*(($B$16+$AI$4)*0.5)))</f>
        <v/>
      </c>
      <c r="AA248" s="17">
        <f>R248*EXP(-$B$15*(($B$16+$AI$4)*0.6))+S248*$B$15/($B$15-$AI$12)*(EXP(-$AI$12*(($B$16+$AI$4)*0.6))-EXP(-$B$15*(($B$16+$AI$4)*0.6)))+T248*$B$15/($B$15-$AI$13)*(EXP(-$AI$13*(($B$16+$AI$4)*0.6))-EXP(-$B$15*(($B$16+$AI$4)*0.6)))+U248*$B$15/($B$15-$AI$14)*(EXP(-$AI$14*(($B$16+$AI$4)*0.6))-EXP(-$B$15*(($B$16+$AI$4)*0.6)))</f>
        <v/>
      </c>
      <c r="AB248" s="17">
        <f>R248*EXP(-$B$15*(($B$16+$AI$4)*0.7))+S248*$B$15/($B$15-$AI$12)*(EXP(-$AI$12*(($B$16+$AI$4)*0.7))-EXP(-$B$15*(($B$16+$AI$4)*0.7)))+T248*$B$15/($B$15-$AI$13)*(EXP(-$AI$13*(($B$16+$AI$4)*0.7))-EXP(-$B$15*(($B$16+$AI$4)*0.7)))+U248*$B$15/($B$15-$AI$14)*(EXP(-$AI$14*(($B$16+$AI$4)*0.7))-EXP(-$B$15*(($B$16+$AI$4)*0.7)))</f>
        <v/>
      </c>
      <c r="AC248" s="17">
        <f>R248*EXP(-$B$15*(($B$16+$AI$4)*0.8))+S248*$B$15/($B$15-$AI$12)*(EXP(-$AI$12*(($B$16+$AI$4)*0.8))-EXP(-$B$15*(($B$16+$AI$4)*0.8)))+T248*$B$15/($B$15-$AI$13)*(EXP(-$AI$13*(($B$16+$AI$4)*0.8))-EXP(-$B$15*(($B$16+$AI$4)*0.8)))+U248*$B$15/($B$15-$AI$14)*(EXP(-$AI$14*(($B$16+$AI$4)*0.8))-EXP(-$B$15*(($B$16+$AI$4)*0.8)))</f>
        <v/>
      </c>
      <c r="AD248" s="17">
        <f>R248*EXP(-$B$15*(($B$16+$AI$4)*0.9))+S248*$B$15/($B$15-$AI$12)*(EXP(-$AI$12*(($B$16+$AI$4)*0.9))-EXP(-$B$15*(($B$16+$AI$4)*0.9)))+T248*$B$15/($B$15-$AI$13)*(EXP(-$AI$13*(($B$16+$AI$4)*0.9))-EXP(-$B$15*(($B$16+$AI$4)*0.9)))+U248*$B$15/($B$15-$AI$14)*(EXP(-$AI$14*(($B$16+$AI$4)*0.9))-EXP(-$B$15*(($B$16+$AI$4)*0.9)))</f>
        <v/>
      </c>
      <c r="AE248" s="17">
        <f>R248*EXP(-$B$15*(($B$16+$AI$4)*1.0))+S248*$B$15/($B$15-$AI$12)*(EXP(-$AI$12*(($B$16+$AI$4)*1.0))-EXP(-$B$15*(($B$16+$AI$4)*1.0)))+T248*$B$15/($B$15-$AI$13)*(EXP(-$AI$13*(($B$16+$AI$4)*1.0))-EXP(-$B$15*(($B$16+$AI$4)*1.0)))+U248*$B$15/($B$15-$AI$14)*(EXP(-$AI$14*(($B$16+$AI$4)*1.0))-EXP(-$B$15*(($B$16+$AI$4)*1.0)))</f>
        <v/>
      </c>
      <c r="AF248" s="17">
        <f>MIN((G248-V248)/$AI$48,(G248-W248)/$AI$49,(G248-X248)/$AI$50,(G248-Y248)/$AI$51,(G248-Z248)/$AI$52,(G248-AA248)/$AI$53,(G248-AB248)/$AI$54,(G248-AC248)/$AI$55,(G248-AD248)/$AI$56,(G248-AE248)/$AI$57)</f>
        <v/>
      </c>
    </row>
    <row r="249">
      <c r="E249" s="12">
        <f>E248+$B$11</f>
        <v/>
      </c>
      <c r="F249" s="13">
        <f>E249/60</f>
        <v/>
      </c>
      <c r="G249" s="13">
        <f>IF(F249&gt;=$AI$66,$B$26,IF(F249&gt;=$AI$65,$B$25,IF(F249&gt;=$AI$64,$B$24,IF(F249&gt;=$AI$63,$B$23,IF(F249&gt;=$AI$62,$B$22,IF(F249&gt;=$AI$61,$B$21,$B$20))))))</f>
        <v/>
      </c>
      <c r="H249" s="14">
        <f>MAX(0,MIN($AI$59,IF($B$9="Plasma",(G249-(S249*$AI$18+T249*$AI$19+U249*$AI$20))/$AI$46,AF249)))</f>
        <v/>
      </c>
      <c r="I249" s="15">
        <f>H249/10*3600/$B$11</f>
        <v/>
      </c>
      <c r="J249" s="15">
        <f>J248+H249</f>
        <v/>
      </c>
      <c r="K249" s="14">
        <f>$AI$21*K248+$AI$22*L248+$AI$23*M248+$AI$30*H248</f>
        <v/>
      </c>
      <c r="L249" s="14">
        <f>$AI$24*K248+$AI$25*L248+$AI$26*M248+$AI$31*H248</f>
        <v/>
      </c>
      <c r="M249" s="14">
        <f>$AI$27*K248+$AI$28*L248+$AI$29*M248+$AI$32*H248</f>
        <v/>
      </c>
      <c r="N249" s="16">
        <f>R249*$B$48</f>
        <v/>
      </c>
      <c r="O249" s="14">
        <f>K249/$B$37</f>
        <v/>
      </c>
      <c r="P249" s="14">
        <f>L249/$B$38</f>
        <v/>
      </c>
      <c r="Q249" s="14">
        <f>M249/$B$39</f>
        <v/>
      </c>
      <c r="R249" s="14">
        <f>R248*$AI$42+S248*$AI$43+T248*$AI$44+U248*$AI$45+$AI$47*H248</f>
        <v/>
      </c>
      <c r="S249" s="17">
        <f>$AI$33*K249+$AI$34*L249+$AI$35*M249</f>
        <v/>
      </c>
      <c r="T249" s="17">
        <f>$AI$36*K249+$AI$37*L249+$AI$38*M249</f>
        <v/>
      </c>
      <c r="U249" s="17">
        <f>$AI$39*K249+$AI$40*L249+$AI$41*M249</f>
        <v/>
      </c>
      <c r="V249" s="17">
        <f>R249*EXP(-$B$15*(($B$16+$AI$4)*0.1))+S249*$B$15/($B$15-$AI$12)*(EXP(-$AI$12*(($B$16+$AI$4)*0.1))-EXP(-$B$15*(($B$16+$AI$4)*0.1)))+T249*$B$15/($B$15-$AI$13)*(EXP(-$AI$13*(($B$16+$AI$4)*0.1))-EXP(-$B$15*(($B$16+$AI$4)*0.1)))+U249*$B$15/($B$15-$AI$14)*(EXP(-$AI$14*(($B$16+$AI$4)*0.1))-EXP(-$B$15*(($B$16+$AI$4)*0.1)))</f>
        <v/>
      </c>
      <c r="W249" s="17">
        <f>R249*EXP(-$B$15*(($B$16+$AI$4)*0.2))+S249*$B$15/($B$15-$AI$12)*(EXP(-$AI$12*(($B$16+$AI$4)*0.2))-EXP(-$B$15*(($B$16+$AI$4)*0.2)))+T249*$B$15/($B$15-$AI$13)*(EXP(-$AI$13*(($B$16+$AI$4)*0.2))-EXP(-$B$15*(($B$16+$AI$4)*0.2)))+U249*$B$15/($B$15-$AI$14)*(EXP(-$AI$14*(($B$16+$AI$4)*0.2))-EXP(-$B$15*(($B$16+$AI$4)*0.2)))</f>
        <v/>
      </c>
      <c r="X249" s="17">
        <f>R249*EXP(-$B$15*(($B$16+$AI$4)*0.3))+S249*$B$15/($B$15-$AI$12)*(EXP(-$AI$12*(($B$16+$AI$4)*0.3))-EXP(-$B$15*(($B$16+$AI$4)*0.3)))+T249*$B$15/($B$15-$AI$13)*(EXP(-$AI$13*(($B$16+$AI$4)*0.3))-EXP(-$B$15*(($B$16+$AI$4)*0.3)))+U249*$B$15/($B$15-$AI$14)*(EXP(-$AI$14*(($B$16+$AI$4)*0.3))-EXP(-$B$15*(($B$16+$AI$4)*0.3)))</f>
        <v/>
      </c>
      <c r="Y249" s="17">
        <f>R249*EXP(-$B$15*(($B$16+$AI$4)*0.4))+S249*$B$15/($B$15-$AI$12)*(EXP(-$AI$12*(($B$16+$AI$4)*0.4))-EXP(-$B$15*(($B$16+$AI$4)*0.4)))+T249*$B$15/($B$15-$AI$13)*(EXP(-$AI$13*(($B$16+$AI$4)*0.4))-EXP(-$B$15*(($B$16+$AI$4)*0.4)))+U249*$B$15/($B$15-$AI$14)*(EXP(-$AI$14*(($B$16+$AI$4)*0.4))-EXP(-$B$15*(($B$16+$AI$4)*0.4)))</f>
        <v/>
      </c>
      <c r="Z249" s="17">
        <f>R249*EXP(-$B$15*(($B$16+$AI$4)*0.5))+S249*$B$15/($B$15-$AI$12)*(EXP(-$AI$12*(($B$16+$AI$4)*0.5))-EXP(-$B$15*(($B$16+$AI$4)*0.5)))+T249*$B$15/($B$15-$AI$13)*(EXP(-$AI$13*(($B$16+$AI$4)*0.5))-EXP(-$B$15*(($B$16+$AI$4)*0.5)))+U249*$B$15/($B$15-$AI$14)*(EXP(-$AI$14*(($B$16+$AI$4)*0.5))-EXP(-$B$15*(($B$16+$AI$4)*0.5)))</f>
        <v/>
      </c>
      <c r="AA249" s="17">
        <f>R249*EXP(-$B$15*(($B$16+$AI$4)*0.6))+S249*$B$15/($B$15-$AI$12)*(EXP(-$AI$12*(($B$16+$AI$4)*0.6))-EXP(-$B$15*(($B$16+$AI$4)*0.6)))+T249*$B$15/($B$15-$AI$13)*(EXP(-$AI$13*(($B$16+$AI$4)*0.6))-EXP(-$B$15*(($B$16+$AI$4)*0.6)))+U249*$B$15/($B$15-$AI$14)*(EXP(-$AI$14*(($B$16+$AI$4)*0.6))-EXP(-$B$15*(($B$16+$AI$4)*0.6)))</f>
        <v/>
      </c>
      <c r="AB249" s="17">
        <f>R249*EXP(-$B$15*(($B$16+$AI$4)*0.7))+S249*$B$15/($B$15-$AI$12)*(EXP(-$AI$12*(($B$16+$AI$4)*0.7))-EXP(-$B$15*(($B$16+$AI$4)*0.7)))+T249*$B$15/($B$15-$AI$13)*(EXP(-$AI$13*(($B$16+$AI$4)*0.7))-EXP(-$B$15*(($B$16+$AI$4)*0.7)))+U249*$B$15/($B$15-$AI$14)*(EXP(-$AI$14*(($B$16+$AI$4)*0.7))-EXP(-$B$15*(($B$16+$AI$4)*0.7)))</f>
        <v/>
      </c>
      <c r="AC249" s="17">
        <f>R249*EXP(-$B$15*(($B$16+$AI$4)*0.8))+S249*$B$15/($B$15-$AI$12)*(EXP(-$AI$12*(($B$16+$AI$4)*0.8))-EXP(-$B$15*(($B$16+$AI$4)*0.8)))+T249*$B$15/($B$15-$AI$13)*(EXP(-$AI$13*(($B$16+$AI$4)*0.8))-EXP(-$B$15*(($B$16+$AI$4)*0.8)))+U249*$B$15/($B$15-$AI$14)*(EXP(-$AI$14*(($B$16+$AI$4)*0.8))-EXP(-$B$15*(($B$16+$AI$4)*0.8)))</f>
        <v/>
      </c>
      <c r="AD249" s="17">
        <f>R249*EXP(-$B$15*(($B$16+$AI$4)*0.9))+S249*$B$15/($B$15-$AI$12)*(EXP(-$AI$12*(($B$16+$AI$4)*0.9))-EXP(-$B$15*(($B$16+$AI$4)*0.9)))+T249*$B$15/($B$15-$AI$13)*(EXP(-$AI$13*(($B$16+$AI$4)*0.9))-EXP(-$B$15*(($B$16+$AI$4)*0.9)))+U249*$B$15/($B$15-$AI$14)*(EXP(-$AI$14*(($B$16+$AI$4)*0.9))-EXP(-$B$15*(($B$16+$AI$4)*0.9)))</f>
        <v/>
      </c>
      <c r="AE249" s="17">
        <f>R249*EXP(-$B$15*(($B$16+$AI$4)*1.0))+S249*$B$15/($B$15-$AI$12)*(EXP(-$AI$12*(($B$16+$AI$4)*1.0))-EXP(-$B$15*(($B$16+$AI$4)*1.0)))+T249*$B$15/($B$15-$AI$13)*(EXP(-$AI$13*(($B$16+$AI$4)*1.0))-EXP(-$B$15*(($B$16+$AI$4)*1.0)))+U249*$B$15/($B$15-$AI$14)*(EXP(-$AI$14*(($B$16+$AI$4)*1.0))-EXP(-$B$15*(($B$16+$AI$4)*1.0)))</f>
        <v/>
      </c>
      <c r="AF249" s="17">
        <f>MIN((G249-V249)/$AI$48,(G249-W249)/$AI$49,(G249-X249)/$AI$50,(G249-Y249)/$AI$51,(G249-Z249)/$AI$52,(G249-AA249)/$AI$53,(G249-AB249)/$AI$54,(G249-AC249)/$AI$55,(G249-AD249)/$AI$56,(G249-AE249)/$AI$57)</f>
        <v/>
      </c>
    </row>
    <row r="250">
      <c r="E250" s="12">
        <f>E249+$B$11</f>
        <v/>
      </c>
      <c r="F250" s="13">
        <f>E250/60</f>
        <v/>
      </c>
      <c r="G250" s="13">
        <f>IF(F250&gt;=$AI$66,$B$26,IF(F250&gt;=$AI$65,$B$25,IF(F250&gt;=$AI$64,$B$24,IF(F250&gt;=$AI$63,$B$23,IF(F250&gt;=$AI$62,$B$22,IF(F250&gt;=$AI$61,$B$21,$B$20))))))</f>
        <v/>
      </c>
      <c r="H250" s="14">
        <f>MAX(0,MIN($AI$59,IF($B$9="Plasma",(G250-(S250*$AI$18+T250*$AI$19+U250*$AI$20))/$AI$46,AF250)))</f>
        <v/>
      </c>
      <c r="I250" s="15">
        <f>H250/10*3600/$B$11</f>
        <v/>
      </c>
      <c r="J250" s="15">
        <f>J249+H250</f>
        <v/>
      </c>
      <c r="K250" s="14">
        <f>$AI$21*K249+$AI$22*L249+$AI$23*M249+$AI$30*H249</f>
        <v/>
      </c>
      <c r="L250" s="14">
        <f>$AI$24*K249+$AI$25*L249+$AI$26*M249+$AI$31*H249</f>
        <v/>
      </c>
      <c r="M250" s="14">
        <f>$AI$27*K249+$AI$28*L249+$AI$29*M249+$AI$32*H249</f>
        <v/>
      </c>
      <c r="N250" s="16">
        <f>R250*$B$48</f>
        <v/>
      </c>
      <c r="O250" s="14">
        <f>K250/$B$37</f>
        <v/>
      </c>
      <c r="P250" s="14">
        <f>L250/$B$38</f>
        <v/>
      </c>
      <c r="Q250" s="14">
        <f>M250/$B$39</f>
        <v/>
      </c>
      <c r="R250" s="14">
        <f>R249*$AI$42+S249*$AI$43+T249*$AI$44+U249*$AI$45+$AI$47*H249</f>
        <v/>
      </c>
      <c r="S250" s="17">
        <f>$AI$33*K250+$AI$34*L250+$AI$35*M250</f>
        <v/>
      </c>
      <c r="T250" s="17">
        <f>$AI$36*K250+$AI$37*L250+$AI$38*M250</f>
        <v/>
      </c>
      <c r="U250" s="17">
        <f>$AI$39*K250+$AI$40*L250+$AI$41*M250</f>
        <v/>
      </c>
      <c r="V250" s="17">
        <f>R250*EXP(-$B$15*(($B$16+$AI$4)*0.1))+S250*$B$15/($B$15-$AI$12)*(EXP(-$AI$12*(($B$16+$AI$4)*0.1))-EXP(-$B$15*(($B$16+$AI$4)*0.1)))+T250*$B$15/($B$15-$AI$13)*(EXP(-$AI$13*(($B$16+$AI$4)*0.1))-EXP(-$B$15*(($B$16+$AI$4)*0.1)))+U250*$B$15/($B$15-$AI$14)*(EXP(-$AI$14*(($B$16+$AI$4)*0.1))-EXP(-$B$15*(($B$16+$AI$4)*0.1)))</f>
        <v/>
      </c>
      <c r="W250" s="17">
        <f>R250*EXP(-$B$15*(($B$16+$AI$4)*0.2))+S250*$B$15/($B$15-$AI$12)*(EXP(-$AI$12*(($B$16+$AI$4)*0.2))-EXP(-$B$15*(($B$16+$AI$4)*0.2)))+T250*$B$15/($B$15-$AI$13)*(EXP(-$AI$13*(($B$16+$AI$4)*0.2))-EXP(-$B$15*(($B$16+$AI$4)*0.2)))+U250*$B$15/($B$15-$AI$14)*(EXP(-$AI$14*(($B$16+$AI$4)*0.2))-EXP(-$B$15*(($B$16+$AI$4)*0.2)))</f>
        <v/>
      </c>
      <c r="X250" s="17">
        <f>R250*EXP(-$B$15*(($B$16+$AI$4)*0.3))+S250*$B$15/($B$15-$AI$12)*(EXP(-$AI$12*(($B$16+$AI$4)*0.3))-EXP(-$B$15*(($B$16+$AI$4)*0.3)))+T250*$B$15/($B$15-$AI$13)*(EXP(-$AI$13*(($B$16+$AI$4)*0.3))-EXP(-$B$15*(($B$16+$AI$4)*0.3)))+U250*$B$15/($B$15-$AI$14)*(EXP(-$AI$14*(($B$16+$AI$4)*0.3))-EXP(-$B$15*(($B$16+$AI$4)*0.3)))</f>
        <v/>
      </c>
      <c r="Y250" s="17">
        <f>R250*EXP(-$B$15*(($B$16+$AI$4)*0.4))+S250*$B$15/($B$15-$AI$12)*(EXP(-$AI$12*(($B$16+$AI$4)*0.4))-EXP(-$B$15*(($B$16+$AI$4)*0.4)))+T250*$B$15/($B$15-$AI$13)*(EXP(-$AI$13*(($B$16+$AI$4)*0.4))-EXP(-$B$15*(($B$16+$AI$4)*0.4)))+U250*$B$15/($B$15-$AI$14)*(EXP(-$AI$14*(($B$16+$AI$4)*0.4))-EXP(-$B$15*(($B$16+$AI$4)*0.4)))</f>
        <v/>
      </c>
      <c r="Z250" s="17">
        <f>R250*EXP(-$B$15*(($B$16+$AI$4)*0.5))+S250*$B$15/($B$15-$AI$12)*(EXP(-$AI$12*(($B$16+$AI$4)*0.5))-EXP(-$B$15*(($B$16+$AI$4)*0.5)))+T250*$B$15/($B$15-$AI$13)*(EXP(-$AI$13*(($B$16+$AI$4)*0.5))-EXP(-$B$15*(($B$16+$AI$4)*0.5)))+U250*$B$15/($B$15-$AI$14)*(EXP(-$AI$14*(($B$16+$AI$4)*0.5))-EXP(-$B$15*(($B$16+$AI$4)*0.5)))</f>
        <v/>
      </c>
      <c r="AA250" s="17">
        <f>R250*EXP(-$B$15*(($B$16+$AI$4)*0.6))+S250*$B$15/($B$15-$AI$12)*(EXP(-$AI$12*(($B$16+$AI$4)*0.6))-EXP(-$B$15*(($B$16+$AI$4)*0.6)))+T250*$B$15/($B$15-$AI$13)*(EXP(-$AI$13*(($B$16+$AI$4)*0.6))-EXP(-$B$15*(($B$16+$AI$4)*0.6)))+U250*$B$15/($B$15-$AI$14)*(EXP(-$AI$14*(($B$16+$AI$4)*0.6))-EXP(-$B$15*(($B$16+$AI$4)*0.6)))</f>
        <v/>
      </c>
      <c r="AB250" s="17">
        <f>R250*EXP(-$B$15*(($B$16+$AI$4)*0.7))+S250*$B$15/($B$15-$AI$12)*(EXP(-$AI$12*(($B$16+$AI$4)*0.7))-EXP(-$B$15*(($B$16+$AI$4)*0.7)))+T250*$B$15/($B$15-$AI$13)*(EXP(-$AI$13*(($B$16+$AI$4)*0.7))-EXP(-$B$15*(($B$16+$AI$4)*0.7)))+U250*$B$15/($B$15-$AI$14)*(EXP(-$AI$14*(($B$16+$AI$4)*0.7))-EXP(-$B$15*(($B$16+$AI$4)*0.7)))</f>
        <v/>
      </c>
      <c r="AC250" s="17">
        <f>R250*EXP(-$B$15*(($B$16+$AI$4)*0.8))+S250*$B$15/($B$15-$AI$12)*(EXP(-$AI$12*(($B$16+$AI$4)*0.8))-EXP(-$B$15*(($B$16+$AI$4)*0.8)))+T250*$B$15/($B$15-$AI$13)*(EXP(-$AI$13*(($B$16+$AI$4)*0.8))-EXP(-$B$15*(($B$16+$AI$4)*0.8)))+U250*$B$15/($B$15-$AI$14)*(EXP(-$AI$14*(($B$16+$AI$4)*0.8))-EXP(-$B$15*(($B$16+$AI$4)*0.8)))</f>
        <v/>
      </c>
      <c r="AD250" s="17">
        <f>R250*EXP(-$B$15*(($B$16+$AI$4)*0.9))+S250*$B$15/($B$15-$AI$12)*(EXP(-$AI$12*(($B$16+$AI$4)*0.9))-EXP(-$B$15*(($B$16+$AI$4)*0.9)))+T250*$B$15/($B$15-$AI$13)*(EXP(-$AI$13*(($B$16+$AI$4)*0.9))-EXP(-$B$15*(($B$16+$AI$4)*0.9)))+U250*$B$15/($B$15-$AI$14)*(EXP(-$AI$14*(($B$16+$AI$4)*0.9))-EXP(-$B$15*(($B$16+$AI$4)*0.9)))</f>
        <v/>
      </c>
      <c r="AE250" s="17">
        <f>R250*EXP(-$B$15*(($B$16+$AI$4)*1.0))+S250*$B$15/($B$15-$AI$12)*(EXP(-$AI$12*(($B$16+$AI$4)*1.0))-EXP(-$B$15*(($B$16+$AI$4)*1.0)))+T250*$B$15/($B$15-$AI$13)*(EXP(-$AI$13*(($B$16+$AI$4)*1.0))-EXP(-$B$15*(($B$16+$AI$4)*1.0)))+U250*$B$15/($B$15-$AI$14)*(EXP(-$AI$14*(($B$16+$AI$4)*1.0))-EXP(-$B$15*(($B$16+$AI$4)*1.0)))</f>
        <v/>
      </c>
      <c r="AF250" s="17">
        <f>MIN((G250-V250)/$AI$48,(G250-W250)/$AI$49,(G250-X250)/$AI$50,(G250-Y250)/$AI$51,(G250-Z250)/$AI$52,(G250-AA250)/$AI$53,(G250-AB250)/$AI$54,(G250-AC250)/$AI$55,(G250-AD250)/$AI$56,(G250-AE250)/$AI$57)</f>
        <v/>
      </c>
    </row>
    <row r="251">
      <c r="E251" s="12">
        <f>E250+$B$11</f>
        <v/>
      </c>
      <c r="F251" s="13">
        <f>E251/60</f>
        <v/>
      </c>
      <c r="G251" s="13">
        <f>IF(F251&gt;=$AI$66,$B$26,IF(F251&gt;=$AI$65,$B$25,IF(F251&gt;=$AI$64,$B$24,IF(F251&gt;=$AI$63,$B$23,IF(F251&gt;=$AI$62,$B$22,IF(F251&gt;=$AI$61,$B$21,$B$20))))))</f>
        <v/>
      </c>
      <c r="H251" s="14">
        <f>MAX(0,MIN($AI$59,IF($B$9="Plasma",(G251-(S251*$AI$18+T251*$AI$19+U251*$AI$20))/$AI$46,AF251)))</f>
        <v/>
      </c>
      <c r="I251" s="15">
        <f>H251/10*3600/$B$11</f>
        <v/>
      </c>
      <c r="J251" s="15">
        <f>J250+H251</f>
        <v/>
      </c>
      <c r="K251" s="14">
        <f>$AI$21*K250+$AI$22*L250+$AI$23*M250+$AI$30*H250</f>
        <v/>
      </c>
      <c r="L251" s="14">
        <f>$AI$24*K250+$AI$25*L250+$AI$26*M250+$AI$31*H250</f>
        <v/>
      </c>
      <c r="M251" s="14">
        <f>$AI$27*K250+$AI$28*L250+$AI$29*M250+$AI$32*H250</f>
        <v/>
      </c>
      <c r="N251" s="16">
        <f>R251*$B$48</f>
        <v/>
      </c>
      <c r="O251" s="14">
        <f>K251/$B$37</f>
        <v/>
      </c>
      <c r="P251" s="14">
        <f>L251/$B$38</f>
        <v/>
      </c>
      <c r="Q251" s="14">
        <f>M251/$B$39</f>
        <v/>
      </c>
      <c r="R251" s="14">
        <f>R250*$AI$42+S250*$AI$43+T250*$AI$44+U250*$AI$45+$AI$47*H250</f>
        <v/>
      </c>
      <c r="S251" s="17">
        <f>$AI$33*K251+$AI$34*L251+$AI$35*M251</f>
        <v/>
      </c>
      <c r="T251" s="17">
        <f>$AI$36*K251+$AI$37*L251+$AI$38*M251</f>
        <v/>
      </c>
      <c r="U251" s="17">
        <f>$AI$39*K251+$AI$40*L251+$AI$41*M251</f>
        <v/>
      </c>
      <c r="V251" s="17">
        <f>R251*EXP(-$B$15*(($B$16+$AI$4)*0.1))+S251*$B$15/($B$15-$AI$12)*(EXP(-$AI$12*(($B$16+$AI$4)*0.1))-EXP(-$B$15*(($B$16+$AI$4)*0.1)))+T251*$B$15/($B$15-$AI$13)*(EXP(-$AI$13*(($B$16+$AI$4)*0.1))-EXP(-$B$15*(($B$16+$AI$4)*0.1)))+U251*$B$15/($B$15-$AI$14)*(EXP(-$AI$14*(($B$16+$AI$4)*0.1))-EXP(-$B$15*(($B$16+$AI$4)*0.1)))</f>
        <v/>
      </c>
      <c r="W251" s="17">
        <f>R251*EXP(-$B$15*(($B$16+$AI$4)*0.2))+S251*$B$15/($B$15-$AI$12)*(EXP(-$AI$12*(($B$16+$AI$4)*0.2))-EXP(-$B$15*(($B$16+$AI$4)*0.2)))+T251*$B$15/($B$15-$AI$13)*(EXP(-$AI$13*(($B$16+$AI$4)*0.2))-EXP(-$B$15*(($B$16+$AI$4)*0.2)))+U251*$B$15/($B$15-$AI$14)*(EXP(-$AI$14*(($B$16+$AI$4)*0.2))-EXP(-$B$15*(($B$16+$AI$4)*0.2)))</f>
        <v/>
      </c>
      <c r="X251" s="17">
        <f>R251*EXP(-$B$15*(($B$16+$AI$4)*0.3))+S251*$B$15/($B$15-$AI$12)*(EXP(-$AI$12*(($B$16+$AI$4)*0.3))-EXP(-$B$15*(($B$16+$AI$4)*0.3)))+T251*$B$15/($B$15-$AI$13)*(EXP(-$AI$13*(($B$16+$AI$4)*0.3))-EXP(-$B$15*(($B$16+$AI$4)*0.3)))+U251*$B$15/($B$15-$AI$14)*(EXP(-$AI$14*(($B$16+$AI$4)*0.3))-EXP(-$B$15*(($B$16+$AI$4)*0.3)))</f>
        <v/>
      </c>
      <c r="Y251" s="17">
        <f>R251*EXP(-$B$15*(($B$16+$AI$4)*0.4))+S251*$B$15/($B$15-$AI$12)*(EXP(-$AI$12*(($B$16+$AI$4)*0.4))-EXP(-$B$15*(($B$16+$AI$4)*0.4)))+T251*$B$15/($B$15-$AI$13)*(EXP(-$AI$13*(($B$16+$AI$4)*0.4))-EXP(-$B$15*(($B$16+$AI$4)*0.4)))+U251*$B$15/($B$15-$AI$14)*(EXP(-$AI$14*(($B$16+$AI$4)*0.4))-EXP(-$B$15*(($B$16+$AI$4)*0.4)))</f>
        <v/>
      </c>
      <c r="Z251" s="17">
        <f>R251*EXP(-$B$15*(($B$16+$AI$4)*0.5))+S251*$B$15/($B$15-$AI$12)*(EXP(-$AI$12*(($B$16+$AI$4)*0.5))-EXP(-$B$15*(($B$16+$AI$4)*0.5)))+T251*$B$15/($B$15-$AI$13)*(EXP(-$AI$13*(($B$16+$AI$4)*0.5))-EXP(-$B$15*(($B$16+$AI$4)*0.5)))+U251*$B$15/($B$15-$AI$14)*(EXP(-$AI$14*(($B$16+$AI$4)*0.5))-EXP(-$B$15*(($B$16+$AI$4)*0.5)))</f>
        <v/>
      </c>
      <c r="AA251" s="17">
        <f>R251*EXP(-$B$15*(($B$16+$AI$4)*0.6))+S251*$B$15/($B$15-$AI$12)*(EXP(-$AI$12*(($B$16+$AI$4)*0.6))-EXP(-$B$15*(($B$16+$AI$4)*0.6)))+T251*$B$15/($B$15-$AI$13)*(EXP(-$AI$13*(($B$16+$AI$4)*0.6))-EXP(-$B$15*(($B$16+$AI$4)*0.6)))+U251*$B$15/($B$15-$AI$14)*(EXP(-$AI$14*(($B$16+$AI$4)*0.6))-EXP(-$B$15*(($B$16+$AI$4)*0.6)))</f>
        <v/>
      </c>
      <c r="AB251" s="17">
        <f>R251*EXP(-$B$15*(($B$16+$AI$4)*0.7))+S251*$B$15/($B$15-$AI$12)*(EXP(-$AI$12*(($B$16+$AI$4)*0.7))-EXP(-$B$15*(($B$16+$AI$4)*0.7)))+T251*$B$15/($B$15-$AI$13)*(EXP(-$AI$13*(($B$16+$AI$4)*0.7))-EXP(-$B$15*(($B$16+$AI$4)*0.7)))+U251*$B$15/($B$15-$AI$14)*(EXP(-$AI$14*(($B$16+$AI$4)*0.7))-EXP(-$B$15*(($B$16+$AI$4)*0.7)))</f>
        <v/>
      </c>
      <c r="AC251" s="17">
        <f>R251*EXP(-$B$15*(($B$16+$AI$4)*0.8))+S251*$B$15/($B$15-$AI$12)*(EXP(-$AI$12*(($B$16+$AI$4)*0.8))-EXP(-$B$15*(($B$16+$AI$4)*0.8)))+T251*$B$15/($B$15-$AI$13)*(EXP(-$AI$13*(($B$16+$AI$4)*0.8))-EXP(-$B$15*(($B$16+$AI$4)*0.8)))+U251*$B$15/($B$15-$AI$14)*(EXP(-$AI$14*(($B$16+$AI$4)*0.8))-EXP(-$B$15*(($B$16+$AI$4)*0.8)))</f>
        <v/>
      </c>
      <c r="AD251" s="17">
        <f>R251*EXP(-$B$15*(($B$16+$AI$4)*0.9))+S251*$B$15/($B$15-$AI$12)*(EXP(-$AI$12*(($B$16+$AI$4)*0.9))-EXP(-$B$15*(($B$16+$AI$4)*0.9)))+T251*$B$15/($B$15-$AI$13)*(EXP(-$AI$13*(($B$16+$AI$4)*0.9))-EXP(-$B$15*(($B$16+$AI$4)*0.9)))+U251*$B$15/($B$15-$AI$14)*(EXP(-$AI$14*(($B$16+$AI$4)*0.9))-EXP(-$B$15*(($B$16+$AI$4)*0.9)))</f>
        <v/>
      </c>
      <c r="AE251" s="17">
        <f>R251*EXP(-$B$15*(($B$16+$AI$4)*1.0))+S251*$B$15/($B$15-$AI$12)*(EXP(-$AI$12*(($B$16+$AI$4)*1.0))-EXP(-$B$15*(($B$16+$AI$4)*1.0)))+T251*$B$15/($B$15-$AI$13)*(EXP(-$AI$13*(($B$16+$AI$4)*1.0))-EXP(-$B$15*(($B$16+$AI$4)*1.0)))+U251*$B$15/($B$15-$AI$14)*(EXP(-$AI$14*(($B$16+$AI$4)*1.0))-EXP(-$B$15*(($B$16+$AI$4)*1.0)))</f>
        <v/>
      </c>
      <c r="AF251" s="17">
        <f>MIN((G251-V251)/$AI$48,(G251-W251)/$AI$49,(G251-X251)/$AI$50,(G251-Y251)/$AI$51,(G251-Z251)/$AI$52,(G251-AA251)/$AI$53,(G251-AB251)/$AI$54,(G251-AC251)/$AI$55,(G251-AD251)/$AI$56,(G251-AE251)/$AI$57)</f>
        <v/>
      </c>
    </row>
    <row r="252">
      <c r="E252" s="12">
        <f>E251+$B$11</f>
        <v/>
      </c>
      <c r="F252" s="13">
        <f>E252/60</f>
        <v/>
      </c>
      <c r="G252" s="13">
        <f>IF(F252&gt;=$AI$66,$B$26,IF(F252&gt;=$AI$65,$B$25,IF(F252&gt;=$AI$64,$B$24,IF(F252&gt;=$AI$63,$B$23,IF(F252&gt;=$AI$62,$B$22,IF(F252&gt;=$AI$61,$B$21,$B$20))))))</f>
        <v/>
      </c>
      <c r="H252" s="14">
        <f>MAX(0,MIN($AI$59,IF($B$9="Plasma",(G252-(S252*$AI$18+T252*$AI$19+U252*$AI$20))/$AI$46,AF252)))</f>
        <v/>
      </c>
      <c r="I252" s="15">
        <f>H252/10*3600/$B$11</f>
        <v/>
      </c>
      <c r="J252" s="15">
        <f>J251+H252</f>
        <v/>
      </c>
      <c r="K252" s="14">
        <f>$AI$21*K251+$AI$22*L251+$AI$23*M251+$AI$30*H251</f>
        <v/>
      </c>
      <c r="L252" s="14">
        <f>$AI$24*K251+$AI$25*L251+$AI$26*M251+$AI$31*H251</f>
        <v/>
      </c>
      <c r="M252" s="14">
        <f>$AI$27*K251+$AI$28*L251+$AI$29*M251+$AI$32*H251</f>
        <v/>
      </c>
      <c r="N252" s="16">
        <f>R252*$B$48</f>
        <v/>
      </c>
      <c r="O252" s="14">
        <f>K252/$B$37</f>
        <v/>
      </c>
      <c r="P252" s="14">
        <f>L252/$B$38</f>
        <v/>
      </c>
      <c r="Q252" s="14">
        <f>M252/$B$39</f>
        <v/>
      </c>
      <c r="R252" s="14">
        <f>R251*$AI$42+S251*$AI$43+T251*$AI$44+U251*$AI$45+$AI$47*H251</f>
        <v/>
      </c>
      <c r="S252" s="17">
        <f>$AI$33*K252+$AI$34*L252+$AI$35*M252</f>
        <v/>
      </c>
      <c r="T252" s="17">
        <f>$AI$36*K252+$AI$37*L252+$AI$38*M252</f>
        <v/>
      </c>
      <c r="U252" s="17">
        <f>$AI$39*K252+$AI$40*L252+$AI$41*M252</f>
        <v/>
      </c>
      <c r="V252" s="17">
        <f>R252*EXP(-$B$15*(($B$16+$AI$4)*0.1))+S252*$B$15/($B$15-$AI$12)*(EXP(-$AI$12*(($B$16+$AI$4)*0.1))-EXP(-$B$15*(($B$16+$AI$4)*0.1)))+T252*$B$15/($B$15-$AI$13)*(EXP(-$AI$13*(($B$16+$AI$4)*0.1))-EXP(-$B$15*(($B$16+$AI$4)*0.1)))+U252*$B$15/($B$15-$AI$14)*(EXP(-$AI$14*(($B$16+$AI$4)*0.1))-EXP(-$B$15*(($B$16+$AI$4)*0.1)))</f>
        <v/>
      </c>
      <c r="W252" s="17">
        <f>R252*EXP(-$B$15*(($B$16+$AI$4)*0.2))+S252*$B$15/($B$15-$AI$12)*(EXP(-$AI$12*(($B$16+$AI$4)*0.2))-EXP(-$B$15*(($B$16+$AI$4)*0.2)))+T252*$B$15/($B$15-$AI$13)*(EXP(-$AI$13*(($B$16+$AI$4)*0.2))-EXP(-$B$15*(($B$16+$AI$4)*0.2)))+U252*$B$15/($B$15-$AI$14)*(EXP(-$AI$14*(($B$16+$AI$4)*0.2))-EXP(-$B$15*(($B$16+$AI$4)*0.2)))</f>
        <v/>
      </c>
      <c r="X252" s="17">
        <f>R252*EXP(-$B$15*(($B$16+$AI$4)*0.3))+S252*$B$15/($B$15-$AI$12)*(EXP(-$AI$12*(($B$16+$AI$4)*0.3))-EXP(-$B$15*(($B$16+$AI$4)*0.3)))+T252*$B$15/($B$15-$AI$13)*(EXP(-$AI$13*(($B$16+$AI$4)*0.3))-EXP(-$B$15*(($B$16+$AI$4)*0.3)))+U252*$B$15/($B$15-$AI$14)*(EXP(-$AI$14*(($B$16+$AI$4)*0.3))-EXP(-$B$15*(($B$16+$AI$4)*0.3)))</f>
        <v/>
      </c>
      <c r="Y252" s="17">
        <f>R252*EXP(-$B$15*(($B$16+$AI$4)*0.4))+S252*$B$15/($B$15-$AI$12)*(EXP(-$AI$12*(($B$16+$AI$4)*0.4))-EXP(-$B$15*(($B$16+$AI$4)*0.4)))+T252*$B$15/($B$15-$AI$13)*(EXP(-$AI$13*(($B$16+$AI$4)*0.4))-EXP(-$B$15*(($B$16+$AI$4)*0.4)))+U252*$B$15/($B$15-$AI$14)*(EXP(-$AI$14*(($B$16+$AI$4)*0.4))-EXP(-$B$15*(($B$16+$AI$4)*0.4)))</f>
        <v/>
      </c>
      <c r="Z252" s="17">
        <f>R252*EXP(-$B$15*(($B$16+$AI$4)*0.5))+S252*$B$15/($B$15-$AI$12)*(EXP(-$AI$12*(($B$16+$AI$4)*0.5))-EXP(-$B$15*(($B$16+$AI$4)*0.5)))+T252*$B$15/($B$15-$AI$13)*(EXP(-$AI$13*(($B$16+$AI$4)*0.5))-EXP(-$B$15*(($B$16+$AI$4)*0.5)))+U252*$B$15/($B$15-$AI$14)*(EXP(-$AI$14*(($B$16+$AI$4)*0.5))-EXP(-$B$15*(($B$16+$AI$4)*0.5)))</f>
        <v/>
      </c>
      <c r="AA252" s="17">
        <f>R252*EXP(-$B$15*(($B$16+$AI$4)*0.6))+S252*$B$15/($B$15-$AI$12)*(EXP(-$AI$12*(($B$16+$AI$4)*0.6))-EXP(-$B$15*(($B$16+$AI$4)*0.6)))+T252*$B$15/($B$15-$AI$13)*(EXP(-$AI$13*(($B$16+$AI$4)*0.6))-EXP(-$B$15*(($B$16+$AI$4)*0.6)))+U252*$B$15/($B$15-$AI$14)*(EXP(-$AI$14*(($B$16+$AI$4)*0.6))-EXP(-$B$15*(($B$16+$AI$4)*0.6)))</f>
        <v/>
      </c>
      <c r="AB252" s="17">
        <f>R252*EXP(-$B$15*(($B$16+$AI$4)*0.7))+S252*$B$15/($B$15-$AI$12)*(EXP(-$AI$12*(($B$16+$AI$4)*0.7))-EXP(-$B$15*(($B$16+$AI$4)*0.7)))+T252*$B$15/($B$15-$AI$13)*(EXP(-$AI$13*(($B$16+$AI$4)*0.7))-EXP(-$B$15*(($B$16+$AI$4)*0.7)))+U252*$B$15/($B$15-$AI$14)*(EXP(-$AI$14*(($B$16+$AI$4)*0.7))-EXP(-$B$15*(($B$16+$AI$4)*0.7)))</f>
        <v/>
      </c>
      <c r="AC252" s="17">
        <f>R252*EXP(-$B$15*(($B$16+$AI$4)*0.8))+S252*$B$15/($B$15-$AI$12)*(EXP(-$AI$12*(($B$16+$AI$4)*0.8))-EXP(-$B$15*(($B$16+$AI$4)*0.8)))+T252*$B$15/($B$15-$AI$13)*(EXP(-$AI$13*(($B$16+$AI$4)*0.8))-EXP(-$B$15*(($B$16+$AI$4)*0.8)))+U252*$B$15/($B$15-$AI$14)*(EXP(-$AI$14*(($B$16+$AI$4)*0.8))-EXP(-$B$15*(($B$16+$AI$4)*0.8)))</f>
        <v/>
      </c>
      <c r="AD252" s="17">
        <f>R252*EXP(-$B$15*(($B$16+$AI$4)*0.9))+S252*$B$15/($B$15-$AI$12)*(EXP(-$AI$12*(($B$16+$AI$4)*0.9))-EXP(-$B$15*(($B$16+$AI$4)*0.9)))+T252*$B$15/($B$15-$AI$13)*(EXP(-$AI$13*(($B$16+$AI$4)*0.9))-EXP(-$B$15*(($B$16+$AI$4)*0.9)))+U252*$B$15/($B$15-$AI$14)*(EXP(-$AI$14*(($B$16+$AI$4)*0.9))-EXP(-$B$15*(($B$16+$AI$4)*0.9)))</f>
        <v/>
      </c>
      <c r="AE252" s="17">
        <f>R252*EXP(-$B$15*(($B$16+$AI$4)*1.0))+S252*$B$15/($B$15-$AI$12)*(EXP(-$AI$12*(($B$16+$AI$4)*1.0))-EXP(-$B$15*(($B$16+$AI$4)*1.0)))+T252*$B$15/($B$15-$AI$13)*(EXP(-$AI$13*(($B$16+$AI$4)*1.0))-EXP(-$B$15*(($B$16+$AI$4)*1.0)))+U252*$B$15/($B$15-$AI$14)*(EXP(-$AI$14*(($B$16+$AI$4)*1.0))-EXP(-$B$15*(($B$16+$AI$4)*1.0)))</f>
        <v/>
      </c>
      <c r="AF252" s="17">
        <f>MIN((G252-V252)/$AI$48,(G252-W252)/$AI$49,(G252-X252)/$AI$50,(G252-Y252)/$AI$51,(G252-Z252)/$AI$52,(G252-AA252)/$AI$53,(G252-AB252)/$AI$54,(G252-AC252)/$AI$55,(G252-AD252)/$AI$56,(G252-AE252)/$AI$57)</f>
        <v/>
      </c>
    </row>
    <row r="253">
      <c r="E253" s="12">
        <f>E252+$B$11</f>
        <v/>
      </c>
      <c r="F253" s="13">
        <f>E253/60</f>
        <v/>
      </c>
      <c r="G253" s="13">
        <f>IF(F253&gt;=$AI$66,$B$26,IF(F253&gt;=$AI$65,$B$25,IF(F253&gt;=$AI$64,$B$24,IF(F253&gt;=$AI$63,$B$23,IF(F253&gt;=$AI$62,$B$22,IF(F253&gt;=$AI$61,$B$21,$B$20))))))</f>
        <v/>
      </c>
      <c r="H253" s="14">
        <f>MAX(0,MIN($AI$59,IF($B$9="Plasma",(G253-(S253*$AI$18+T253*$AI$19+U253*$AI$20))/$AI$46,AF253)))</f>
        <v/>
      </c>
      <c r="I253" s="15">
        <f>H253/10*3600/$B$11</f>
        <v/>
      </c>
      <c r="J253" s="15">
        <f>J252+H253</f>
        <v/>
      </c>
      <c r="K253" s="14">
        <f>$AI$21*K252+$AI$22*L252+$AI$23*M252+$AI$30*H252</f>
        <v/>
      </c>
      <c r="L253" s="14">
        <f>$AI$24*K252+$AI$25*L252+$AI$26*M252+$AI$31*H252</f>
        <v/>
      </c>
      <c r="M253" s="14">
        <f>$AI$27*K252+$AI$28*L252+$AI$29*M252+$AI$32*H252</f>
        <v/>
      </c>
      <c r="N253" s="16">
        <f>R253*$B$48</f>
        <v/>
      </c>
      <c r="O253" s="14">
        <f>K253/$B$37</f>
        <v/>
      </c>
      <c r="P253" s="14">
        <f>L253/$B$38</f>
        <v/>
      </c>
      <c r="Q253" s="14">
        <f>M253/$B$39</f>
        <v/>
      </c>
      <c r="R253" s="14">
        <f>R252*$AI$42+S252*$AI$43+T252*$AI$44+U252*$AI$45+$AI$47*H252</f>
        <v/>
      </c>
      <c r="S253" s="17">
        <f>$AI$33*K253+$AI$34*L253+$AI$35*M253</f>
        <v/>
      </c>
      <c r="T253" s="17">
        <f>$AI$36*K253+$AI$37*L253+$AI$38*M253</f>
        <v/>
      </c>
      <c r="U253" s="17">
        <f>$AI$39*K253+$AI$40*L253+$AI$41*M253</f>
        <v/>
      </c>
      <c r="V253" s="17">
        <f>R253*EXP(-$B$15*(($B$16+$AI$4)*0.1))+S253*$B$15/($B$15-$AI$12)*(EXP(-$AI$12*(($B$16+$AI$4)*0.1))-EXP(-$B$15*(($B$16+$AI$4)*0.1)))+T253*$B$15/($B$15-$AI$13)*(EXP(-$AI$13*(($B$16+$AI$4)*0.1))-EXP(-$B$15*(($B$16+$AI$4)*0.1)))+U253*$B$15/($B$15-$AI$14)*(EXP(-$AI$14*(($B$16+$AI$4)*0.1))-EXP(-$B$15*(($B$16+$AI$4)*0.1)))</f>
        <v/>
      </c>
      <c r="W253" s="17">
        <f>R253*EXP(-$B$15*(($B$16+$AI$4)*0.2))+S253*$B$15/($B$15-$AI$12)*(EXP(-$AI$12*(($B$16+$AI$4)*0.2))-EXP(-$B$15*(($B$16+$AI$4)*0.2)))+T253*$B$15/($B$15-$AI$13)*(EXP(-$AI$13*(($B$16+$AI$4)*0.2))-EXP(-$B$15*(($B$16+$AI$4)*0.2)))+U253*$B$15/($B$15-$AI$14)*(EXP(-$AI$14*(($B$16+$AI$4)*0.2))-EXP(-$B$15*(($B$16+$AI$4)*0.2)))</f>
        <v/>
      </c>
      <c r="X253" s="17">
        <f>R253*EXP(-$B$15*(($B$16+$AI$4)*0.3))+S253*$B$15/($B$15-$AI$12)*(EXP(-$AI$12*(($B$16+$AI$4)*0.3))-EXP(-$B$15*(($B$16+$AI$4)*0.3)))+T253*$B$15/($B$15-$AI$13)*(EXP(-$AI$13*(($B$16+$AI$4)*0.3))-EXP(-$B$15*(($B$16+$AI$4)*0.3)))+U253*$B$15/($B$15-$AI$14)*(EXP(-$AI$14*(($B$16+$AI$4)*0.3))-EXP(-$B$15*(($B$16+$AI$4)*0.3)))</f>
        <v/>
      </c>
      <c r="Y253" s="17">
        <f>R253*EXP(-$B$15*(($B$16+$AI$4)*0.4))+S253*$B$15/($B$15-$AI$12)*(EXP(-$AI$12*(($B$16+$AI$4)*0.4))-EXP(-$B$15*(($B$16+$AI$4)*0.4)))+T253*$B$15/($B$15-$AI$13)*(EXP(-$AI$13*(($B$16+$AI$4)*0.4))-EXP(-$B$15*(($B$16+$AI$4)*0.4)))+U253*$B$15/($B$15-$AI$14)*(EXP(-$AI$14*(($B$16+$AI$4)*0.4))-EXP(-$B$15*(($B$16+$AI$4)*0.4)))</f>
        <v/>
      </c>
      <c r="Z253" s="17">
        <f>R253*EXP(-$B$15*(($B$16+$AI$4)*0.5))+S253*$B$15/($B$15-$AI$12)*(EXP(-$AI$12*(($B$16+$AI$4)*0.5))-EXP(-$B$15*(($B$16+$AI$4)*0.5)))+T253*$B$15/($B$15-$AI$13)*(EXP(-$AI$13*(($B$16+$AI$4)*0.5))-EXP(-$B$15*(($B$16+$AI$4)*0.5)))+U253*$B$15/($B$15-$AI$14)*(EXP(-$AI$14*(($B$16+$AI$4)*0.5))-EXP(-$B$15*(($B$16+$AI$4)*0.5)))</f>
        <v/>
      </c>
      <c r="AA253" s="17">
        <f>R253*EXP(-$B$15*(($B$16+$AI$4)*0.6))+S253*$B$15/($B$15-$AI$12)*(EXP(-$AI$12*(($B$16+$AI$4)*0.6))-EXP(-$B$15*(($B$16+$AI$4)*0.6)))+T253*$B$15/($B$15-$AI$13)*(EXP(-$AI$13*(($B$16+$AI$4)*0.6))-EXP(-$B$15*(($B$16+$AI$4)*0.6)))+U253*$B$15/($B$15-$AI$14)*(EXP(-$AI$14*(($B$16+$AI$4)*0.6))-EXP(-$B$15*(($B$16+$AI$4)*0.6)))</f>
        <v/>
      </c>
      <c r="AB253" s="17">
        <f>R253*EXP(-$B$15*(($B$16+$AI$4)*0.7))+S253*$B$15/($B$15-$AI$12)*(EXP(-$AI$12*(($B$16+$AI$4)*0.7))-EXP(-$B$15*(($B$16+$AI$4)*0.7)))+T253*$B$15/($B$15-$AI$13)*(EXP(-$AI$13*(($B$16+$AI$4)*0.7))-EXP(-$B$15*(($B$16+$AI$4)*0.7)))+U253*$B$15/($B$15-$AI$14)*(EXP(-$AI$14*(($B$16+$AI$4)*0.7))-EXP(-$B$15*(($B$16+$AI$4)*0.7)))</f>
        <v/>
      </c>
      <c r="AC253" s="17">
        <f>R253*EXP(-$B$15*(($B$16+$AI$4)*0.8))+S253*$B$15/($B$15-$AI$12)*(EXP(-$AI$12*(($B$16+$AI$4)*0.8))-EXP(-$B$15*(($B$16+$AI$4)*0.8)))+T253*$B$15/($B$15-$AI$13)*(EXP(-$AI$13*(($B$16+$AI$4)*0.8))-EXP(-$B$15*(($B$16+$AI$4)*0.8)))+U253*$B$15/($B$15-$AI$14)*(EXP(-$AI$14*(($B$16+$AI$4)*0.8))-EXP(-$B$15*(($B$16+$AI$4)*0.8)))</f>
        <v/>
      </c>
      <c r="AD253" s="17">
        <f>R253*EXP(-$B$15*(($B$16+$AI$4)*0.9))+S253*$B$15/($B$15-$AI$12)*(EXP(-$AI$12*(($B$16+$AI$4)*0.9))-EXP(-$B$15*(($B$16+$AI$4)*0.9)))+T253*$B$15/($B$15-$AI$13)*(EXP(-$AI$13*(($B$16+$AI$4)*0.9))-EXP(-$B$15*(($B$16+$AI$4)*0.9)))+U253*$B$15/($B$15-$AI$14)*(EXP(-$AI$14*(($B$16+$AI$4)*0.9))-EXP(-$B$15*(($B$16+$AI$4)*0.9)))</f>
        <v/>
      </c>
      <c r="AE253" s="17">
        <f>R253*EXP(-$B$15*(($B$16+$AI$4)*1.0))+S253*$B$15/($B$15-$AI$12)*(EXP(-$AI$12*(($B$16+$AI$4)*1.0))-EXP(-$B$15*(($B$16+$AI$4)*1.0)))+T253*$B$15/($B$15-$AI$13)*(EXP(-$AI$13*(($B$16+$AI$4)*1.0))-EXP(-$B$15*(($B$16+$AI$4)*1.0)))+U253*$B$15/($B$15-$AI$14)*(EXP(-$AI$14*(($B$16+$AI$4)*1.0))-EXP(-$B$15*(($B$16+$AI$4)*1.0)))</f>
        <v/>
      </c>
      <c r="AF253" s="17">
        <f>MIN((G253-V253)/$AI$48,(G253-W253)/$AI$49,(G253-X253)/$AI$50,(G253-Y253)/$AI$51,(G253-Z253)/$AI$52,(G253-AA253)/$AI$53,(G253-AB253)/$AI$54,(G253-AC253)/$AI$55,(G253-AD253)/$AI$56,(G253-AE253)/$AI$57)</f>
        <v/>
      </c>
    </row>
    <row r="254">
      <c r="E254" s="12">
        <f>E253+$B$11</f>
        <v/>
      </c>
      <c r="F254" s="13">
        <f>E254/60</f>
        <v/>
      </c>
      <c r="G254" s="13">
        <f>IF(F254&gt;=$AI$66,$B$26,IF(F254&gt;=$AI$65,$B$25,IF(F254&gt;=$AI$64,$B$24,IF(F254&gt;=$AI$63,$B$23,IF(F254&gt;=$AI$62,$B$22,IF(F254&gt;=$AI$61,$B$21,$B$20))))))</f>
        <v/>
      </c>
      <c r="H254" s="14">
        <f>MAX(0,MIN($AI$59,IF($B$9="Plasma",(G254-(S254*$AI$18+T254*$AI$19+U254*$AI$20))/$AI$46,AF254)))</f>
        <v/>
      </c>
      <c r="I254" s="15">
        <f>H254/10*3600/$B$11</f>
        <v/>
      </c>
      <c r="J254" s="15">
        <f>J253+H254</f>
        <v/>
      </c>
      <c r="K254" s="14">
        <f>$AI$21*K253+$AI$22*L253+$AI$23*M253+$AI$30*H253</f>
        <v/>
      </c>
      <c r="L254" s="14">
        <f>$AI$24*K253+$AI$25*L253+$AI$26*M253+$AI$31*H253</f>
        <v/>
      </c>
      <c r="M254" s="14">
        <f>$AI$27*K253+$AI$28*L253+$AI$29*M253+$AI$32*H253</f>
        <v/>
      </c>
      <c r="N254" s="16">
        <f>R254*$B$48</f>
        <v/>
      </c>
      <c r="O254" s="14">
        <f>K254/$B$37</f>
        <v/>
      </c>
      <c r="P254" s="14">
        <f>L254/$B$38</f>
        <v/>
      </c>
      <c r="Q254" s="14">
        <f>M254/$B$39</f>
        <v/>
      </c>
      <c r="R254" s="14">
        <f>R253*$AI$42+S253*$AI$43+T253*$AI$44+U253*$AI$45+$AI$47*H253</f>
        <v/>
      </c>
      <c r="S254" s="17">
        <f>$AI$33*K254+$AI$34*L254+$AI$35*M254</f>
        <v/>
      </c>
      <c r="T254" s="17">
        <f>$AI$36*K254+$AI$37*L254+$AI$38*M254</f>
        <v/>
      </c>
      <c r="U254" s="17">
        <f>$AI$39*K254+$AI$40*L254+$AI$41*M254</f>
        <v/>
      </c>
      <c r="V254" s="17">
        <f>R254*EXP(-$B$15*(($B$16+$AI$4)*0.1))+S254*$B$15/($B$15-$AI$12)*(EXP(-$AI$12*(($B$16+$AI$4)*0.1))-EXP(-$B$15*(($B$16+$AI$4)*0.1)))+T254*$B$15/($B$15-$AI$13)*(EXP(-$AI$13*(($B$16+$AI$4)*0.1))-EXP(-$B$15*(($B$16+$AI$4)*0.1)))+U254*$B$15/($B$15-$AI$14)*(EXP(-$AI$14*(($B$16+$AI$4)*0.1))-EXP(-$B$15*(($B$16+$AI$4)*0.1)))</f>
        <v/>
      </c>
      <c r="W254" s="17">
        <f>R254*EXP(-$B$15*(($B$16+$AI$4)*0.2))+S254*$B$15/($B$15-$AI$12)*(EXP(-$AI$12*(($B$16+$AI$4)*0.2))-EXP(-$B$15*(($B$16+$AI$4)*0.2)))+T254*$B$15/($B$15-$AI$13)*(EXP(-$AI$13*(($B$16+$AI$4)*0.2))-EXP(-$B$15*(($B$16+$AI$4)*0.2)))+U254*$B$15/($B$15-$AI$14)*(EXP(-$AI$14*(($B$16+$AI$4)*0.2))-EXP(-$B$15*(($B$16+$AI$4)*0.2)))</f>
        <v/>
      </c>
      <c r="X254" s="17">
        <f>R254*EXP(-$B$15*(($B$16+$AI$4)*0.3))+S254*$B$15/($B$15-$AI$12)*(EXP(-$AI$12*(($B$16+$AI$4)*0.3))-EXP(-$B$15*(($B$16+$AI$4)*0.3)))+T254*$B$15/($B$15-$AI$13)*(EXP(-$AI$13*(($B$16+$AI$4)*0.3))-EXP(-$B$15*(($B$16+$AI$4)*0.3)))+U254*$B$15/($B$15-$AI$14)*(EXP(-$AI$14*(($B$16+$AI$4)*0.3))-EXP(-$B$15*(($B$16+$AI$4)*0.3)))</f>
        <v/>
      </c>
      <c r="Y254" s="17">
        <f>R254*EXP(-$B$15*(($B$16+$AI$4)*0.4))+S254*$B$15/($B$15-$AI$12)*(EXP(-$AI$12*(($B$16+$AI$4)*0.4))-EXP(-$B$15*(($B$16+$AI$4)*0.4)))+T254*$B$15/($B$15-$AI$13)*(EXP(-$AI$13*(($B$16+$AI$4)*0.4))-EXP(-$B$15*(($B$16+$AI$4)*0.4)))+U254*$B$15/($B$15-$AI$14)*(EXP(-$AI$14*(($B$16+$AI$4)*0.4))-EXP(-$B$15*(($B$16+$AI$4)*0.4)))</f>
        <v/>
      </c>
      <c r="Z254" s="17">
        <f>R254*EXP(-$B$15*(($B$16+$AI$4)*0.5))+S254*$B$15/($B$15-$AI$12)*(EXP(-$AI$12*(($B$16+$AI$4)*0.5))-EXP(-$B$15*(($B$16+$AI$4)*0.5)))+T254*$B$15/($B$15-$AI$13)*(EXP(-$AI$13*(($B$16+$AI$4)*0.5))-EXP(-$B$15*(($B$16+$AI$4)*0.5)))+U254*$B$15/($B$15-$AI$14)*(EXP(-$AI$14*(($B$16+$AI$4)*0.5))-EXP(-$B$15*(($B$16+$AI$4)*0.5)))</f>
        <v/>
      </c>
      <c r="AA254" s="17">
        <f>R254*EXP(-$B$15*(($B$16+$AI$4)*0.6))+S254*$B$15/($B$15-$AI$12)*(EXP(-$AI$12*(($B$16+$AI$4)*0.6))-EXP(-$B$15*(($B$16+$AI$4)*0.6)))+T254*$B$15/($B$15-$AI$13)*(EXP(-$AI$13*(($B$16+$AI$4)*0.6))-EXP(-$B$15*(($B$16+$AI$4)*0.6)))+U254*$B$15/($B$15-$AI$14)*(EXP(-$AI$14*(($B$16+$AI$4)*0.6))-EXP(-$B$15*(($B$16+$AI$4)*0.6)))</f>
        <v/>
      </c>
      <c r="AB254" s="17">
        <f>R254*EXP(-$B$15*(($B$16+$AI$4)*0.7))+S254*$B$15/($B$15-$AI$12)*(EXP(-$AI$12*(($B$16+$AI$4)*0.7))-EXP(-$B$15*(($B$16+$AI$4)*0.7)))+T254*$B$15/($B$15-$AI$13)*(EXP(-$AI$13*(($B$16+$AI$4)*0.7))-EXP(-$B$15*(($B$16+$AI$4)*0.7)))+U254*$B$15/($B$15-$AI$14)*(EXP(-$AI$14*(($B$16+$AI$4)*0.7))-EXP(-$B$15*(($B$16+$AI$4)*0.7)))</f>
        <v/>
      </c>
      <c r="AC254" s="17">
        <f>R254*EXP(-$B$15*(($B$16+$AI$4)*0.8))+S254*$B$15/($B$15-$AI$12)*(EXP(-$AI$12*(($B$16+$AI$4)*0.8))-EXP(-$B$15*(($B$16+$AI$4)*0.8)))+T254*$B$15/($B$15-$AI$13)*(EXP(-$AI$13*(($B$16+$AI$4)*0.8))-EXP(-$B$15*(($B$16+$AI$4)*0.8)))+U254*$B$15/($B$15-$AI$14)*(EXP(-$AI$14*(($B$16+$AI$4)*0.8))-EXP(-$B$15*(($B$16+$AI$4)*0.8)))</f>
        <v/>
      </c>
      <c r="AD254" s="17">
        <f>R254*EXP(-$B$15*(($B$16+$AI$4)*0.9))+S254*$B$15/($B$15-$AI$12)*(EXP(-$AI$12*(($B$16+$AI$4)*0.9))-EXP(-$B$15*(($B$16+$AI$4)*0.9)))+T254*$B$15/($B$15-$AI$13)*(EXP(-$AI$13*(($B$16+$AI$4)*0.9))-EXP(-$B$15*(($B$16+$AI$4)*0.9)))+U254*$B$15/($B$15-$AI$14)*(EXP(-$AI$14*(($B$16+$AI$4)*0.9))-EXP(-$B$15*(($B$16+$AI$4)*0.9)))</f>
        <v/>
      </c>
      <c r="AE254" s="17">
        <f>R254*EXP(-$B$15*(($B$16+$AI$4)*1.0))+S254*$B$15/($B$15-$AI$12)*(EXP(-$AI$12*(($B$16+$AI$4)*1.0))-EXP(-$B$15*(($B$16+$AI$4)*1.0)))+T254*$B$15/($B$15-$AI$13)*(EXP(-$AI$13*(($B$16+$AI$4)*1.0))-EXP(-$B$15*(($B$16+$AI$4)*1.0)))+U254*$B$15/($B$15-$AI$14)*(EXP(-$AI$14*(($B$16+$AI$4)*1.0))-EXP(-$B$15*(($B$16+$AI$4)*1.0)))</f>
        <v/>
      </c>
      <c r="AF254" s="17">
        <f>MIN((G254-V254)/$AI$48,(G254-W254)/$AI$49,(G254-X254)/$AI$50,(G254-Y254)/$AI$51,(G254-Z254)/$AI$52,(G254-AA254)/$AI$53,(G254-AB254)/$AI$54,(G254-AC254)/$AI$55,(G254-AD254)/$AI$56,(G254-AE254)/$AI$57)</f>
        <v/>
      </c>
    </row>
    <row r="255">
      <c r="E255" s="12">
        <f>E254+$B$11</f>
        <v/>
      </c>
      <c r="F255" s="13">
        <f>E255/60</f>
        <v/>
      </c>
      <c r="G255" s="13">
        <f>IF(F255&gt;=$AI$66,$B$26,IF(F255&gt;=$AI$65,$B$25,IF(F255&gt;=$AI$64,$B$24,IF(F255&gt;=$AI$63,$B$23,IF(F255&gt;=$AI$62,$B$22,IF(F255&gt;=$AI$61,$B$21,$B$20))))))</f>
        <v/>
      </c>
      <c r="H255" s="14">
        <f>MAX(0,MIN($AI$59,IF($B$9="Plasma",(G255-(S255*$AI$18+T255*$AI$19+U255*$AI$20))/$AI$46,AF255)))</f>
        <v/>
      </c>
      <c r="I255" s="15">
        <f>H255/10*3600/$B$11</f>
        <v/>
      </c>
      <c r="J255" s="15">
        <f>J254+H255</f>
        <v/>
      </c>
      <c r="K255" s="14">
        <f>$AI$21*K254+$AI$22*L254+$AI$23*M254+$AI$30*H254</f>
        <v/>
      </c>
      <c r="L255" s="14">
        <f>$AI$24*K254+$AI$25*L254+$AI$26*M254+$AI$31*H254</f>
        <v/>
      </c>
      <c r="M255" s="14">
        <f>$AI$27*K254+$AI$28*L254+$AI$29*M254+$AI$32*H254</f>
        <v/>
      </c>
      <c r="N255" s="16">
        <f>R255*$B$48</f>
        <v/>
      </c>
      <c r="O255" s="14">
        <f>K255/$B$37</f>
        <v/>
      </c>
      <c r="P255" s="14">
        <f>L255/$B$38</f>
        <v/>
      </c>
      <c r="Q255" s="14">
        <f>M255/$B$39</f>
        <v/>
      </c>
      <c r="R255" s="14">
        <f>R254*$AI$42+S254*$AI$43+T254*$AI$44+U254*$AI$45+$AI$47*H254</f>
        <v/>
      </c>
      <c r="S255" s="17">
        <f>$AI$33*K255+$AI$34*L255+$AI$35*M255</f>
        <v/>
      </c>
      <c r="T255" s="17">
        <f>$AI$36*K255+$AI$37*L255+$AI$38*M255</f>
        <v/>
      </c>
      <c r="U255" s="17">
        <f>$AI$39*K255+$AI$40*L255+$AI$41*M255</f>
        <v/>
      </c>
      <c r="V255" s="17">
        <f>R255*EXP(-$B$15*(($B$16+$AI$4)*0.1))+S255*$B$15/($B$15-$AI$12)*(EXP(-$AI$12*(($B$16+$AI$4)*0.1))-EXP(-$B$15*(($B$16+$AI$4)*0.1)))+T255*$B$15/($B$15-$AI$13)*(EXP(-$AI$13*(($B$16+$AI$4)*0.1))-EXP(-$B$15*(($B$16+$AI$4)*0.1)))+U255*$B$15/($B$15-$AI$14)*(EXP(-$AI$14*(($B$16+$AI$4)*0.1))-EXP(-$B$15*(($B$16+$AI$4)*0.1)))</f>
        <v/>
      </c>
      <c r="W255" s="17">
        <f>R255*EXP(-$B$15*(($B$16+$AI$4)*0.2))+S255*$B$15/($B$15-$AI$12)*(EXP(-$AI$12*(($B$16+$AI$4)*0.2))-EXP(-$B$15*(($B$16+$AI$4)*0.2)))+T255*$B$15/($B$15-$AI$13)*(EXP(-$AI$13*(($B$16+$AI$4)*0.2))-EXP(-$B$15*(($B$16+$AI$4)*0.2)))+U255*$B$15/($B$15-$AI$14)*(EXP(-$AI$14*(($B$16+$AI$4)*0.2))-EXP(-$B$15*(($B$16+$AI$4)*0.2)))</f>
        <v/>
      </c>
      <c r="X255" s="17">
        <f>R255*EXP(-$B$15*(($B$16+$AI$4)*0.3))+S255*$B$15/($B$15-$AI$12)*(EXP(-$AI$12*(($B$16+$AI$4)*0.3))-EXP(-$B$15*(($B$16+$AI$4)*0.3)))+T255*$B$15/($B$15-$AI$13)*(EXP(-$AI$13*(($B$16+$AI$4)*0.3))-EXP(-$B$15*(($B$16+$AI$4)*0.3)))+U255*$B$15/($B$15-$AI$14)*(EXP(-$AI$14*(($B$16+$AI$4)*0.3))-EXP(-$B$15*(($B$16+$AI$4)*0.3)))</f>
        <v/>
      </c>
      <c r="Y255" s="17">
        <f>R255*EXP(-$B$15*(($B$16+$AI$4)*0.4))+S255*$B$15/($B$15-$AI$12)*(EXP(-$AI$12*(($B$16+$AI$4)*0.4))-EXP(-$B$15*(($B$16+$AI$4)*0.4)))+T255*$B$15/($B$15-$AI$13)*(EXP(-$AI$13*(($B$16+$AI$4)*0.4))-EXP(-$B$15*(($B$16+$AI$4)*0.4)))+U255*$B$15/($B$15-$AI$14)*(EXP(-$AI$14*(($B$16+$AI$4)*0.4))-EXP(-$B$15*(($B$16+$AI$4)*0.4)))</f>
        <v/>
      </c>
      <c r="Z255" s="17">
        <f>R255*EXP(-$B$15*(($B$16+$AI$4)*0.5))+S255*$B$15/($B$15-$AI$12)*(EXP(-$AI$12*(($B$16+$AI$4)*0.5))-EXP(-$B$15*(($B$16+$AI$4)*0.5)))+T255*$B$15/($B$15-$AI$13)*(EXP(-$AI$13*(($B$16+$AI$4)*0.5))-EXP(-$B$15*(($B$16+$AI$4)*0.5)))+U255*$B$15/($B$15-$AI$14)*(EXP(-$AI$14*(($B$16+$AI$4)*0.5))-EXP(-$B$15*(($B$16+$AI$4)*0.5)))</f>
        <v/>
      </c>
      <c r="AA255" s="17">
        <f>R255*EXP(-$B$15*(($B$16+$AI$4)*0.6))+S255*$B$15/($B$15-$AI$12)*(EXP(-$AI$12*(($B$16+$AI$4)*0.6))-EXP(-$B$15*(($B$16+$AI$4)*0.6)))+T255*$B$15/($B$15-$AI$13)*(EXP(-$AI$13*(($B$16+$AI$4)*0.6))-EXP(-$B$15*(($B$16+$AI$4)*0.6)))+U255*$B$15/($B$15-$AI$14)*(EXP(-$AI$14*(($B$16+$AI$4)*0.6))-EXP(-$B$15*(($B$16+$AI$4)*0.6)))</f>
        <v/>
      </c>
      <c r="AB255" s="17">
        <f>R255*EXP(-$B$15*(($B$16+$AI$4)*0.7))+S255*$B$15/($B$15-$AI$12)*(EXP(-$AI$12*(($B$16+$AI$4)*0.7))-EXP(-$B$15*(($B$16+$AI$4)*0.7)))+T255*$B$15/($B$15-$AI$13)*(EXP(-$AI$13*(($B$16+$AI$4)*0.7))-EXP(-$B$15*(($B$16+$AI$4)*0.7)))+U255*$B$15/($B$15-$AI$14)*(EXP(-$AI$14*(($B$16+$AI$4)*0.7))-EXP(-$B$15*(($B$16+$AI$4)*0.7)))</f>
        <v/>
      </c>
      <c r="AC255" s="17">
        <f>R255*EXP(-$B$15*(($B$16+$AI$4)*0.8))+S255*$B$15/($B$15-$AI$12)*(EXP(-$AI$12*(($B$16+$AI$4)*0.8))-EXP(-$B$15*(($B$16+$AI$4)*0.8)))+T255*$B$15/($B$15-$AI$13)*(EXP(-$AI$13*(($B$16+$AI$4)*0.8))-EXP(-$B$15*(($B$16+$AI$4)*0.8)))+U255*$B$15/($B$15-$AI$14)*(EXP(-$AI$14*(($B$16+$AI$4)*0.8))-EXP(-$B$15*(($B$16+$AI$4)*0.8)))</f>
        <v/>
      </c>
      <c r="AD255" s="17">
        <f>R255*EXP(-$B$15*(($B$16+$AI$4)*0.9))+S255*$B$15/($B$15-$AI$12)*(EXP(-$AI$12*(($B$16+$AI$4)*0.9))-EXP(-$B$15*(($B$16+$AI$4)*0.9)))+T255*$B$15/($B$15-$AI$13)*(EXP(-$AI$13*(($B$16+$AI$4)*0.9))-EXP(-$B$15*(($B$16+$AI$4)*0.9)))+U255*$B$15/($B$15-$AI$14)*(EXP(-$AI$14*(($B$16+$AI$4)*0.9))-EXP(-$B$15*(($B$16+$AI$4)*0.9)))</f>
        <v/>
      </c>
      <c r="AE255" s="17">
        <f>R255*EXP(-$B$15*(($B$16+$AI$4)*1.0))+S255*$B$15/($B$15-$AI$12)*(EXP(-$AI$12*(($B$16+$AI$4)*1.0))-EXP(-$B$15*(($B$16+$AI$4)*1.0)))+T255*$B$15/($B$15-$AI$13)*(EXP(-$AI$13*(($B$16+$AI$4)*1.0))-EXP(-$B$15*(($B$16+$AI$4)*1.0)))+U255*$B$15/($B$15-$AI$14)*(EXP(-$AI$14*(($B$16+$AI$4)*1.0))-EXP(-$B$15*(($B$16+$AI$4)*1.0)))</f>
        <v/>
      </c>
      <c r="AF255" s="17">
        <f>MIN((G255-V255)/$AI$48,(G255-W255)/$AI$49,(G255-X255)/$AI$50,(G255-Y255)/$AI$51,(G255-Z255)/$AI$52,(G255-AA255)/$AI$53,(G255-AB255)/$AI$54,(G255-AC255)/$AI$55,(G255-AD255)/$AI$56,(G255-AE255)/$AI$57)</f>
        <v/>
      </c>
    </row>
    <row r="256">
      <c r="E256" s="12">
        <f>E255+$B$11</f>
        <v/>
      </c>
      <c r="F256" s="13">
        <f>E256/60</f>
        <v/>
      </c>
      <c r="G256" s="13">
        <f>IF(F256&gt;=$AI$66,$B$26,IF(F256&gt;=$AI$65,$B$25,IF(F256&gt;=$AI$64,$B$24,IF(F256&gt;=$AI$63,$B$23,IF(F256&gt;=$AI$62,$B$22,IF(F256&gt;=$AI$61,$B$21,$B$20))))))</f>
        <v/>
      </c>
      <c r="H256" s="14">
        <f>MAX(0,MIN($AI$59,IF($B$9="Plasma",(G256-(S256*$AI$18+T256*$AI$19+U256*$AI$20))/$AI$46,AF256)))</f>
        <v/>
      </c>
      <c r="I256" s="15">
        <f>H256/10*3600/$B$11</f>
        <v/>
      </c>
      <c r="J256" s="15">
        <f>J255+H256</f>
        <v/>
      </c>
      <c r="K256" s="14">
        <f>$AI$21*K255+$AI$22*L255+$AI$23*M255+$AI$30*H255</f>
        <v/>
      </c>
      <c r="L256" s="14">
        <f>$AI$24*K255+$AI$25*L255+$AI$26*M255+$AI$31*H255</f>
        <v/>
      </c>
      <c r="M256" s="14">
        <f>$AI$27*K255+$AI$28*L255+$AI$29*M255+$AI$32*H255</f>
        <v/>
      </c>
      <c r="N256" s="16">
        <f>R256*$B$48</f>
        <v/>
      </c>
      <c r="O256" s="14">
        <f>K256/$B$37</f>
        <v/>
      </c>
      <c r="P256" s="14">
        <f>L256/$B$38</f>
        <v/>
      </c>
      <c r="Q256" s="14">
        <f>M256/$B$39</f>
        <v/>
      </c>
      <c r="R256" s="14">
        <f>R255*$AI$42+S255*$AI$43+T255*$AI$44+U255*$AI$45+$AI$47*H255</f>
        <v/>
      </c>
      <c r="S256" s="17">
        <f>$AI$33*K256+$AI$34*L256+$AI$35*M256</f>
        <v/>
      </c>
      <c r="T256" s="17">
        <f>$AI$36*K256+$AI$37*L256+$AI$38*M256</f>
        <v/>
      </c>
      <c r="U256" s="17">
        <f>$AI$39*K256+$AI$40*L256+$AI$41*M256</f>
        <v/>
      </c>
      <c r="V256" s="17">
        <f>R256*EXP(-$B$15*(($B$16+$AI$4)*0.1))+S256*$B$15/($B$15-$AI$12)*(EXP(-$AI$12*(($B$16+$AI$4)*0.1))-EXP(-$B$15*(($B$16+$AI$4)*0.1)))+T256*$B$15/($B$15-$AI$13)*(EXP(-$AI$13*(($B$16+$AI$4)*0.1))-EXP(-$B$15*(($B$16+$AI$4)*0.1)))+U256*$B$15/($B$15-$AI$14)*(EXP(-$AI$14*(($B$16+$AI$4)*0.1))-EXP(-$B$15*(($B$16+$AI$4)*0.1)))</f>
        <v/>
      </c>
      <c r="W256" s="17">
        <f>R256*EXP(-$B$15*(($B$16+$AI$4)*0.2))+S256*$B$15/($B$15-$AI$12)*(EXP(-$AI$12*(($B$16+$AI$4)*0.2))-EXP(-$B$15*(($B$16+$AI$4)*0.2)))+T256*$B$15/($B$15-$AI$13)*(EXP(-$AI$13*(($B$16+$AI$4)*0.2))-EXP(-$B$15*(($B$16+$AI$4)*0.2)))+U256*$B$15/($B$15-$AI$14)*(EXP(-$AI$14*(($B$16+$AI$4)*0.2))-EXP(-$B$15*(($B$16+$AI$4)*0.2)))</f>
        <v/>
      </c>
      <c r="X256" s="17">
        <f>R256*EXP(-$B$15*(($B$16+$AI$4)*0.3))+S256*$B$15/($B$15-$AI$12)*(EXP(-$AI$12*(($B$16+$AI$4)*0.3))-EXP(-$B$15*(($B$16+$AI$4)*0.3)))+T256*$B$15/($B$15-$AI$13)*(EXP(-$AI$13*(($B$16+$AI$4)*0.3))-EXP(-$B$15*(($B$16+$AI$4)*0.3)))+U256*$B$15/($B$15-$AI$14)*(EXP(-$AI$14*(($B$16+$AI$4)*0.3))-EXP(-$B$15*(($B$16+$AI$4)*0.3)))</f>
        <v/>
      </c>
      <c r="Y256" s="17">
        <f>R256*EXP(-$B$15*(($B$16+$AI$4)*0.4))+S256*$B$15/($B$15-$AI$12)*(EXP(-$AI$12*(($B$16+$AI$4)*0.4))-EXP(-$B$15*(($B$16+$AI$4)*0.4)))+T256*$B$15/($B$15-$AI$13)*(EXP(-$AI$13*(($B$16+$AI$4)*0.4))-EXP(-$B$15*(($B$16+$AI$4)*0.4)))+U256*$B$15/($B$15-$AI$14)*(EXP(-$AI$14*(($B$16+$AI$4)*0.4))-EXP(-$B$15*(($B$16+$AI$4)*0.4)))</f>
        <v/>
      </c>
      <c r="Z256" s="17">
        <f>R256*EXP(-$B$15*(($B$16+$AI$4)*0.5))+S256*$B$15/($B$15-$AI$12)*(EXP(-$AI$12*(($B$16+$AI$4)*0.5))-EXP(-$B$15*(($B$16+$AI$4)*0.5)))+T256*$B$15/($B$15-$AI$13)*(EXP(-$AI$13*(($B$16+$AI$4)*0.5))-EXP(-$B$15*(($B$16+$AI$4)*0.5)))+U256*$B$15/($B$15-$AI$14)*(EXP(-$AI$14*(($B$16+$AI$4)*0.5))-EXP(-$B$15*(($B$16+$AI$4)*0.5)))</f>
        <v/>
      </c>
      <c r="AA256" s="17">
        <f>R256*EXP(-$B$15*(($B$16+$AI$4)*0.6))+S256*$B$15/($B$15-$AI$12)*(EXP(-$AI$12*(($B$16+$AI$4)*0.6))-EXP(-$B$15*(($B$16+$AI$4)*0.6)))+T256*$B$15/($B$15-$AI$13)*(EXP(-$AI$13*(($B$16+$AI$4)*0.6))-EXP(-$B$15*(($B$16+$AI$4)*0.6)))+U256*$B$15/($B$15-$AI$14)*(EXP(-$AI$14*(($B$16+$AI$4)*0.6))-EXP(-$B$15*(($B$16+$AI$4)*0.6)))</f>
        <v/>
      </c>
      <c r="AB256" s="17">
        <f>R256*EXP(-$B$15*(($B$16+$AI$4)*0.7))+S256*$B$15/($B$15-$AI$12)*(EXP(-$AI$12*(($B$16+$AI$4)*0.7))-EXP(-$B$15*(($B$16+$AI$4)*0.7)))+T256*$B$15/($B$15-$AI$13)*(EXP(-$AI$13*(($B$16+$AI$4)*0.7))-EXP(-$B$15*(($B$16+$AI$4)*0.7)))+U256*$B$15/($B$15-$AI$14)*(EXP(-$AI$14*(($B$16+$AI$4)*0.7))-EXP(-$B$15*(($B$16+$AI$4)*0.7)))</f>
        <v/>
      </c>
      <c r="AC256" s="17">
        <f>R256*EXP(-$B$15*(($B$16+$AI$4)*0.8))+S256*$B$15/($B$15-$AI$12)*(EXP(-$AI$12*(($B$16+$AI$4)*0.8))-EXP(-$B$15*(($B$16+$AI$4)*0.8)))+T256*$B$15/($B$15-$AI$13)*(EXP(-$AI$13*(($B$16+$AI$4)*0.8))-EXP(-$B$15*(($B$16+$AI$4)*0.8)))+U256*$B$15/($B$15-$AI$14)*(EXP(-$AI$14*(($B$16+$AI$4)*0.8))-EXP(-$B$15*(($B$16+$AI$4)*0.8)))</f>
        <v/>
      </c>
      <c r="AD256" s="17">
        <f>R256*EXP(-$B$15*(($B$16+$AI$4)*0.9))+S256*$B$15/($B$15-$AI$12)*(EXP(-$AI$12*(($B$16+$AI$4)*0.9))-EXP(-$B$15*(($B$16+$AI$4)*0.9)))+T256*$B$15/($B$15-$AI$13)*(EXP(-$AI$13*(($B$16+$AI$4)*0.9))-EXP(-$B$15*(($B$16+$AI$4)*0.9)))+U256*$B$15/($B$15-$AI$14)*(EXP(-$AI$14*(($B$16+$AI$4)*0.9))-EXP(-$B$15*(($B$16+$AI$4)*0.9)))</f>
        <v/>
      </c>
      <c r="AE256" s="17">
        <f>R256*EXP(-$B$15*(($B$16+$AI$4)*1.0))+S256*$B$15/($B$15-$AI$12)*(EXP(-$AI$12*(($B$16+$AI$4)*1.0))-EXP(-$B$15*(($B$16+$AI$4)*1.0)))+T256*$B$15/($B$15-$AI$13)*(EXP(-$AI$13*(($B$16+$AI$4)*1.0))-EXP(-$B$15*(($B$16+$AI$4)*1.0)))+U256*$B$15/($B$15-$AI$14)*(EXP(-$AI$14*(($B$16+$AI$4)*1.0))-EXP(-$B$15*(($B$16+$AI$4)*1.0)))</f>
        <v/>
      </c>
      <c r="AF256" s="17">
        <f>MIN((G256-V256)/$AI$48,(G256-W256)/$AI$49,(G256-X256)/$AI$50,(G256-Y256)/$AI$51,(G256-Z256)/$AI$52,(G256-AA256)/$AI$53,(G256-AB256)/$AI$54,(G256-AC256)/$AI$55,(G256-AD256)/$AI$56,(G256-AE256)/$AI$57)</f>
        <v/>
      </c>
    </row>
    <row r="257">
      <c r="E257" s="12">
        <f>E256+$B$11</f>
        <v/>
      </c>
      <c r="F257" s="13">
        <f>E257/60</f>
        <v/>
      </c>
      <c r="G257" s="13">
        <f>IF(F257&gt;=$AI$66,$B$26,IF(F257&gt;=$AI$65,$B$25,IF(F257&gt;=$AI$64,$B$24,IF(F257&gt;=$AI$63,$B$23,IF(F257&gt;=$AI$62,$B$22,IF(F257&gt;=$AI$61,$B$21,$B$20))))))</f>
        <v/>
      </c>
      <c r="H257" s="14">
        <f>MAX(0,MIN($AI$59,IF($B$9="Plasma",(G257-(S257*$AI$18+T257*$AI$19+U257*$AI$20))/$AI$46,AF257)))</f>
        <v/>
      </c>
      <c r="I257" s="15">
        <f>H257/10*3600/$B$11</f>
        <v/>
      </c>
      <c r="J257" s="15">
        <f>J256+H257</f>
        <v/>
      </c>
      <c r="K257" s="14">
        <f>$AI$21*K256+$AI$22*L256+$AI$23*M256+$AI$30*H256</f>
        <v/>
      </c>
      <c r="L257" s="14">
        <f>$AI$24*K256+$AI$25*L256+$AI$26*M256+$AI$31*H256</f>
        <v/>
      </c>
      <c r="M257" s="14">
        <f>$AI$27*K256+$AI$28*L256+$AI$29*M256+$AI$32*H256</f>
        <v/>
      </c>
      <c r="N257" s="16">
        <f>R257*$B$48</f>
        <v/>
      </c>
      <c r="O257" s="14">
        <f>K257/$B$37</f>
        <v/>
      </c>
      <c r="P257" s="14">
        <f>L257/$B$38</f>
        <v/>
      </c>
      <c r="Q257" s="14">
        <f>M257/$B$39</f>
        <v/>
      </c>
      <c r="R257" s="14">
        <f>R256*$AI$42+S256*$AI$43+T256*$AI$44+U256*$AI$45+$AI$47*H256</f>
        <v/>
      </c>
      <c r="S257" s="17">
        <f>$AI$33*K257+$AI$34*L257+$AI$35*M257</f>
        <v/>
      </c>
      <c r="T257" s="17">
        <f>$AI$36*K257+$AI$37*L257+$AI$38*M257</f>
        <v/>
      </c>
      <c r="U257" s="17">
        <f>$AI$39*K257+$AI$40*L257+$AI$41*M257</f>
        <v/>
      </c>
      <c r="V257" s="17">
        <f>R257*EXP(-$B$15*(($B$16+$AI$4)*0.1))+S257*$B$15/($B$15-$AI$12)*(EXP(-$AI$12*(($B$16+$AI$4)*0.1))-EXP(-$B$15*(($B$16+$AI$4)*0.1)))+T257*$B$15/($B$15-$AI$13)*(EXP(-$AI$13*(($B$16+$AI$4)*0.1))-EXP(-$B$15*(($B$16+$AI$4)*0.1)))+U257*$B$15/($B$15-$AI$14)*(EXP(-$AI$14*(($B$16+$AI$4)*0.1))-EXP(-$B$15*(($B$16+$AI$4)*0.1)))</f>
        <v/>
      </c>
      <c r="W257" s="17">
        <f>R257*EXP(-$B$15*(($B$16+$AI$4)*0.2))+S257*$B$15/($B$15-$AI$12)*(EXP(-$AI$12*(($B$16+$AI$4)*0.2))-EXP(-$B$15*(($B$16+$AI$4)*0.2)))+T257*$B$15/($B$15-$AI$13)*(EXP(-$AI$13*(($B$16+$AI$4)*0.2))-EXP(-$B$15*(($B$16+$AI$4)*0.2)))+U257*$B$15/($B$15-$AI$14)*(EXP(-$AI$14*(($B$16+$AI$4)*0.2))-EXP(-$B$15*(($B$16+$AI$4)*0.2)))</f>
        <v/>
      </c>
      <c r="X257" s="17">
        <f>R257*EXP(-$B$15*(($B$16+$AI$4)*0.3))+S257*$B$15/($B$15-$AI$12)*(EXP(-$AI$12*(($B$16+$AI$4)*0.3))-EXP(-$B$15*(($B$16+$AI$4)*0.3)))+T257*$B$15/($B$15-$AI$13)*(EXP(-$AI$13*(($B$16+$AI$4)*0.3))-EXP(-$B$15*(($B$16+$AI$4)*0.3)))+U257*$B$15/($B$15-$AI$14)*(EXP(-$AI$14*(($B$16+$AI$4)*0.3))-EXP(-$B$15*(($B$16+$AI$4)*0.3)))</f>
        <v/>
      </c>
      <c r="Y257" s="17">
        <f>R257*EXP(-$B$15*(($B$16+$AI$4)*0.4))+S257*$B$15/($B$15-$AI$12)*(EXP(-$AI$12*(($B$16+$AI$4)*0.4))-EXP(-$B$15*(($B$16+$AI$4)*0.4)))+T257*$B$15/($B$15-$AI$13)*(EXP(-$AI$13*(($B$16+$AI$4)*0.4))-EXP(-$B$15*(($B$16+$AI$4)*0.4)))+U257*$B$15/($B$15-$AI$14)*(EXP(-$AI$14*(($B$16+$AI$4)*0.4))-EXP(-$B$15*(($B$16+$AI$4)*0.4)))</f>
        <v/>
      </c>
      <c r="Z257" s="17">
        <f>R257*EXP(-$B$15*(($B$16+$AI$4)*0.5))+S257*$B$15/($B$15-$AI$12)*(EXP(-$AI$12*(($B$16+$AI$4)*0.5))-EXP(-$B$15*(($B$16+$AI$4)*0.5)))+T257*$B$15/($B$15-$AI$13)*(EXP(-$AI$13*(($B$16+$AI$4)*0.5))-EXP(-$B$15*(($B$16+$AI$4)*0.5)))+U257*$B$15/($B$15-$AI$14)*(EXP(-$AI$14*(($B$16+$AI$4)*0.5))-EXP(-$B$15*(($B$16+$AI$4)*0.5)))</f>
        <v/>
      </c>
      <c r="AA257" s="17">
        <f>R257*EXP(-$B$15*(($B$16+$AI$4)*0.6))+S257*$B$15/($B$15-$AI$12)*(EXP(-$AI$12*(($B$16+$AI$4)*0.6))-EXP(-$B$15*(($B$16+$AI$4)*0.6)))+T257*$B$15/($B$15-$AI$13)*(EXP(-$AI$13*(($B$16+$AI$4)*0.6))-EXP(-$B$15*(($B$16+$AI$4)*0.6)))+U257*$B$15/($B$15-$AI$14)*(EXP(-$AI$14*(($B$16+$AI$4)*0.6))-EXP(-$B$15*(($B$16+$AI$4)*0.6)))</f>
        <v/>
      </c>
      <c r="AB257" s="17">
        <f>R257*EXP(-$B$15*(($B$16+$AI$4)*0.7))+S257*$B$15/($B$15-$AI$12)*(EXP(-$AI$12*(($B$16+$AI$4)*0.7))-EXP(-$B$15*(($B$16+$AI$4)*0.7)))+T257*$B$15/($B$15-$AI$13)*(EXP(-$AI$13*(($B$16+$AI$4)*0.7))-EXP(-$B$15*(($B$16+$AI$4)*0.7)))+U257*$B$15/($B$15-$AI$14)*(EXP(-$AI$14*(($B$16+$AI$4)*0.7))-EXP(-$B$15*(($B$16+$AI$4)*0.7)))</f>
        <v/>
      </c>
      <c r="AC257" s="17">
        <f>R257*EXP(-$B$15*(($B$16+$AI$4)*0.8))+S257*$B$15/($B$15-$AI$12)*(EXP(-$AI$12*(($B$16+$AI$4)*0.8))-EXP(-$B$15*(($B$16+$AI$4)*0.8)))+T257*$B$15/($B$15-$AI$13)*(EXP(-$AI$13*(($B$16+$AI$4)*0.8))-EXP(-$B$15*(($B$16+$AI$4)*0.8)))+U257*$B$15/($B$15-$AI$14)*(EXP(-$AI$14*(($B$16+$AI$4)*0.8))-EXP(-$B$15*(($B$16+$AI$4)*0.8)))</f>
        <v/>
      </c>
      <c r="AD257" s="17">
        <f>R257*EXP(-$B$15*(($B$16+$AI$4)*0.9))+S257*$B$15/($B$15-$AI$12)*(EXP(-$AI$12*(($B$16+$AI$4)*0.9))-EXP(-$B$15*(($B$16+$AI$4)*0.9)))+T257*$B$15/($B$15-$AI$13)*(EXP(-$AI$13*(($B$16+$AI$4)*0.9))-EXP(-$B$15*(($B$16+$AI$4)*0.9)))+U257*$B$15/($B$15-$AI$14)*(EXP(-$AI$14*(($B$16+$AI$4)*0.9))-EXP(-$B$15*(($B$16+$AI$4)*0.9)))</f>
        <v/>
      </c>
      <c r="AE257" s="17">
        <f>R257*EXP(-$B$15*(($B$16+$AI$4)*1.0))+S257*$B$15/($B$15-$AI$12)*(EXP(-$AI$12*(($B$16+$AI$4)*1.0))-EXP(-$B$15*(($B$16+$AI$4)*1.0)))+T257*$B$15/($B$15-$AI$13)*(EXP(-$AI$13*(($B$16+$AI$4)*1.0))-EXP(-$B$15*(($B$16+$AI$4)*1.0)))+U257*$B$15/($B$15-$AI$14)*(EXP(-$AI$14*(($B$16+$AI$4)*1.0))-EXP(-$B$15*(($B$16+$AI$4)*1.0)))</f>
        <v/>
      </c>
      <c r="AF257" s="17">
        <f>MIN((G257-V257)/$AI$48,(G257-W257)/$AI$49,(G257-X257)/$AI$50,(G257-Y257)/$AI$51,(G257-Z257)/$AI$52,(G257-AA257)/$AI$53,(G257-AB257)/$AI$54,(G257-AC257)/$AI$55,(G257-AD257)/$AI$56,(G257-AE257)/$AI$57)</f>
        <v/>
      </c>
    </row>
    <row r="258">
      <c r="E258" s="12">
        <f>E257+$B$11</f>
        <v/>
      </c>
      <c r="F258" s="13">
        <f>E258/60</f>
        <v/>
      </c>
      <c r="G258" s="13">
        <f>IF(F258&gt;=$AI$66,$B$26,IF(F258&gt;=$AI$65,$B$25,IF(F258&gt;=$AI$64,$B$24,IF(F258&gt;=$AI$63,$B$23,IF(F258&gt;=$AI$62,$B$22,IF(F258&gt;=$AI$61,$B$21,$B$20))))))</f>
        <v/>
      </c>
      <c r="H258" s="14">
        <f>MAX(0,MIN($AI$59,IF($B$9="Plasma",(G258-(S258*$AI$18+T258*$AI$19+U258*$AI$20))/$AI$46,AF258)))</f>
        <v/>
      </c>
      <c r="I258" s="15">
        <f>H258/10*3600/$B$11</f>
        <v/>
      </c>
      <c r="J258" s="15">
        <f>J257+H258</f>
        <v/>
      </c>
      <c r="K258" s="14">
        <f>$AI$21*K257+$AI$22*L257+$AI$23*M257+$AI$30*H257</f>
        <v/>
      </c>
      <c r="L258" s="14">
        <f>$AI$24*K257+$AI$25*L257+$AI$26*M257+$AI$31*H257</f>
        <v/>
      </c>
      <c r="M258" s="14">
        <f>$AI$27*K257+$AI$28*L257+$AI$29*M257+$AI$32*H257</f>
        <v/>
      </c>
      <c r="N258" s="16">
        <f>R258*$B$48</f>
        <v/>
      </c>
      <c r="O258" s="14">
        <f>K258/$B$37</f>
        <v/>
      </c>
      <c r="P258" s="14">
        <f>L258/$B$38</f>
        <v/>
      </c>
      <c r="Q258" s="14">
        <f>M258/$B$39</f>
        <v/>
      </c>
      <c r="R258" s="14">
        <f>R257*$AI$42+S257*$AI$43+T257*$AI$44+U257*$AI$45+$AI$47*H257</f>
        <v/>
      </c>
      <c r="S258" s="17">
        <f>$AI$33*K258+$AI$34*L258+$AI$35*M258</f>
        <v/>
      </c>
      <c r="T258" s="17">
        <f>$AI$36*K258+$AI$37*L258+$AI$38*M258</f>
        <v/>
      </c>
      <c r="U258" s="17">
        <f>$AI$39*K258+$AI$40*L258+$AI$41*M258</f>
        <v/>
      </c>
      <c r="V258" s="17">
        <f>R258*EXP(-$B$15*(($B$16+$AI$4)*0.1))+S258*$B$15/($B$15-$AI$12)*(EXP(-$AI$12*(($B$16+$AI$4)*0.1))-EXP(-$B$15*(($B$16+$AI$4)*0.1)))+T258*$B$15/($B$15-$AI$13)*(EXP(-$AI$13*(($B$16+$AI$4)*0.1))-EXP(-$B$15*(($B$16+$AI$4)*0.1)))+U258*$B$15/($B$15-$AI$14)*(EXP(-$AI$14*(($B$16+$AI$4)*0.1))-EXP(-$B$15*(($B$16+$AI$4)*0.1)))</f>
        <v/>
      </c>
      <c r="W258" s="17">
        <f>R258*EXP(-$B$15*(($B$16+$AI$4)*0.2))+S258*$B$15/($B$15-$AI$12)*(EXP(-$AI$12*(($B$16+$AI$4)*0.2))-EXP(-$B$15*(($B$16+$AI$4)*0.2)))+T258*$B$15/($B$15-$AI$13)*(EXP(-$AI$13*(($B$16+$AI$4)*0.2))-EXP(-$B$15*(($B$16+$AI$4)*0.2)))+U258*$B$15/($B$15-$AI$14)*(EXP(-$AI$14*(($B$16+$AI$4)*0.2))-EXP(-$B$15*(($B$16+$AI$4)*0.2)))</f>
        <v/>
      </c>
      <c r="X258" s="17">
        <f>R258*EXP(-$B$15*(($B$16+$AI$4)*0.3))+S258*$B$15/($B$15-$AI$12)*(EXP(-$AI$12*(($B$16+$AI$4)*0.3))-EXP(-$B$15*(($B$16+$AI$4)*0.3)))+T258*$B$15/($B$15-$AI$13)*(EXP(-$AI$13*(($B$16+$AI$4)*0.3))-EXP(-$B$15*(($B$16+$AI$4)*0.3)))+U258*$B$15/($B$15-$AI$14)*(EXP(-$AI$14*(($B$16+$AI$4)*0.3))-EXP(-$B$15*(($B$16+$AI$4)*0.3)))</f>
        <v/>
      </c>
      <c r="Y258" s="17">
        <f>R258*EXP(-$B$15*(($B$16+$AI$4)*0.4))+S258*$B$15/($B$15-$AI$12)*(EXP(-$AI$12*(($B$16+$AI$4)*0.4))-EXP(-$B$15*(($B$16+$AI$4)*0.4)))+T258*$B$15/($B$15-$AI$13)*(EXP(-$AI$13*(($B$16+$AI$4)*0.4))-EXP(-$B$15*(($B$16+$AI$4)*0.4)))+U258*$B$15/($B$15-$AI$14)*(EXP(-$AI$14*(($B$16+$AI$4)*0.4))-EXP(-$B$15*(($B$16+$AI$4)*0.4)))</f>
        <v/>
      </c>
      <c r="Z258" s="17">
        <f>R258*EXP(-$B$15*(($B$16+$AI$4)*0.5))+S258*$B$15/($B$15-$AI$12)*(EXP(-$AI$12*(($B$16+$AI$4)*0.5))-EXP(-$B$15*(($B$16+$AI$4)*0.5)))+T258*$B$15/($B$15-$AI$13)*(EXP(-$AI$13*(($B$16+$AI$4)*0.5))-EXP(-$B$15*(($B$16+$AI$4)*0.5)))+U258*$B$15/($B$15-$AI$14)*(EXP(-$AI$14*(($B$16+$AI$4)*0.5))-EXP(-$B$15*(($B$16+$AI$4)*0.5)))</f>
        <v/>
      </c>
      <c r="AA258" s="17">
        <f>R258*EXP(-$B$15*(($B$16+$AI$4)*0.6))+S258*$B$15/($B$15-$AI$12)*(EXP(-$AI$12*(($B$16+$AI$4)*0.6))-EXP(-$B$15*(($B$16+$AI$4)*0.6)))+T258*$B$15/($B$15-$AI$13)*(EXP(-$AI$13*(($B$16+$AI$4)*0.6))-EXP(-$B$15*(($B$16+$AI$4)*0.6)))+U258*$B$15/($B$15-$AI$14)*(EXP(-$AI$14*(($B$16+$AI$4)*0.6))-EXP(-$B$15*(($B$16+$AI$4)*0.6)))</f>
        <v/>
      </c>
      <c r="AB258" s="17">
        <f>R258*EXP(-$B$15*(($B$16+$AI$4)*0.7))+S258*$B$15/($B$15-$AI$12)*(EXP(-$AI$12*(($B$16+$AI$4)*0.7))-EXP(-$B$15*(($B$16+$AI$4)*0.7)))+T258*$B$15/($B$15-$AI$13)*(EXP(-$AI$13*(($B$16+$AI$4)*0.7))-EXP(-$B$15*(($B$16+$AI$4)*0.7)))+U258*$B$15/($B$15-$AI$14)*(EXP(-$AI$14*(($B$16+$AI$4)*0.7))-EXP(-$B$15*(($B$16+$AI$4)*0.7)))</f>
        <v/>
      </c>
      <c r="AC258" s="17">
        <f>R258*EXP(-$B$15*(($B$16+$AI$4)*0.8))+S258*$B$15/($B$15-$AI$12)*(EXP(-$AI$12*(($B$16+$AI$4)*0.8))-EXP(-$B$15*(($B$16+$AI$4)*0.8)))+T258*$B$15/($B$15-$AI$13)*(EXP(-$AI$13*(($B$16+$AI$4)*0.8))-EXP(-$B$15*(($B$16+$AI$4)*0.8)))+U258*$B$15/($B$15-$AI$14)*(EXP(-$AI$14*(($B$16+$AI$4)*0.8))-EXP(-$B$15*(($B$16+$AI$4)*0.8)))</f>
        <v/>
      </c>
      <c r="AD258" s="17">
        <f>R258*EXP(-$B$15*(($B$16+$AI$4)*0.9))+S258*$B$15/($B$15-$AI$12)*(EXP(-$AI$12*(($B$16+$AI$4)*0.9))-EXP(-$B$15*(($B$16+$AI$4)*0.9)))+T258*$B$15/($B$15-$AI$13)*(EXP(-$AI$13*(($B$16+$AI$4)*0.9))-EXP(-$B$15*(($B$16+$AI$4)*0.9)))+U258*$B$15/($B$15-$AI$14)*(EXP(-$AI$14*(($B$16+$AI$4)*0.9))-EXP(-$B$15*(($B$16+$AI$4)*0.9)))</f>
        <v/>
      </c>
      <c r="AE258" s="17">
        <f>R258*EXP(-$B$15*(($B$16+$AI$4)*1.0))+S258*$B$15/($B$15-$AI$12)*(EXP(-$AI$12*(($B$16+$AI$4)*1.0))-EXP(-$B$15*(($B$16+$AI$4)*1.0)))+T258*$B$15/($B$15-$AI$13)*(EXP(-$AI$13*(($B$16+$AI$4)*1.0))-EXP(-$B$15*(($B$16+$AI$4)*1.0)))+U258*$B$15/($B$15-$AI$14)*(EXP(-$AI$14*(($B$16+$AI$4)*1.0))-EXP(-$B$15*(($B$16+$AI$4)*1.0)))</f>
        <v/>
      </c>
      <c r="AF258" s="17">
        <f>MIN((G258-V258)/$AI$48,(G258-W258)/$AI$49,(G258-X258)/$AI$50,(G258-Y258)/$AI$51,(G258-Z258)/$AI$52,(G258-AA258)/$AI$53,(G258-AB258)/$AI$54,(G258-AC258)/$AI$55,(G258-AD258)/$AI$56,(G258-AE258)/$AI$57)</f>
        <v/>
      </c>
    </row>
    <row r="259">
      <c r="E259" s="12">
        <f>E258+$B$11</f>
        <v/>
      </c>
      <c r="F259" s="13">
        <f>E259/60</f>
        <v/>
      </c>
      <c r="G259" s="13">
        <f>IF(F259&gt;=$AI$66,$B$26,IF(F259&gt;=$AI$65,$B$25,IF(F259&gt;=$AI$64,$B$24,IF(F259&gt;=$AI$63,$B$23,IF(F259&gt;=$AI$62,$B$22,IF(F259&gt;=$AI$61,$B$21,$B$20))))))</f>
        <v/>
      </c>
      <c r="H259" s="14">
        <f>MAX(0,MIN($AI$59,IF($B$9="Plasma",(G259-(S259*$AI$18+T259*$AI$19+U259*$AI$20))/$AI$46,AF259)))</f>
        <v/>
      </c>
      <c r="I259" s="15">
        <f>H259/10*3600/$B$11</f>
        <v/>
      </c>
      <c r="J259" s="15">
        <f>J258+H259</f>
        <v/>
      </c>
      <c r="K259" s="14">
        <f>$AI$21*K258+$AI$22*L258+$AI$23*M258+$AI$30*H258</f>
        <v/>
      </c>
      <c r="L259" s="14">
        <f>$AI$24*K258+$AI$25*L258+$AI$26*M258+$AI$31*H258</f>
        <v/>
      </c>
      <c r="M259" s="14">
        <f>$AI$27*K258+$AI$28*L258+$AI$29*M258+$AI$32*H258</f>
        <v/>
      </c>
      <c r="N259" s="16">
        <f>R259*$B$48</f>
        <v/>
      </c>
      <c r="O259" s="14">
        <f>K259/$B$37</f>
        <v/>
      </c>
      <c r="P259" s="14">
        <f>L259/$B$38</f>
        <v/>
      </c>
      <c r="Q259" s="14">
        <f>M259/$B$39</f>
        <v/>
      </c>
      <c r="R259" s="14">
        <f>R258*$AI$42+S258*$AI$43+T258*$AI$44+U258*$AI$45+$AI$47*H258</f>
        <v/>
      </c>
      <c r="S259" s="17">
        <f>$AI$33*K259+$AI$34*L259+$AI$35*M259</f>
        <v/>
      </c>
      <c r="T259" s="17">
        <f>$AI$36*K259+$AI$37*L259+$AI$38*M259</f>
        <v/>
      </c>
      <c r="U259" s="17">
        <f>$AI$39*K259+$AI$40*L259+$AI$41*M259</f>
        <v/>
      </c>
      <c r="V259" s="17">
        <f>R259*EXP(-$B$15*(($B$16+$AI$4)*0.1))+S259*$B$15/($B$15-$AI$12)*(EXP(-$AI$12*(($B$16+$AI$4)*0.1))-EXP(-$B$15*(($B$16+$AI$4)*0.1)))+T259*$B$15/($B$15-$AI$13)*(EXP(-$AI$13*(($B$16+$AI$4)*0.1))-EXP(-$B$15*(($B$16+$AI$4)*0.1)))+U259*$B$15/($B$15-$AI$14)*(EXP(-$AI$14*(($B$16+$AI$4)*0.1))-EXP(-$B$15*(($B$16+$AI$4)*0.1)))</f>
        <v/>
      </c>
      <c r="W259" s="17">
        <f>R259*EXP(-$B$15*(($B$16+$AI$4)*0.2))+S259*$B$15/($B$15-$AI$12)*(EXP(-$AI$12*(($B$16+$AI$4)*0.2))-EXP(-$B$15*(($B$16+$AI$4)*0.2)))+T259*$B$15/($B$15-$AI$13)*(EXP(-$AI$13*(($B$16+$AI$4)*0.2))-EXP(-$B$15*(($B$16+$AI$4)*0.2)))+U259*$B$15/($B$15-$AI$14)*(EXP(-$AI$14*(($B$16+$AI$4)*0.2))-EXP(-$B$15*(($B$16+$AI$4)*0.2)))</f>
        <v/>
      </c>
      <c r="X259" s="17">
        <f>R259*EXP(-$B$15*(($B$16+$AI$4)*0.3))+S259*$B$15/($B$15-$AI$12)*(EXP(-$AI$12*(($B$16+$AI$4)*0.3))-EXP(-$B$15*(($B$16+$AI$4)*0.3)))+T259*$B$15/($B$15-$AI$13)*(EXP(-$AI$13*(($B$16+$AI$4)*0.3))-EXP(-$B$15*(($B$16+$AI$4)*0.3)))+U259*$B$15/($B$15-$AI$14)*(EXP(-$AI$14*(($B$16+$AI$4)*0.3))-EXP(-$B$15*(($B$16+$AI$4)*0.3)))</f>
        <v/>
      </c>
      <c r="Y259" s="17">
        <f>R259*EXP(-$B$15*(($B$16+$AI$4)*0.4))+S259*$B$15/($B$15-$AI$12)*(EXP(-$AI$12*(($B$16+$AI$4)*0.4))-EXP(-$B$15*(($B$16+$AI$4)*0.4)))+T259*$B$15/($B$15-$AI$13)*(EXP(-$AI$13*(($B$16+$AI$4)*0.4))-EXP(-$B$15*(($B$16+$AI$4)*0.4)))+U259*$B$15/($B$15-$AI$14)*(EXP(-$AI$14*(($B$16+$AI$4)*0.4))-EXP(-$B$15*(($B$16+$AI$4)*0.4)))</f>
        <v/>
      </c>
      <c r="Z259" s="17">
        <f>R259*EXP(-$B$15*(($B$16+$AI$4)*0.5))+S259*$B$15/($B$15-$AI$12)*(EXP(-$AI$12*(($B$16+$AI$4)*0.5))-EXP(-$B$15*(($B$16+$AI$4)*0.5)))+T259*$B$15/($B$15-$AI$13)*(EXP(-$AI$13*(($B$16+$AI$4)*0.5))-EXP(-$B$15*(($B$16+$AI$4)*0.5)))+U259*$B$15/($B$15-$AI$14)*(EXP(-$AI$14*(($B$16+$AI$4)*0.5))-EXP(-$B$15*(($B$16+$AI$4)*0.5)))</f>
        <v/>
      </c>
      <c r="AA259" s="17">
        <f>R259*EXP(-$B$15*(($B$16+$AI$4)*0.6))+S259*$B$15/($B$15-$AI$12)*(EXP(-$AI$12*(($B$16+$AI$4)*0.6))-EXP(-$B$15*(($B$16+$AI$4)*0.6)))+T259*$B$15/($B$15-$AI$13)*(EXP(-$AI$13*(($B$16+$AI$4)*0.6))-EXP(-$B$15*(($B$16+$AI$4)*0.6)))+U259*$B$15/($B$15-$AI$14)*(EXP(-$AI$14*(($B$16+$AI$4)*0.6))-EXP(-$B$15*(($B$16+$AI$4)*0.6)))</f>
        <v/>
      </c>
      <c r="AB259" s="17">
        <f>R259*EXP(-$B$15*(($B$16+$AI$4)*0.7))+S259*$B$15/($B$15-$AI$12)*(EXP(-$AI$12*(($B$16+$AI$4)*0.7))-EXP(-$B$15*(($B$16+$AI$4)*0.7)))+T259*$B$15/($B$15-$AI$13)*(EXP(-$AI$13*(($B$16+$AI$4)*0.7))-EXP(-$B$15*(($B$16+$AI$4)*0.7)))+U259*$B$15/($B$15-$AI$14)*(EXP(-$AI$14*(($B$16+$AI$4)*0.7))-EXP(-$B$15*(($B$16+$AI$4)*0.7)))</f>
        <v/>
      </c>
      <c r="AC259" s="17">
        <f>R259*EXP(-$B$15*(($B$16+$AI$4)*0.8))+S259*$B$15/($B$15-$AI$12)*(EXP(-$AI$12*(($B$16+$AI$4)*0.8))-EXP(-$B$15*(($B$16+$AI$4)*0.8)))+T259*$B$15/($B$15-$AI$13)*(EXP(-$AI$13*(($B$16+$AI$4)*0.8))-EXP(-$B$15*(($B$16+$AI$4)*0.8)))+U259*$B$15/($B$15-$AI$14)*(EXP(-$AI$14*(($B$16+$AI$4)*0.8))-EXP(-$B$15*(($B$16+$AI$4)*0.8)))</f>
        <v/>
      </c>
      <c r="AD259" s="17">
        <f>R259*EXP(-$B$15*(($B$16+$AI$4)*0.9))+S259*$B$15/($B$15-$AI$12)*(EXP(-$AI$12*(($B$16+$AI$4)*0.9))-EXP(-$B$15*(($B$16+$AI$4)*0.9)))+T259*$B$15/($B$15-$AI$13)*(EXP(-$AI$13*(($B$16+$AI$4)*0.9))-EXP(-$B$15*(($B$16+$AI$4)*0.9)))+U259*$B$15/($B$15-$AI$14)*(EXP(-$AI$14*(($B$16+$AI$4)*0.9))-EXP(-$B$15*(($B$16+$AI$4)*0.9)))</f>
        <v/>
      </c>
      <c r="AE259" s="17">
        <f>R259*EXP(-$B$15*(($B$16+$AI$4)*1.0))+S259*$B$15/($B$15-$AI$12)*(EXP(-$AI$12*(($B$16+$AI$4)*1.0))-EXP(-$B$15*(($B$16+$AI$4)*1.0)))+T259*$B$15/($B$15-$AI$13)*(EXP(-$AI$13*(($B$16+$AI$4)*1.0))-EXP(-$B$15*(($B$16+$AI$4)*1.0)))+U259*$B$15/($B$15-$AI$14)*(EXP(-$AI$14*(($B$16+$AI$4)*1.0))-EXP(-$B$15*(($B$16+$AI$4)*1.0)))</f>
        <v/>
      </c>
      <c r="AF259" s="17">
        <f>MIN((G259-V259)/$AI$48,(G259-W259)/$AI$49,(G259-X259)/$AI$50,(G259-Y259)/$AI$51,(G259-Z259)/$AI$52,(G259-AA259)/$AI$53,(G259-AB259)/$AI$54,(G259-AC259)/$AI$55,(G259-AD259)/$AI$56,(G259-AE259)/$AI$57)</f>
        <v/>
      </c>
    </row>
    <row r="260">
      <c r="E260" s="12">
        <f>E259+$B$11</f>
        <v/>
      </c>
      <c r="F260" s="13">
        <f>E260/60</f>
        <v/>
      </c>
      <c r="G260" s="13">
        <f>IF(F260&gt;=$AI$66,$B$26,IF(F260&gt;=$AI$65,$B$25,IF(F260&gt;=$AI$64,$B$24,IF(F260&gt;=$AI$63,$B$23,IF(F260&gt;=$AI$62,$B$22,IF(F260&gt;=$AI$61,$B$21,$B$20))))))</f>
        <v/>
      </c>
      <c r="H260" s="14">
        <f>MAX(0,MIN($AI$59,IF($B$9="Plasma",(G260-(S260*$AI$18+T260*$AI$19+U260*$AI$20))/$AI$46,AF260)))</f>
        <v/>
      </c>
      <c r="I260" s="15">
        <f>H260/10*3600/$B$11</f>
        <v/>
      </c>
      <c r="J260" s="15">
        <f>J259+H260</f>
        <v/>
      </c>
      <c r="K260" s="14">
        <f>$AI$21*K259+$AI$22*L259+$AI$23*M259+$AI$30*H259</f>
        <v/>
      </c>
      <c r="L260" s="14">
        <f>$AI$24*K259+$AI$25*L259+$AI$26*M259+$AI$31*H259</f>
        <v/>
      </c>
      <c r="M260" s="14">
        <f>$AI$27*K259+$AI$28*L259+$AI$29*M259+$AI$32*H259</f>
        <v/>
      </c>
      <c r="N260" s="16">
        <f>R260*$B$48</f>
        <v/>
      </c>
      <c r="O260" s="14">
        <f>K260/$B$37</f>
        <v/>
      </c>
      <c r="P260" s="14">
        <f>L260/$B$38</f>
        <v/>
      </c>
      <c r="Q260" s="14">
        <f>M260/$B$39</f>
        <v/>
      </c>
      <c r="R260" s="14">
        <f>R259*$AI$42+S259*$AI$43+T259*$AI$44+U259*$AI$45+$AI$47*H259</f>
        <v/>
      </c>
      <c r="S260" s="17">
        <f>$AI$33*K260+$AI$34*L260+$AI$35*M260</f>
        <v/>
      </c>
      <c r="T260" s="17">
        <f>$AI$36*K260+$AI$37*L260+$AI$38*M260</f>
        <v/>
      </c>
      <c r="U260" s="17">
        <f>$AI$39*K260+$AI$40*L260+$AI$41*M260</f>
        <v/>
      </c>
      <c r="V260" s="17">
        <f>R260*EXP(-$B$15*(($B$16+$AI$4)*0.1))+S260*$B$15/($B$15-$AI$12)*(EXP(-$AI$12*(($B$16+$AI$4)*0.1))-EXP(-$B$15*(($B$16+$AI$4)*0.1)))+T260*$B$15/($B$15-$AI$13)*(EXP(-$AI$13*(($B$16+$AI$4)*0.1))-EXP(-$B$15*(($B$16+$AI$4)*0.1)))+U260*$B$15/($B$15-$AI$14)*(EXP(-$AI$14*(($B$16+$AI$4)*0.1))-EXP(-$B$15*(($B$16+$AI$4)*0.1)))</f>
        <v/>
      </c>
      <c r="W260" s="17">
        <f>R260*EXP(-$B$15*(($B$16+$AI$4)*0.2))+S260*$B$15/($B$15-$AI$12)*(EXP(-$AI$12*(($B$16+$AI$4)*0.2))-EXP(-$B$15*(($B$16+$AI$4)*0.2)))+T260*$B$15/($B$15-$AI$13)*(EXP(-$AI$13*(($B$16+$AI$4)*0.2))-EXP(-$B$15*(($B$16+$AI$4)*0.2)))+U260*$B$15/($B$15-$AI$14)*(EXP(-$AI$14*(($B$16+$AI$4)*0.2))-EXP(-$B$15*(($B$16+$AI$4)*0.2)))</f>
        <v/>
      </c>
      <c r="X260" s="17">
        <f>R260*EXP(-$B$15*(($B$16+$AI$4)*0.3))+S260*$B$15/($B$15-$AI$12)*(EXP(-$AI$12*(($B$16+$AI$4)*0.3))-EXP(-$B$15*(($B$16+$AI$4)*0.3)))+T260*$B$15/($B$15-$AI$13)*(EXP(-$AI$13*(($B$16+$AI$4)*0.3))-EXP(-$B$15*(($B$16+$AI$4)*0.3)))+U260*$B$15/($B$15-$AI$14)*(EXP(-$AI$14*(($B$16+$AI$4)*0.3))-EXP(-$B$15*(($B$16+$AI$4)*0.3)))</f>
        <v/>
      </c>
      <c r="Y260" s="17">
        <f>R260*EXP(-$B$15*(($B$16+$AI$4)*0.4))+S260*$B$15/($B$15-$AI$12)*(EXP(-$AI$12*(($B$16+$AI$4)*0.4))-EXP(-$B$15*(($B$16+$AI$4)*0.4)))+T260*$B$15/($B$15-$AI$13)*(EXP(-$AI$13*(($B$16+$AI$4)*0.4))-EXP(-$B$15*(($B$16+$AI$4)*0.4)))+U260*$B$15/($B$15-$AI$14)*(EXP(-$AI$14*(($B$16+$AI$4)*0.4))-EXP(-$B$15*(($B$16+$AI$4)*0.4)))</f>
        <v/>
      </c>
      <c r="Z260" s="17">
        <f>R260*EXP(-$B$15*(($B$16+$AI$4)*0.5))+S260*$B$15/($B$15-$AI$12)*(EXP(-$AI$12*(($B$16+$AI$4)*0.5))-EXP(-$B$15*(($B$16+$AI$4)*0.5)))+T260*$B$15/($B$15-$AI$13)*(EXP(-$AI$13*(($B$16+$AI$4)*0.5))-EXP(-$B$15*(($B$16+$AI$4)*0.5)))+U260*$B$15/($B$15-$AI$14)*(EXP(-$AI$14*(($B$16+$AI$4)*0.5))-EXP(-$B$15*(($B$16+$AI$4)*0.5)))</f>
        <v/>
      </c>
      <c r="AA260" s="17">
        <f>R260*EXP(-$B$15*(($B$16+$AI$4)*0.6))+S260*$B$15/($B$15-$AI$12)*(EXP(-$AI$12*(($B$16+$AI$4)*0.6))-EXP(-$B$15*(($B$16+$AI$4)*0.6)))+T260*$B$15/($B$15-$AI$13)*(EXP(-$AI$13*(($B$16+$AI$4)*0.6))-EXP(-$B$15*(($B$16+$AI$4)*0.6)))+U260*$B$15/($B$15-$AI$14)*(EXP(-$AI$14*(($B$16+$AI$4)*0.6))-EXP(-$B$15*(($B$16+$AI$4)*0.6)))</f>
        <v/>
      </c>
      <c r="AB260" s="17">
        <f>R260*EXP(-$B$15*(($B$16+$AI$4)*0.7))+S260*$B$15/($B$15-$AI$12)*(EXP(-$AI$12*(($B$16+$AI$4)*0.7))-EXP(-$B$15*(($B$16+$AI$4)*0.7)))+T260*$B$15/($B$15-$AI$13)*(EXP(-$AI$13*(($B$16+$AI$4)*0.7))-EXP(-$B$15*(($B$16+$AI$4)*0.7)))+U260*$B$15/($B$15-$AI$14)*(EXP(-$AI$14*(($B$16+$AI$4)*0.7))-EXP(-$B$15*(($B$16+$AI$4)*0.7)))</f>
        <v/>
      </c>
      <c r="AC260" s="17">
        <f>R260*EXP(-$B$15*(($B$16+$AI$4)*0.8))+S260*$B$15/($B$15-$AI$12)*(EXP(-$AI$12*(($B$16+$AI$4)*0.8))-EXP(-$B$15*(($B$16+$AI$4)*0.8)))+T260*$B$15/($B$15-$AI$13)*(EXP(-$AI$13*(($B$16+$AI$4)*0.8))-EXP(-$B$15*(($B$16+$AI$4)*0.8)))+U260*$B$15/($B$15-$AI$14)*(EXP(-$AI$14*(($B$16+$AI$4)*0.8))-EXP(-$B$15*(($B$16+$AI$4)*0.8)))</f>
        <v/>
      </c>
      <c r="AD260" s="17">
        <f>R260*EXP(-$B$15*(($B$16+$AI$4)*0.9))+S260*$B$15/($B$15-$AI$12)*(EXP(-$AI$12*(($B$16+$AI$4)*0.9))-EXP(-$B$15*(($B$16+$AI$4)*0.9)))+T260*$B$15/($B$15-$AI$13)*(EXP(-$AI$13*(($B$16+$AI$4)*0.9))-EXP(-$B$15*(($B$16+$AI$4)*0.9)))+U260*$B$15/($B$15-$AI$14)*(EXP(-$AI$14*(($B$16+$AI$4)*0.9))-EXP(-$B$15*(($B$16+$AI$4)*0.9)))</f>
        <v/>
      </c>
      <c r="AE260" s="17">
        <f>R260*EXP(-$B$15*(($B$16+$AI$4)*1.0))+S260*$B$15/($B$15-$AI$12)*(EXP(-$AI$12*(($B$16+$AI$4)*1.0))-EXP(-$B$15*(($B$16+$AI$4)*1.0)))+T260*$B$15/($B$15-$AI$13)*(EXP(-$AI$13*(($B$16+$AI$4)*1.0))-EXP(-$B$15*(($B$16+$AI$4)*1.0)))+U260*$B$15/($B$15-$AI$14)*(EXP(-$AI$14*(($B$16+$AI$4)*1.0))-EXP(-$B$15*(($B$16+$AI$4)*1.0)))</f>
        <v/>
      </c>
      <c r="AF260" s="17">
        <f>MIN((G260-V260)/$AI$48,(G260-W260)/$AI$49,(G260-X260)/$AI$50,(G260-Y260)/$AI$51,(G260-Z260)/$AI$52,(G260-AA260)/$AI$53,(G260-AB260)/$AI$54,(G260-AC260)/$AI$55,(G260-AD260)/$AI$56,(G260-AE260)/$AI$57)</f>
        <v/>
      </c>
    </row>
    <row r="261">
      <c r="E261" s="12">
        <f>E260+$B$11</f>
        <v/>
      </c>
      <c r="F261" s="13">
        <f>E261/60</f>
        <v/>
      </c>
      <c r="G261" s="13">
        <f>IF(F261&gt;=$AI$66,$B$26,IF(F261&gt;=$AI$65,$B$25,IF(F261&gt;=$AI$64,$B$24,IF(F261&gt;=$AI$63,$B$23,IF(F261&gt;=$AI$62,$B$22,IF(F261&gt;=$AI$61,$B$21,$B$20))))))</f>
        <v/>
      </c>
      <c r="H261" s="14">
        <f>MAX(0,MIN($AI$59,IF($B$9="Plasma",(G261-(S261*$AI$18+T261*$AI$19+U261*$AI$20))/$AI$46,AF261)))</f>
        <v/>
      </c>
      <c r="I261" s="15">
        <f>H261/10*3600/$B$11</f>
        <v/>
      </c>
      <c r="J261" s="15">
        <f>J260+H261</f>
        <v/>
      </c>
      <c r="K261" s="14">
        <f>$AI$21*K260+$AI$22*L260+$AI$23*M260+$AI$30*H260</f>
        <v/>
      </c>
      <c r="L261" s="14">
        <f>$AI$24*K260+$AI$25*L260+$AI$26*M260+$AI$31*H260</f>
        <v/>
      </c>
      <c r="M261" s="14">
        <f>$AI$27*K260+$AI$28*L260+$AI$29*M260+$AI$32*H260</f>
        <v/>
      </c>
      <c r="N261" s="16">
        <f>R261*$B$48</f>
        <v/>
      </c>
      <c r="O261" s="14">
        <f>K261/$B$37</f>
        <v/>
      </c>
      <c r="P261" s="14">
        <f>L261/$B$38</f>
        <v/>
      </c>
      <c r="Q261" s="14">
        <f>M261/$B$39</f>
        <v/>
      </c>
      <c r="R261" s="14">
        <f>R260*$AI$42+S260*$AI$43+T260*$AI$44+U260*$AI$45+$AI$47*H260</f>
        <v/>
      </c>
      <c r="S261" s="17">
        <f>$AI$33*K261+$AI$34*L261+$AI$35*M261</f>
        <v/>
      </c>
      <c r="T261" s="17">
        <f>$AI$36*K261+$AI$37*L261+$AI$38*M261</f>
        <v/>
      </c>
      <c r="U261" s="17">
        <f>$AI$39*K261+$AI$40*L261+$AI$41*M261</f>
        <v/>
      </c>
      <c r="V261" s="17">
        <f>R261*EXP(-$B$15*(($B$16+$AI$4)*0.1))+S261*$B$15/($B$15-$AI$12)*(EXP(-$AI$12*(($B$16+$AI$4)*0.1))-EXP(-$B$15*(($B$16+$AI$4)*0.1)))+T261*$B$15/($B$15-$AI$13)*(EXP(-$AI$13*(($B$16+$AI$4)*0.1))-EXP(-$B$15*(($B$16+$AI$4)*0.1)))+U261*$B$15/($B$15-$AI$14)*(EXP(-$AI$14*(($B$16+$AI$4)*0.1))-EXP(-$B$15*(($B$16+$AI$4)*0.1)))</f>
        <v/>
      </c>
      <c r="W261" s="17">
        <f>R261*EXP(-$B$15*(($B$16+$AI$4)*0.2))+S261*$B$15/($B$15-$AI$12)*(EXP(-$AI$12*(($B$16+$AI$4)*0.2))-EXP(-$B$15*(($B$16+$AI$4)*0.2)))+T261*$B$15/($B$15-$AI$13)*(EXP(-$AI$13*(($B$16+$AI$4)*0.2))-EXP(-$B$15*(($B$16+$AI$4)*0.2)))+U261*$B$15/($B$15-$AI$14)*(EXP(-$AI$14*(($B$16+$AI$4)*0.2))-EXP(-$B$15*(($B$16+$AI$4)*0.2)))</f>
        <v/>
      </c>
      <c r="X261" s="17">
        <f>R261*EXP(-$B$15*(($B$16+$AI$4)*0.3))+S261*$B$15/($B$15-$AI$12)*(EXP(-$AI$12*(($B$16+$AI$4)*0.3))-EXP(-$B$15*(($B$16+$AI$4)*0.3)))+T261*$B$15/($B$15-$AI$13)*(EXP(-$AI$13*(($B$16+$AI$4)*0.3))-EXP(-$B$15*(($B$16+$AI$4)*0.3)))+U261*$B$15/($B$15-$AI$14)*(EXP(-$AI$14*(($B$16+$AI$4)*0.3))-EXP(-$B$15*(($B$16+$AI$4)*0.3)))</f>
        <v/>
      </c>
      <c r="Y261" s="17">
        <f>R261*EXP(-$B$15*(($B$16+$AI$4)*0.4))+S261*$B$15/($B$15-$AI$12)*(EXP(-$AI$12*(($B$16+$AI$4)*0.4))-EXP(-$B$15*(($B$16+$AI$4)*0.4)))+T261*$B$15/($B$15-$AI$13)*(EXP(-$AI$13*(($B$16+$AI$4)*0.4))-EXP(-$B$15*(($B$16+$AI$4)*0.4)))+U261*$B$15/($B$15-$AI$14)*(EXP(-$AI$14*(($B$16+$AI$4)*0.4))-EXP(-$B$15*(($B$16+$AI$4)*0.4)))</f>
        <v/>
      </c>
      <c r="Z261" s="17">
        <f>R261*EXP(-$B$15*(($B$16+$AI$4)*0.5))+S261*$B$15/($B$15-$AI$12)*(EXP(-$AI$12*(($B$16+$AI$4)*0.5))-EXP(-$B$15*(($B$16+$AI$4)*0.5)))+T261*$B$15/($B$15-$AI$13)*(EXP(-$AI$13*(($B$16+$AI$4)*0.5))-EXP(-$B$15*(($B$16+$AI$4)*0.5)))+U261*$B$15/($B$15-$AI$14)*(EXP(-$AI$14*(($B$16+$AI$4)*0.5))-EXP(-$B$15*(($B$16+$AI$4)*0.5)))</f>
        <v/>
      </c>
      <c r="AA261" s="17">
        <f>R261*EXP(-$B$15*(($B$16+$AI$4)*0.6))+S261*$B$15/($B$15-$AI$12)*(EXP(-$AI$12*(($B$16+$AI$4)*0.6))-EXP(-$B$15*(($B$16+$AI$4)*0.6)))+T261*$B$15/($B$15-$AI$13)*(EXP(-$AI$13*(($B$16+$AI$4)*0.6))-EXP(-$B$15*(($B$16+$AI$4)*0.6)))+U261*$B$15/($B$15-$AI$14)*(EXP(-$AI$14*(($B$16+$AI$4)*0.6))-EXP(-$B$15*(($B$16+$AI$4)*0.6)))</f>
        <v/>
      </c>
      <c r="AB261" s="17">
        <f>R261*EXP(-$B$15*(($B$16+$AI$4)*0.7))+S261*$B$15/($B$15-$AI$12)*(EXP(-$AI$12*(($B$16+$AI$4)*0.7))-EXP(-$B$15*(($B$16+$AI$4)*0.7)))+T261*$B$15/($B$15-$AI$13)*(EXP(-$AI$13*(($B$16+$AI$4)*0.7))-EXP(-$B$15*(($B$16+$AI$4)*0.7)))+U261*$B$15/($B$15-$AI$14)*(EXP(-$AI$14*(($B$16+$AI$4)*0.7))-EXP(-$B$15*(($B$16+$AI$4)*0.7)))</f>
        <v/>
      </c>
      <c r="AC261" s="17">
        <f>R261*EXP(-$B$15*(($B$16+$AI$4)*0.8))+S261*$B$15/($B$15-$AI$12)*(EXP(-$AI$12*(($B$16+$AI$4)*0.8))-EXP(-$B$15*(($B$16+$AI$4)*0.8)))+T261*$B$15/($B$15-$AI$13)*(EXP(-$AI$13*(($B$16+$AI$4)*0.8))-EXP(-$B$15*(($B$16+$AI$4)*0.8)))+U261*$B$15/($B$15-$AI$14)*(EXP(-$AI$14*(($B$16+$AI$4)*0.8))-EXP(-$B$15*(($B$16+$AI$4)*0.8)))</f>
        <v/>
      </c>
      <c r="AD261" s="17">
        <f>R261*EXP(-$B$15*(($B$16+$AI$4)*0.9))+S261*$B$15/($B$15-$AI$12)*(EXP(-$AI$12*(($B$16+$AI$4)*0.9))-EXP(-$B$15*(($B$16+$AI$4)*0.9)))+T261*$B$15/($B$15-$AI$13)*(EXP(-$AI$13*(($B$16+$AI$4)*0.9))-EXP(-$B$15*(($B$16+$AI$4)*0.9)))+U261*$B$15/($B$15-$AI$14)*(EXP(-$AI$14*(($B$16+$AI$4)*0.9))-EXP(-$B$15*(($B$16+$AI$4)*0.9)))</f>
        <v/>
      </c>
      <c r="AE261" s="17">
        <f>R261*EXP(-$B$15*(($B$16+$AI$4)*1.0))+S261*$B$15/($B$15-$AI$12)*(EXP(-$AI$12*(($B$16+$AI$4)*1.0))-EXP(-$B$15*(($B$16+$AI$4)*1.0)))+T261*$B$15/($B$15-$AI$13)*(EXP(-$AI$13*(($B$16+$AI$4)*1.0))-EXP(-$B$15*(($B$16+$AI$4)*1.0)))+U261*$B$15/($B$15-$AI$14)*(EXP(-$AI$14*(($B$16+$AI$4)*1.0))-EXP(-$B$15*(($B$16+$AI$4)*1.0)))</f>
        <v/>
      </c>
      <c r="AF261" s="17">
        <f>MIN((G261-V261)/$AI$48,(G261-W261)/$AI$49,(G261-X261)/$AI$50,(G261-Y261)/$AI$51,(G261-Z261)/$AI$52,(G261-AA261)/$AI$53,(G261-AB261)/$AI$54,(G261-AC261)/$AI$55,(G261-AD261)/$AI$56,(G261-AE261)/$AI$57)</f>
        <v/>
      </c>
    </row>
    <row r="262">
      <c r="E262" s="12">
        <f>E261+$B$11</f>
        <v/>
      </c>
      <c r="F262" s="13">
        <f>E262/60</f>
        <v/>
      </c>
      <c r="G262" s="13">
        <f>IF(F262&gt;=$AI$66,$B$26,IF(F262&gt;=$AI$65,$B$25,IF(F262&gt;=$AI$64,$B$24,IF(F262&gt;=$AI$63,$B$23,IF(F262&gt;=$AI$62,$B$22,IF(F262&gt;=$AI$61,$B$21,$B$20))))))</f>
        <v/>
      </c>
      <c r="H262" s="14">
        <f>MAX(0,MIN($AI$59,IF($B$9="Plasma",(G262-(S262*$AI$18+T262*$AI$19+U262*$AI$20))/$AI$46,AF262)))</f>
        <v/>
      </c>
      <c r="I262" s="15">
        <f>H262/10*3600/$B$11</f>
        <v/>
      </c>
      <c r="J262" s="15">
        <f>J261+H262</f>
        <v/>
      </c>
      <c r="K262" s="14">
        <f>$AI$21*K261+$AI$22*L261+$AI$23*M261+$AI$30*H261</f>
        <v/>
      </c>
      <c r="L262" s="14">
        <f>$AI$24*K261+$AI$25*L261+$AI$26*M261+$AI$31*H261</f>
        <v/>
      </c>
      <c r="M262" s="14">
        <f>$AI$27*K261+$AI$28*L261+$AI$29*M261+$AI$32*H261</f>
        <v/>
      </c>
      <c r="N262" s="16">
        <f>R262*$B$48</f>
        <v/>
      </c>
      <c r="O262" s="14">
        <f>K262/$B$37</f>
        <v/>
      </c>
      <c r="P262" s="14">
        <f>L262/$B$38</f>
        <v/>
      </c>
      <c r="Q262" s="14">
        <f>M262/$B$39</f>
        <v/>
      </c>
      <c r="R262" s="14">
        <f>R261*$AI$42+S261*$AI$43+T261*$AI$44+U261*$AI$45+$AI$47*H261</f>
        <v/>
      </c>
      <c r="S262" s="17">
        <f>$AI$33*K262+$AI$34*L262+$AI$35*M262</f>
        <v/>
      </c>
      <c r="T262" s="17">
        <f>$AI$36*K262+$AI$37*L262+$AI$38*M262</f>
        <v/>
      </c>
      <c r="U262" s="17">
        <f>$AI$39*K262+$AI$40*L262+$AI$41*M262</f>
        <v/>
      </c>
      <c r="V262" s="17">
        <f>R262*EXP(-$B$15*(($B$16+$AI$4)*0.1))+S262*$B$15/($B$15-$AI$12)*(EXP(-$AI$12*(($B$16+$AI$4)*0.1))-EXP(-$B$15*(($B$16+$AI$4)*0.1)))+T262*$B$15/($B$15-$AI$13)*(EXP(-$AI$13*(($B$16+$AI$4)*0.1))-EXP(-$B$15*(($B$16+$AI$4)*0.1)))+U262*$B$15/($B$15-$AI$14)*(EXP(-$AI$14*(($B$16+$AI$4)*0.1))-EXP(-$B$15*(($B$16+$AI$4)*0.1)))</f>
        <v/>
      </c>
      <c r="W262" s="17">
        <f>R262*EXP(-$B$15*(($B$16+$AI$4)*0.2))+S262*$B$15/($B$15-$AI$12)*(EXP(-$AI$12*(($B$16+$AI$4)*0.2))-EXP(-$B$15*(($B$16+$AI$4)*0.2)))+T262*$B$15/($B$15-$AI$13)*(EXP(-$AI$13*(($B$16+$AI$4)*0.2))-EXP(-$B$15*(($B$16+$AI$4)*0.2)))+U262*$B$15/($B$15-$AI$14)*(EXP(-$AI$14*(($B$16+$AI$4)*0.2))-EXP(-$B$15*(($B$16+$AI$4)*0.2)))</f>
        <v/>
      </c>
      <c r="X262" s="17">
        <f>R262*EXP(-$B$15*(($B$16+$AI$4)*0.3))+S262*$B$15/($B$15-$AI$12)*(EXP(-$AI$12*(($B$16+$AI$4)*0.3))-EXP(-$B$15*(($B$16+$AI$4)*0.3)))+T262*$B$15/($B$15-$AI$13)*(EXP(-$AI$13*(($B$16+$AI$4)*0.3))-EXP(-$B$15*(($B$16+$AI$4)*0.3)))+U262*$B$15/($B$15-$AI$14)*(EXP(-$AI$14*(($B$16+$AI$4)*0.3))-EXP(-$B$15*(($B$16+$AI$4)*0.3)))</f>
        <v/>
      </c>
      <c r="Y262" s="17">
        <f>R262*EXP(-$B$15*(($B$16+$AI$4)*0.4))+S262*$B$15/($B$15-$AI$12)*(EXP(-$AI$12*(($B$16+$AI$4)*0.4))-EXP(-$B$15*(($B$16+$AI$4)*0.4)))+T262*$B$15/($B$15-$AI$13)*(EXP(-$AI$13*(($B$16+$AI$4)*0.4))-EXP(-$B$15*(($B$16+$AI$4)*0.4)))+U262*$B$15/($B$15-$AI$14)*(EXP(-$AI$14*(($B$16+$AI$4)*0.4))-EXP(-$B$15*(($B$16+$AI$4)*0.4)))</f>
        <v/>
      </c>
      <c r="Z262" s="17">
        <f>R262*EXP(-$B$15*(($B$16+$AI$4)*0.5))+S262*$B$15/($B$15-$AI$12)*(EXP(-$AI$12*(($B$16+$AI$4)*0.5))-EXP(-$B$15*(($B$16+$AI$4)*0.5)))+T262*$B$15/($B$15-$AI$13)*(EXP(-$AI$13*(($B$16+$AI$4)*0.5))-EXP(-$B$15*(($B$16+$AI$4)*0.5)))+U262*$B$15/($B$15-$AI$14)*(EXP(-$AI$14*(($B$16+$AI$4)*0.5))-EXP(-$B$15*(($B$16+$AI$4)*0.5)))</f>
        <v/>
      </c>
      <c r="AA262" s="17">
        <f>R262*EXP(-$B$15*(($B$16+$AI$4)*0.6))+S262*$B$15/($B$15-$AI$12)*(EXP(-$AI$12*(($B$16+$AI$4)*0.6))-EXP(-$B$15*(($B$16+$AI$4)*0.6)))+T262*$B$15/($B$15-$AI$13)*(EXP(-$AI$13*(($B$16+$AI$4)*0.6))-EXP(-$B$15*(($B$16+$AI$4)*0.6)))+U262*$B$15/($B$15-$AI$14)*(EXP(-$AI$14*(($B$16+$AI$4)*0.6))-EXP(-$B$15*(($B$16+$AI$4)*0.6)))</f>
        <v/>
      </c>
      <c r="AB262" s="17">
        <f>R262*EXP(-$B$15*(($B$16+$AI$4)*0.7))+S262*$B$15/($B$15-$AI$12)*(EXP(-$AI$12*(($B$16+$AI$4)*0.7))-EXP(-$B$15*(($B$16+$AI$4)*0.7)))+T262*$B$15/($B$15-$AI$13)*(EXP(-$AI$13*(($B$16+$AI$4)*0.7))-EXP(-$B$15*(($B$16+$AI$4)*0.7)))+U262*$B$15/($B$15-$AI$14)*(EXP(-$AI$14*(($B$16+$AI$4)*0.7))-EXP(-$B$15*(($B$16+$AI$4)*0.7)))</f>
        <v/>
      </c>
      <c r="AC262" s="17">
        <f>R262*EXP(-$B$15*(($B$16+$AI$4)*0.8))+S262*$B$15/($B$15-$AI$12)*(EXP(-$AI$12*(($B$16+$AI$4)*0.8))-EXP(-$B$15*(($B$16+$AI$4)*0.8)))+T262*$B$15/($B$15-$AI$13)*(EXP(-$AI$13*(($B$16+$AI$4)*0.8))-EXP(-$B$15*(($B$16+$AI$4)*0.8)))+U262*$B$15/($B$15-$AI$14)*(EXP(-$AI$14*(($B$16+$AI$4)*0.8))-EXP(-$B$15*(($B$16+$AI$4)*0.8)))</f>
        <v/>
      </c>
      <c r="AD262" s="17">
        <f>R262*EXP(-$B$15*(($B$16+$AI$4)*0.9))+S262*$B$15/($B$15-$AI$12)*(EXP(-$AI$12*(($B$16+$AI$4)*0.9))-EXP(-$B$15*(($B$16+$AI$4)*0.9)))+T262*$B$15/($B$15-$AI$13)*(EXP(-$AI$13*(($B$16+$AI$4)*0.9))-EXP(-$B$15*(($B$16+$AI$4)*0.9)))+U262*$B$15/($B$15-$AI$14)*(EXP(-$AI$14*(($B$16+$AI$4)*0.9))-EXP(-$B$15*(($B$16+$AI$4)*0.9)))</f>
        <v/>
      </c>
      <c r="AE262" s="17">
        <f>R262*EXP(-$B$15*(($B$16+$AI$4)*1.0))+S262*$B$15/($B$15-$AI$12)*(EXP(-$AI$12*(($B$16+$AI$4)*1.0))-EXP(-$B$15*(($B$16+$AI$4)*1.0)))+T262*$B$15/($B$15-$AI$13)*(EXP(-$AI$13*(($B$16+$AI$4)*1.0))-EXP(-$B$15*(($B$16+$AI$4)*1.0)))+U262*$B$15/($B$15-$AI$14)*(EXP(-$AI$14*(($B$16+$AI$4)*1.0))-EXP(-$B$15*(($B$16+$AI$4)*1.0)))</f>
        <v/>
      </c>
      <c r="AF262" s="17">
        <f>MIN((G262-V262)/$AI$48,(G262-W262)/$AI$49,(G262-X262)/$AI$50,(G262-Y262)/$AI$51,(G262-Z262)/$AI$52,(G262-AA262)/$AI$53,(G262-AB262)/$AI$54,(G262-AC262)/$AI$55,(G262-AD262)/$AI$56,(G262-AE262)/$AI$57)</f>
        <v/>
      </c>
    </row>
    <row r="263">
      <c r="E263" s="12">
        <f>E262+$B$11</f>
        <v/>
      </c>
      <c r="F263" s="13">
        <f>E263/60</f>
        <v/>
      </c>
      <c r="G263" s="13">
        <f>IF(F263&gt;=$AI$66,$B$26,IF(F263&gt;=$AI$65,$B$25,IF(F263&gt;=$AI$64,$B$24,IF(F263&gt;=$AI$63,$B$23,IF(F263&gt;=$AI$62,$B$22,IF(F263&gt;=$AI$61,$B$21,$B$20))))))</f>
        <v/>
      </c>
      <c r="H263" s="14">
        <f>MAX(0,MIN($AI$59,IF($B$9="Plasma",(G263-(S263*$AI$18+T263*$AI$19+U263*$AI$20))/$AI$46,AF263)))</f>
        <v/>
      </c>
      <c r="I263" s="15">
        <f>H263/10*3600/$B$11</f>
        <v/>
      </c>
      <c r="J263" s="15">
        <f>J262+H263</f>
        <v/>
      </c>
      <c r="K263" s="14">
        <f>$AI$21*K262+$AI$22*L262+$AI$23*M262+$AI$30*H262</f>
        <v/>
      </c>
      <c r="L263" s="14">
        <f>$AI$24*K262+$AI$25*L262+$AI$26*M262+$AI$31*H262</f>
        <v/>
      </c>
      <c r="M263" s="14">
        <f>$AI$27*K262+$AI$28*L262+$AI$29*M262+$AI$32*H262</f>
        <v/>
      </c>
      <c r="N263" s="16">
        <f>R263*$B$48</f>
        <v/>
      </c>
      <c r="O263" s="14">
        <f>K263/$B$37</f>
        <v/>
      </c>
      <c r="P263" s="14">
        <f>L263/$B$38</f>
        <v/>
      </c>
      <c r="Q263" s="14">
        <f>M263/$B$39</f>
        <v/>
      </c>
      <c r="R263" s="14">
        <f>R262*$AI$42+S262*$AI$43+T262*$AI$44+U262*$AI$45+$AI$47*H262</f>
        <v/>
      </c>
      <c r="S263" s="17">
        <f>$AI$33*K263+$AI$34*L263+$AI$35*M263</f>
        <v/>
      </c>
      <c r="T263" s="17">
        <f>$AI$36*K263+$AI$37*L263+$AI$38*M263</f>
        <v/>
      </c>
      <c r="U263" s="17">
        <f>$AI$39*K263+$AI$40*L263+$AI$41*M263</f>
        <v/>
      </c>
      <c r="V263" s="17">
        <f>R263*EXP(-$B$15*(($B$16+$AI$4)*0.1))+S263*$B$15/($B$15-$AI$12)*(EXP(-$AI$12*(($B$16+$AI$4)*0.1))-EXP(-$B$15*(($B$16+$AI$4)*0.1)))+T263*$B$15/($B$15-$AI$13)*(EXP(-$AI$13*(($B$16+$AI$4)*0.1))-EXP(-$B$15*(($B$16+$AI$4)*0.1)))+U263*$B$15/($B$15-$AI$14)*(EXP(-$AI$14*(($B$16+$AI$4)*0.1))-EXP(-$B$15*(($B$16+$AI$4)*0.1)))</f>
        <v/>
      </c>
      <c r="W263" s="17">
        <f>R263*EXP(-$B$15*(($B$16+$AI$4)*0.2))+S263*$B$15/($B$15-$AI$12)*(EXP(-$AI$12*(($B$16+$AI$4)*0.2))-EXP(-$B$15*(($B$16+$AI$4)*0.2)))+T263*$B$15/($B$15-$AI$13)*(EXP(-$AI$13*(($B$16+$AI$4)*0.2))-EXP(-$B$15*(($B$16+$AI$4)*0.2)))+U263*$B$15/($B$15-$AI$14)*(EXP(-$AI$14*(($B$16+$AI$4)*0.2))-EXP(-$B$15*(($B$16+$AI$4)*0.2)))</f>
        <v/>
      </c>
      <c r="X263" s="17">
        <f>R263*EXP(-$B$15*(($B$16+$AI$4)*0.3))+S263*$B$15/($B$15-$AI$12)*(EXP(-$AI$12*(($B$16+$AI$4)*0.3))-EXP(-$B$15*(($B$16+$AI$4)*0.3)))+T263*$B$15/($B$15-$AI$13)*(EXP(-$AI$13*(($B$16+$AI$4)*0.3))-EXP(-$B$15*(($B$16+$AI$4)*0.3)))+U263*$B$15/($B$15-$AI$14)*(EXP(-$AI$14*(($B$16+$AI$4)*0.3))-EXP(-$B$15*(($B$16+$AI$4)*0.3)))</f>
        <v/>
      </c>
      <c r="Y263" s="17">
        <f>R263*EXP(-$B$15*(($B$16+$AI$4)*0.4))+S263*$B$15/($B$15-$AI$12)*(EXP(-$AI$12*(($B$16+$AI$4)*0.4))-EXP(-$B$15*(($B$16+$AI$4)*0.4)))+T263*$B$15/($B$15-$AI$13)*(EXP(-$AI$13*(($B$16+$AI$4)*0.4))-EXP(-$B$15*(($B$16+$AI$4)*0.4)))+U263*$B$15/($B$15-$AI$14)*(EXP(-$AI$14*(($B$16+$AI$4)*0.4))-EXP(-$B$15*(($B$16+$AI$4)*0.4)))</f>
        <v/>
      </c>
      <c r="Z263" s="17">
        <f>R263*EXP(-$B$15*(($B$16+$AI$4)*0.5))+S263*$B$15/($B$15-$AI$12)*(EXP(-$AI$12*(($B$16+$AI$4)*0.5))-EXP(-$B$15*(($B$16+$AI$4)*0.5)))+T263*$B$15/($B$15-$AI$13)*(EXP(-$AI$13*(($B$16+$AI$4)*0.5))-EXP(-$B$15*(($B$16+$AI$4)*0.5)))+U263*$B$15/($B$15-$AI$14)*(EXP(-$AI$14*(($B$16+$AI$4)*0.5))-EXP(-$B$15*(($B$16+$AI$4)*0.5)))</f>
        <v/>
      </c>
      <c r="AA263" s="17">
        <f>R263*EXP(-$B$15*(($B$16+$AI$4)*0.6))+S263*$B$15/($B$15-$AI$12)*(EXP(-$AI$12*(($B$16+$AI$4)*0.6))-EXP(-$B$15*(($B$16+$AI$4)*0.6)))+T263*$B$15/($B$15-$AI$13)*(EXP(-$AI$13*(($B$16+$AI$4)*0.6))-EXP(-$B$15*(($B$16+$AI$4)*0.6)))+U263*$B$15/($B$15-$AI$14)*(EXP(-$AI$14*(($B$16+$AI$4)*0.6))-EXP(-$B$15*(($B$16+$AI$4)*0.6)))</f>
        <v/>
      </c>
      <c r="AB263" s="17">
        <f>R263*EXP(-$B$15*(($B$16+$AI$4)*0.7))+S263*$B$15/($B$15-$AI$12)*(EXP(-$AI$12*(($B$16+$AI$4)*0.7))-EXP(-$B$15*(($B$16+$AI$4)*0.7)))+T263*$B$15/($B$15-$AI$13)*(EXP(-$AI$13*(($B$16+$AI$4)*0.7))-EXP(-$B$15*(($B$16+$AI$4)*0.7)))+U263*$B$15/($B$15-$AI$14)*(EXP(-$AI$14*(($B$16+$AI$4)*0.7))-EXP(-$B$15*(($B$16+$AI$4)*0.7)))</f>
        <v/>
      </c>
      <c r="AC263" s="17">
        <f>R263*EXP(-$B$15*(($B$16+$AI$4)*0.8))+S263*$B$15/($B$15-$AI$12)*(EXP(-$AI$12*(($B$16+$AI$4)*0.8))-EXP(-$B$15*(($B$16+$AI$4)*0.8)))+T263*$B$15/($B$15-$AI$13)*(EXP(-$AI$13*(($B$16+$AI$4)*0.8))-EXP(-$B$15*(($B$16+$AI$4)*0.8)))+U263*$B$15/($B$15-$AI$14)*(EXP(-$AI$14*(($B$16+$AI$4)*0.8))-EXP(-$B$15*(($B$16+$AI$4)*0.8)))</f>
        <v/>
      </c>
      <c r="AD263" s="17">
        <f>R263*EXP(-$B$15*(($B$16+$AI$4)*0.9))+S263*$B$15/($B$15-$AI$12)*(EXP(-$AI$12*(($B$16+$AI$4)*0.9))-EXP(-$B$15*(($B$16+$AI$4)*0.9)))+T263*$B$15/($B$15-$AI$13)*(EXP(-$AI$13*(($B$16+$AI$4)*0.9))-EXP(-$B$15*(($B$16+$AI$4)*0.9)))+U263*$B$15/($B$15-$AI$14)*(EXP(-$AI$14*(($B$16+$AI$4)*0.9))-EXP(-$B$15*(($B$16+$AI$4)*0.9)))</f>
        <v/>
      </c>
      <c r="AE263" s="17">
        <f>R263*EXP(-$B$15*(($B$16+$AI$4)*1.0))+S263*$B$15/($B$15-$AI$12)*(EXP(-$AI$12*(($B$16+$AI$4)*1.0))-EXP(-$B$15*(($B$16+$AI$4)*1.0)))+T263*$B$15/($B$15-$AI$13)*(EXP(-$AI$13*(($B$16+$AI$4)*1.0))-EXP(-$B$15*(($B$16+$AI$4)*1.0)))+U263*$B$15/($B$15-$AI$14)*(EXP(-$AI$14*(($B$16+$AI$4)*1.0))-EXP(-$B$15*(($B$16+$AI$4)*1.0)))</f>
        <v/>
      </c>
      <c r="AF263" s="17">
        <f>MIN((G263-V263)/$AI$48,(G263-W263)/$AI$49,(G263-X263)/$AI$50,(G263-Y263)/$AI$51,(G263-Z263)/$AI$52,(G263-AA263)/$AI$53,(G263-AB263)/$AI$54,(G263-AC263)/$AI$55,(G263-AD263)/$AI$56,(G263-AE263)/$AI$57)</f>
        <v/>
      </c>
    </row>
    <row r="264">
      <c r="E264" s="12">
        <f>E263+$B$11</f>
        <v/>
      </c>
      <c r="F264" s="13">
        <f>E264/60</f>
        <v/>
      </c>
      <c r="G264" s="13">
        <f>IF(F264&gt;=$AI$66,$B$26,IF(F264&gt;=$AI$65,$B$25,IF(F264&gt;=$AI$64,$B$24,IF(F264&gt;=$AI$63,$B$23,IF(F264&gt;=$AI$62,$B$22,IF(F264&gt;=$AI$61,$B$21,$B$20))))))</f>
        <v/>
      </c>
      <c r="H264" s="14">
        <f>MAX(0,MIN($AI$59,IF($B$9="Plasma",(G264-(S264*$AI$18+T264*$AI$19+U264*$AI$20))/$AI$46,AF264)))</f>
        <v/>
      </c>
      <c r="I264" s="15">
        <f>H264/10*3600/$B$11</f>
        <v/>
      </c>
      <c r="J264" s="15">
        <f>J263+H264</f>
        <v/>
      </c>
      <c r="K264" s="14">
        <f>$AI$21*K263+$AI$22*L263+$AI$23*M263+$AI$30*H263</f>
        <v/>
      </c>
      <c r="L264" s="14">
        <f>$AI$24*K263+$AI$25*L263+$AI$26*M263+$AI$31*H263</f>
        <v/>
      </c>
      <c r="M264" s="14">
        <f>$AI$27*K263+$AI$28*L263+$AI$29*M263+$AI$32*H263</f>
        <v/>
      </c>
      <c r="N264" s="16">
        <f>R264*$B$48</f>
        <v/>
      </c>
      <c r="O264" s="14">
        <f>K264/$B$37</f>
        <v/>
      </c>
      <c r="P264" s="14">
        <f>L264/$B$38</f>
        <v/>
      </c>
      <c r="Q264" s="14">
        <f>M264/$B$39</f>
        <v/>
      </c>
      <c r="R264" s="14">
        <f>R263*$AI$42+S263*$AI$43+T263*$AI$44+U263*$AI$45+$AI$47*H263</f>
        <v/>
      </c>
      <c r="S264" s="17">
        <f>$AI$33*K264+$AI$34*L264+$AI$35*M264</f>
        <v/>
      </c>
      <c r="T264" s="17">
        <f>$AI$36*K264+$AI$37*L264+$AI$38*M264</f>
        <v/>
      </c>
      <c r="U264" s="17">
        <f>$AI$39*K264+$AI$40*L264+$AI$41*M264</f>
        <v/>
      </c>
      <c r="V264" s="17">
        <f>R264*EXP(-$B$15*(($B$16+$AI$4)*0.1))+S264*$B$15/($B$15-$AI$12)*(EXP(-$AI$12*(($B$16+$AI$4)*0.1))-EXP(-$B$15*(($B$16+$AI$4)*0.1)))+T264*$B$15/($B$15-$AI$13)*(EXP(-$AI$13*(($B$16+$AI$4)*0.1))-EXP(-$B$15*(($B$16+$AI$4)*0.1)))+U264*$B$15/($B$15-$AI$14)*(EXP(-$AI$14*(($B$16+$AI$4)*0.1))-EXP(-$B$15*(($B$16+$AI$4)*0.1)))</f>
        <v/>
      </c>
      <c r="W264" s="17">
        <f>R264*EXP(-$B$15*(($B$16+$AI$4)*0.2))+S264*$B$15/($B$15-$AI$12)*(EXP(-$AI$12*(($B$16+$AI$4)*0.2))-EXP(-$B$15*(($B$16+$AI$4)*0.2)))+T264*$B$15/($B$15-$AI$13)*(EXP(-$AI$13*(($B$16+$AI$4)*0.2))-EXP(-$B$15*(($B$16+$AI$4)*0.2)))+U264*$B$15/($B$15-$AI$14)*(EXP(-$AI$14*(($B$16+$AI$4)*0.2))-EXP(-$B$15*(($B$16+$AI$4)*0.2)))</f>
        <v/>
      </c>
      <c r="X264" s="17">
        <f>R264*EXP(-$B$15*(($B$16+$AI$4)*0.3))+S264*$B$15/($B$15-$AI$12)*(EXP(-$AI$12*(($B$16+$AI$4)*0.3))-EXP(-$B$15*(($B$16+$AI$4)*0.3)))+T264*$B$15/($B$15-$AI$13)*(EXP(-$AI$13*(($B$16+$AI$4)*0.3))-EXP(-$B$15*(($B$16+$AI$4)*0.3)))+U264*$B$15/($B$15-$AI$14)*(EXP(-$AI$14*(($B$16+$AI$4)*0.3))-EXP(-$B$15*(($B$16+$AI$4)*0.3)))</f>
        <v/>
      </c>
      <c r="Y264" s="17">
        <f>R264*EXP(-$B$15*(($B$16+$AI$4)*0.4))+S264*$B$15/($B$15-$AI$12)*(EXP(-$AI$12*(($B$16+$AI$4)*0.4))-EXP(-$B$15*(($B$16+$AI$4)*0.4)))+T264*$B$15/($B$15-$AI$13)*(EXP(-$AI$13*(($B$16+$AI$4)*0.4))-EXP(-$B$15*(($B$16+$AI$4)*0.4)))+U264*$B$15/($B$15-$AI$14)*(EXP(-$AI$14*(($B$16+$AI$4)*0.4))-EXP(-$B$15*(($B$16+$AI$4)*0.4)))</f>
        <v/>
      </c>
      <c r="Z264" s="17">
        <f>R264*EXP(-$B$15*(($B$16+$AI$4)*0.5))+S264*$B$15/($B$15-$AI$12)*(EXP(-$AI$12*(($B$16+$AI$4)*0.5))-EXP(-$B$15*(($B$16+$AI$4)*0.5)))+T264*$B$15/($B$15-$AI$13)*(EXP(-$AI$13*(($B$16+$AI$4)*0.5))-EXP(-$B$15*(($B$16+$AI$4)*0.5)))+U264*$B$15/($B$15-$AI$14)*(EXP(-$AI$14*(($B$16+$AI$4)*0.5))-EXP(-$B$15*(($B$16+$AI$4)*0.5)))</f>
        <v/>
      </c>
      <c r="AA264" s="17">
        <f>R264*EXP(-$B$15*(($B$16+$AI$4)*0.6))+S264*$B$15/($B$15-$AI$12)*(EXP(-$AI$12*(($B$16+$AI$4)*0.6))-EXP(-$B$15*(($B$16+$AI$4)*0.6)))+T264*$B$15/($B$15-$AI$13)*(EXP(-$AI$13*(($B$16+$AI$4)*0.6))-EXP(-$B$15*(($B$16+$AI$4)*0.6)))+U264*$B$15/($B$15-$AI$14)*(EXP(-$AI$14*(($B$16+$AI$4)*0.6))-EXP(-$B$15*(($B$16+$AI$4)*0.6)))</f>
        <v/>
      </c>
      <c r="AB264" s="17">
        <f>R264*EXP(-$B$15*(($B$16+$AI$4)*0.7))+S264*$B$15/($B$15-$AI$12)*(EXP(-$AI$12*(($B$16+$AI$4)*0.7))-EXP(-$B$15*(($B$16+$AI$4)*0.7)))+T264*$B$15/($B$15-$AI$13)*(EXP(-$AI$13*(($B$16+$AI$4)*0.7))-EXP(-$B$15*(($B$16+$AI$4)*0.7)))+U264*$B$15/($B$15-$AI$14)*(EXP(-$AI$14*(($B$16+$AI$4)*0.7))-EXP(-$B$15*(($B$16+$AI$4)*0.7)))</f>
        <v/>
      </c>
      <c r="AC264" s="17">
        <f>R264*EXP(-$B$15*(($B$16+$AI$4)*0.8))+S264*$B$15/($B$15-$AI$12)*(EXP(-$AI$12*(($B$16+$AI$4)*0.8))-EXP(-$B$15*(($B$16+$AI$4)*0.8)))+T264*$B$15/($B$15-$AI$13)*(EXP(-$AI$13*(($B$16+$AI$4)*0.8))-EXP(-$B$15*(($B$16+$AI$4)*0.8)))+U264*$B$15/($B$15-$AI$14)*(EXP(-$AI$14*(($B$16+$AI$4)*0.8))-EXP(-$B$15*(($B$16+$AI$4)*0.8)))</f>
        <v/>
      </c>
      <c r="AD264" s="17">
        <f>R264*EXP(-$B$15*(($B$16+$AI$4)*0.9))+S264*$B$15/($B$15-$AI$12)*(EXP(-$AI$12*(($B$16+$AI$4)*0.9))-EXP(-$B$15*(($B$16+$AI$4)*0.9)))+T264*$B$15/($B$15-$AI$13)*(EXP(-$AI$13*(($B$16+$AI$4)*0.9))-EXP(-$B$15*(($B$16+$AI$4)*0.9)))+U264*$B$15/($B$15-$AI$14)*(EXP(-$AI$14*(($B$16+$AI$4)*0.9))-EXP(-$B$15*(($B$16+$AI$4)*0.9)))</f>
        <v/>
      </c>
      <c r="AE264" s="17">
        <f>R264*EXP(-$B$15*(($B$16+$AI$4)*1.0))+S264*$B$15/($B$15-$AI$12)*(EXP(-$AI$12*(($B$16+$AI$4)*1.0))-EXP(-$B$15*(($B$16+$AI$4)*1.0)))+T264*$B$15/($B$15-$AI$13)*(EXP(-$AI$13*(($B$16+$AI$4)*1.0))-EXP(-$B$15*(($B$16+$AI$4)*1.0)))+U264*$B$15/($B$15-$AI$14)*(EXP(-$AI$14*(($B$16+$AI$4)*1.0))-EXP(-$B$15*(($B$16+$AI$4)*1.0)))</f>
        <v/>
      </c>
      <c r="AF264" s="17">
        <f>MIN((G264-V264)/$AI$48,(G264-W264)/$AI$49,(G264-X264)/$AI$50,(G264-Y264)/$AI$51,(G264-Z264)/$AI$52,(G264-AA264)/$AI$53,(G264-AB264)/$AI$54,(G264-AC264)/$AI$55,(G264-AD264)/$AI$56,(G264-AE264)/$AI$57)</f>
        <v/>
      </c>
    </row>
    <row r="265">
      <c r="E265" s="12">
        <f>E264+$B$11</f>
        <v/>
      </c>
      <c r="F265" s="13">
        <f>E265/60</f>
        <v/>
      </c>
      <c r="G265" s="13">
        <f>IF(F265&gt;=$AI$66,$B$26,IF(F265&gt;=$AI$65,$B$25,IF(F265&gt;=$AI$64,$B$24,IF(F265&gt;=$AI$63,$B$23,IF(F265&gt;=$AI$62,$B$22,IF(F265&gt;=$AI$61,$B$21,$B$20))))))</f>
        <v/>
      </c>
      <c r="H265" s="14">
        <f>MAX(0,MIN($AI$59,IF($B$9="Plasma",(G265-(S265*$AI$18+T265*$AI$19+U265*$AI$20))/$AI$46,AF265)))</f>
        <v/>
      </c>
      <c r="I265" s="15">
        <f>H265/10*3600/$B$11</f>
        <v/>
      </c>
      <c r="J265" s="15">
        <f>J264+H265</f>
        <v/>
      </c>
      <c r="K265" s="14">
        <f>$AI$21*K264+$AI$22*L264+$AI$23*M264+$AI$30*H264</f>
        <v/>
      </c>
      <c r="L265" s="14">
        <f>$AI$24*K264+$AI$25*L264+$AI$26*M264+$AI$31*H264</f>
        <v/>
      </c>
      <c r="M265" s="14">
        <f>$AI$27*K264+$AI$28*L264+$AI$29*M264+$AI$32*H264</f>
        <v/>
      </c>
      <c r="N265" s="16">
        <f>R265*$B$48</f>
        <v/>
      </c>
      <c r="O265" s="14">
        <f>K265/$B$37</f>
        <v/>
      </c>
      <c r="P265" s="14">
        <f>L265/$B$38</f>
        <v/>
      </c>
      <c r="Q265" s="14">
        <f>M265/$B$39</f>
        <v/>
      </c>
      <c r="R265" s="14">
        <f>R264*$AI$42+S264*$AI$43+T264*$AI$44+U264*$AI$45+$AI$47*H264</f>
        <v/>
      </c>
      <c r="S265" s="17">
        <f>$AI$33*K265+$AI$34*L265+$AI$35*M265</f>
        <v/>
      </c>
      <c r="T265" s="17">
        <f>$AI$36*K265+$AI$37*L265+$AI$38*M265</f>
        <v/>
      </c>
      <c r="U265" s="17">
        <f>$AI$39*K265+$AI$40*L265+$AI$41*M265</f>
        <v/>
      </c>
      <c r="V265" s="17">
        <f>R265*EXP(-$B$15*(($B$16+$AI$4)*0.1))+S265*$B$15/($B$15-$AI$12)*(EXP(-$AI$12*(($B$16+$AI$4)*0.1))-EXP(-$B$15*(($B$16+$AI$4)*0.1)))+T265*$B$15/($B$15-$AI$13)*(EXP(-$AI$13*(($B$16+$AI$4)*0.1))-EXP(-$B$15*(($B$16+$AI$4)*0.1)))+U265*$B$15/($B$15-$AI$14)*(EXP(-$AI$14*(($B$16+$AI$4)*0.1))-EXP(-$B$15*(($B$16+$AI$4)*0.1)))</f>
        <v/>
      </c>
      <c r="W265" s="17">
        <f>R265*EXP(-$B$15*(($B$16+$AI$4)*0.2))+S265*$B$15/($B$15-$AI$12)*(EXP(-$AI$12*(($B$16+$AI$4)*0.2))-EXP(-$B$15*(($B$16+$AI$4)*0.2)))+T265*$B$15/($B$15-$AI$13)*(EXP(-$AI$13*(($B$16+$AI$4)*0.2))-EXP(-$B$15*(($B$16+$AI$4)*0.2)))+U265*$B$15/($B$15-$AI$14)*(EXP(-$AI$14*(($B$16+$AI$4)*0.2))-EXP(-$B$15*(($B$16+$AI$4)*0.2)))</f>
        <v/>
      </c>
      <c r="X265" s="17">
        <f>R265*EXP(-$B$15*(($B$16+$AI$4)*0.3))+S265*$B$15/($B$15-$AI$12)*(EXP(-$AI$12*(($B$16+$AI$4)*0.3))-EXP(-$B$15*(($B$16+$AI$4)*0.3)))+T265*$B$15/($B$15-$AI$13)*(EXP(-$AI$13*(($B$16+$AI$4)*0.3))-EXP(-$B$15*(($B$16+$AI$4)*0.3)))+U265*$B$15/($B$15-$AI$14)*(EXP(-$AI$14*(($B$16+$AI$4)*0.3))-EXP(-$B$15*(($B$16+$AI$4)*0.3)))</f>
        <v/>
      </c>
      <c r="Y265" s="17">
        <f>R265*EXP(-$B$15*(($B$16+$AI$4)*0.4))+S265*$B$15/($B$15-$AI$12)*(EXP(-$AI$12*(($B$16+$AI$4)*0.4))-EXP(-$B$15*(($B$16+$AI$4)*0.4)))+T265*$B$15/($B$15-$AI$13)*(EXP(-$AI$13*(($B$16+$AI$4)*0.4))-EXP(-$B$15*(($B$16+$AI$4)*0.4)))+U265*$B$15/($B$15-$AI$14)*(EXP(-$AI$14*(($B$16+$AI$4)*0.4))-EXP(-$B$15*(($B$16+$AI$4)*0.4)))</f>
        <v/>
      </c>
      <c r="Z265" s="17">
        <f>R265*EXP(-$B$15*(($B$16+$AI$4)*0.5))+S265*$B$15/($B$15-$AI$12)*(EXP(-$AI$12*(($B$16+$AI$4)*0.5))-EXP(-$B$15*(($B$16+$AI$4)*0.5)))+T265*$B$15/($B$15-$AI$13)*(EXP(-$AI$13*(($B$16+$AI$4)*0.5))-EXP(-$B$15*(($B$16+$AI$4)*0.5)))+U265*$B$15/($B$15-$AI$14)*(EXP(-$AI$14*(($B$16+$AI$4)*0.5))-EXP(-$B$15*(($B$16+$AI$4)*0.5)))</f>
        <v/>
      </c>
      <c r="AA265" s="17">
        <f>R265*EXP(-$B$15*(($B$16+$AI$4)*0.6))+S265*$B$15/($B$15-$AI$12)*(EXP(-$AI$12*(($B$16+$AI$4)*0.6))-EXP(-$B$15*(($B$16+$AI$4)*0.6)))+T265*$B$15/($B$15-$AI$13)*(EXP(-$AI$13*(($B$16+$AI$4)*0.6))-EXP(-$B$15*(($B$16+$AI$4)*0.6)))+U265*$B$15/($B$15-$AI$14)*(EXP(-$AI$14*(($B$16+$AI$4)*0.6))-EXP(-$B$15*(($B$16+$AI$4)*0.6)))</f>
        <v/>
      </c>
      <c r="AB265" s="17">
        <f>R265*EXP(-$B$15*(($B$16+$AI$4)*0.7))+S265*$B$15/($B$15-$AI$12)*(EXP(-$AI$12*(($B$16+$AI$4)*0.7))-EXP(-$B$15*(($B$16+$AI$4)*0.7)))+T265*$B$15/($B$15-$AI$13)*(EXP(-$AI$13*(($B$16+$AI$4)*0.7))-EXP(-$B$15*(($B$16+$AI$4)*0.7)))+U265*$B$15/($B$15-$AI$14)*(EXP(-$AI$14*(($B$16+$AI$4)*0.7))-EXP(-$B$15*(($B$16+$AI$4)*0.7)))</f>
        <v/>
      </c>
      <c r="AC265" s="17">
        <f>R265*EXP(-$B$15*(($B$16+$AI$4)*0.8))+S265*$B$15/($B$15-$AI$12)*(EXP(-$AI$12*(($B$16+$AI$4)*0.8))-EXP(-$B$15*(($B$16+$AI$4)*0.8)))+T265*$B$15/($B$15-$AI$13)*(EXP(-$AI$13*(($B$16+$AI$4)*0.8))-EXP(-$B$15*(($B$16+$AI$4)*0.8)))+U265*$B$15/($B$15-$AI$14)*(EXP(-$AI$14*(($B$16+$AI$4)*0.8))-EXP(-$B$15*(($B$16+$AI$4)*0.8)))</f>
        <v/>
      </c>
      <c r="AD265" s="17">
        <f>R265*EXP(-$B$15*(($B$16+$AI$4)*0.9))+S265*$B$15/($B$15-$AI$12)*(EXP(-$AI$12*(($B$16+$AI$4)*0.9))-EXP(-$B$15*(($B$16+$AI$4)*0.9)))+T265*$B$15/($B$15-$AI$13)*(EXP(-$AI$13*(($B$16+$AI$4)*0.9))-EXP(-$B$15*(($B$16+$AI$4)*0.9)))+U265*$B$15/($B$15-$AI$14)*(EXP(-$AI$14*(($B$16+$AI$4)*0.9))-EXP(-$B$15*(($B$16+$AI$4)*0.9)))</f>
        <v/>
      </c>
      <c r="AE265" s="17">
        <f>R265*EXP(-$B$15*(($B$16+$AI$4)*1.0))+S265*$B$15/($B$15-$AI$12)*(EXP(-$AI$12*(($B$16+$AI$4)*1.0))-EXP(-$B$15*(($B$16+$AI$4)*1.0)))+T265*$B$15/($B$15-$AI$13)*(EXP(-$AI$13*(($B$16+$AI$4)*1.0))-EXP(-$B$15*(($B$16+$AI$4)*1.0)))+U265*$B$15/($B$15-$AI$14)*(EXP(-$AI$14*(($B$16+$AI$4)*1.0))-EXP(-$B$15*(($B$16+$AI$4)*1.0)))</f>
        <v/>
      </c>
      <c r="AF265" s="17">
        <f>MIN((G265-V265)/$AI$48,(G265-W265)/$AI$49,(G265-X265)/$AI$50,(G265-Y265)/$AI$51,(G265-Z265)/$AI$52,(G265-AA265)/$AI$53,(G265-AB265)/$AI$54,(G265-AC265)/$AI$55,(G265-AD265)/$AI$56,(G265-AE265)/$AI$57)</f>
        <v/>
      </c>
    </row>
    <row r="266">
      <c r="E266" s="12">
        <f>E265+$B$11</f>
        <v/>
      </c>
      <c r="F266" s="13">
        <f>E266/60</f>
        <v/>
      </c>
      <c r="G266" s="13">
        <f>IF(F266&gt;=$AI$66,$B$26,IF(F266&gt;=$AI$65,$B$25,IF(F266&gt;=$AI$64,$B$24,IF(F266&gt;=$AI$63,$B$23,IF(F266&gt;=$AI$62,$B$22,IF(F266&gt;=$AI$61,$B$21,$B$20))))))</f>
        <v/>
      </c>
      <c r="H266" s="14">
        <f>MAX(0,MIN($AI$59,IF($B$9="Plasma",(G266-(S266*$AI$18+T266*$AI$19+U266*$AI$20))/$AI$46,AF266)))</f>
        <v/>
      </c>
      <c r="I266" s="15">
        <f>H266/10*3600/$B$11</f>
        <v/>
      </c>
      <c r="J266" s="15">
        <f>J265+H266</f>
        <v/>
      </c>
      <c r="K266" s="14">
        <f>$AI$21*K265+$AI$22*L265+$AI$23*M265+$AI$30*H265</f>
        <v/>
      </c>
      <c r="L266" s="14">
        <f>$AI$24*K265+$AI$25*L265+$AI$26*M265+$AI$31*H265</f>
        <v/>
      </c>
      <c r="M266" s="14">
        <f>$AI$27*K265+$AI$28*L265+$AI$29*M265+$AI$32*H265</f>
        <v/>
      </c>
      <c r="N266" s="16">
        <f>R266*$B$48</f>
        <v/>
      </c>
      <c r="O266" s="14">
        <f>K266/$B$37</f>
        <v/>
      </c>
      <c r="P266" s="14">
        <f>L266/$B$38</f>
        <v/>
      </c>
      <c r="Q266" s="14">
        <f>M266/$B$39</f>
        <v/>
      </c>
      <c r="R266" s="14">
        <f>R265*$AI$42+S265*$AI$43+T265*$AI$44+U265*$AI$45+$AI$47*H265</f>
        <v/>
      </c>
      <c r="S266" s="17">
        <f>$AI$33*K266+$AI$34*L266+$AI$35*M266</f>
        <v/>
      </c>
      <c r="T266" s="17">
        <f>$AI$36*K266+$AI$37*L266+$AI$38*M266</f>
        <v/>
      </c>
      <c r="U266" s="17">
        <f>$AI$39*K266+$AI$40*L266+$AI$41*M266</f>
        <v/>
      </c>
      <c r="V266" s="17">
        <f>R266*EXP(-$B$15*(($B$16+$AI$4)*0.1))+S266*$B$15/($B$15-$AI$12)*(EXP(-$AI$12*(($B$16+$AI$4)*0.1))-EXP(-$B$15*(($B$16+$AI$4)*0.1)))+T266*$B$15/($B$15-$AI$13)*(EXP(-$AI$13*(($B$16+$AI$4)*0.1))-EXP(-$B$15*(($B$16+$AI$4)*0.1)))+U266*$B$15/($B$15-$AI$14)*(EXP(-$AI$14*(($B$16+$AI$4)*0.1))-EXP(-$B$15*(($B$16+$AI$4)*0.1)))</f>
        <v/>
      </c>
      <c r="W266" s="17">
        <f>R266*EXP(-$B$15*(($B$16+$AI$4)*0.2))+S266*$B$15/($B$15-$AI$12)*(EXP(-$AI$12*(($B$16+$AI$4)*0.2))-EXP(-$B$15*(($B$16+$AI$4)*0.2)))+T266*$B$15/($B$15-$AI$13)*(EXP(-$AI$13*(($B$16+$AI$4)*0.2))-EXP(-$B$15*(($B$16+$AI$4)*0.2)))+U266*$B$15/($B$15-$AI$14)*(EXP(-$AI$14*(($B$16+$AI$4)*0.2))-EXP(-$B$15*(($B$16+$AI$4)*0.2)))</f>
        <v/>
      </c>
      <c r="X266" s="17">
        <f>R266*EXP(-$B$15*(($B$16+$AI$4)*0.3))+S266*$B$15/($B$15-$AI$12)*(EXP(-$AI$12*(($B$16+$AI$4)*0.3))-EXP(-$B$15*(($B$16+$AI$4)*0.3)))+T266*$B$15/($B$15-$AI$13)*(EXP(-$AI$13*(($B$16+$AI$4)*0.3))-EXP(-$B$15*(($B$16+$AI$4)*0.3)))+U266*$B$15/($B$15-$AI$14)*(EXP(-$AI$14*(($B$16+$AI$4)*0.3))-EXP(-$B$15*(($B$16+$AI$4)*0.3)))</f>
        <v/>
      </c>
      <c r="Y266" s="17">
        <f>R266*EXP(-$B$15*(($B$16+$AI$4)*0.4))+S266*$B$15/($B$15-$AI$12)*(EXP(-$AI$12*(($B$16+$AI$4)*0.4))-EXP(-$B$15*(($B$16+$AI$4)*0.4)))+T266*$B$15/($B$15-$AI$13)*(EXP(-$AI$13*(($B$16+$AI$4)*0.4))-EXP(-$B$15*(($B$16+$AI$4)*0.4)))+U266*$B$15/($B$15-$AI$14)*(EXP(-$AI$14*(($B$16+$AI$4)*0.4))-EXP(-$B$15*(($B$16+$AI$4)*0.4)))</f>
        <v/>
      </c>
      <c r="Z266" s="17">
        <f>R266*EXP(-$B$15*(($B$16+$AI$4)*0.5))+S266*$B$15/($B$15-$AI$12)*(EXP(-$AI$12*(($B$16+$AI$4)*0.5))-EXP(-$B$15*(($B$16+$AI$4)*0.5)))+T266*$B$15/($B$15-$AI$13)*(EXP(-$AI$13*(($B$16+$AI$4)*0.5))-EXP(-$B$15*(($B$16+$AI$4)*0.5)))+U266*$B$15/($B$15-$AI$14)*(EXP(-$AI$14*(($B$16+$AI$4)*0.5))-EXP(-$B$15*(($B$16+$AI$4)*0.5)))</f>
        <v/>
      </c>
      <c r="AA266" s="17">
        <f>R266*EXP(-$B$15*(($B$16+$AI$4)*0.6))+S266*$B$15/($B$15-$AI$12)*(EXP(-$AI$12*(($B$16+$AI$4)*0.6))-EXP(-$B$15*(($B$16+$AI$4)*0.6)))+T266*$B$15/($B$15-$AI$13)*(EXP(-$AI$13*(($B$16+$AI$4)*0.6))-EXP(-$B$15*(($B$16+$AI$4)*0.6)))+U266*$B$15/($B$15-$AI$14)*(EXP(-$AI$14*(($B$16+$AI$4)*0.6))-EXP(-$B$15*(($B$16+$AI$4)*0.6)))</f>
        <v/>
      </c>
      <c r="AB266" s="17">
        <f>R266*EXP(-$B$15*(($B$16+$AI$4)*0.7))+S266*$B$15/($B$15-$AI$12)*(EXP(-$AI$12*(($B$16+$AI$4)*0.7))-EXP(-$B$15*(($B$16+$AI$4)*0.7)))+T266*$B$15/($B$15-$AI$13)*(EXP(-$AI$13*(($B$16+$AI$4)*0.7))-EXP(-$B$15*(($B$16+$AI$4)*0.7)))+U266*$B$15/($B$15-$AI$14)*(EXP(-$AI$14*(($B$16+$AI$4)*0.7))-EXP(-$B$15*(($B$16+$AI$4)*0.7)))</f>
        <v/>
      </c>
      <c r="AC266" s="17">
        <f>R266*EXP(-$B$15*(($B$16+$AI$4)*0.8))+S266*$B$15/($B$15-$AI$12)*(EXP(-$AI$12*(($B$16+$AI$4)*0.8))-EXP(-$B$15*(($B$16+$AI$4)*0.8)))+T266*$B$15/($B$15-$AI$13)*(EXP(-$AI$13*(($B$16+$AI$4)*0.8))-EXP(-$B$15*(($B$16+$AI$4)*0.8)))+U266*$B$15/($B$15-$AI$14)*(EXP(-$AI$14*(($B$16+$AI$4)*0.8))-EXP(-$B$15*(($B$16+$AI$4)*0.8)))</f>
        <v/>
      </c>
      <c r="AD266" s="17">
        <f>R266*EXP(-$B$15*(($B$16+$AI$4)*0.9))+S266*$B$15/($B$15-$AI$12)*(EXP(-$AI$12*(($B$16+$AI$4)*0.9))-EXP(-$B$15*(($B$16+$AI$4)*0.9)))+T266*$B$15/($B$15-$AI$13)*(EXP(-$AI$13*(($B$16+$AI$4)*0.9))-EXP(-$B$15*(($B$16+$AI$4)*0.9)))+U266*$B$15/($B$15-$AI$14)*(EXP(-$AI$14*(($B$16+$AI$4)*0.9))-EXP(-$B$15*(($B$16+$AI$4)*0.9)))</f>
        <v/>
      </c>
      <c r="AE266" s="17">
        <f>R266*EXP(-$B$15*(($B$16+$AI$4)*1.0))+S266*$B$15/($B$15-$AI$12)*(EXP(-$AI$12*(($B$16+$AI$4)*1.0))-EXP(-$B$15*(($B$16+$AI$4)*1.0)))+T266*$B$15/($B$15-$AI$13)*(EXP(-$AI$13*(($B$16+$AI$4)*1.0))-EXP(-$B$15*(($B$16+$AI$4)*1.0)))+U266*$B$15/($B$15-$AI$14)*(EXP(-$AI$14*(($B$16+$AI$4)*1.0))-EXP(-$B$15*(($B$16+$AI$4)*1.0)))</f>
        <v/>
      </c>
      <c r="AF266" s="17">
        <f>MIN((G266-V266)/$AI$48,(G266-W266)/$AI$49,(G266-X266)/$AI$50,(G266-Y266)/$AI$51,(G266-Z266)/$AI$52,(G266-AA266)/$AI$53,(G266-AB266)/$AI$54,(G266-AC266)/$AI$55,(G266-AD266)/$AI$56,(G266-AE266)/$AI$57)</f>
        <v/>
      </c>
    </row>
    <row r="267">
      <c r="E267" s="12">
        <f>E266+$B$11</f>
        <v/>
      </c>
      <c r="F267" s="13">
        <f>E267/60</f>
        <v/>
      </c>
      <c r="G267" s="13">
        <f>IF(F267&gt;=$AI$66,$B$26,IF(F267&gt;=$AI$65,$B$25,IF(F267&gt;=$AI$64,$B$24,IF(F267&gt;=$AI$63,$B$23,IF(F267&gt;=$AI$62,$B$22,IF(F267&gt;=$AI$61,$B$21,$B$20))))))</f>
        <v/>
      </c>
      <c r="H267" s="14">
        <f>MAX(0,MIN($AI$59,IF($B$9="Plasma",(G267-(S267*$AI$18+T267*$AI$19+U267*$AI$20))/$AI$46,AF267)))</f>
        <v/>
      </c>
      <c r="I267" s="15">
        <f>H267/10*3600/$B$11</f>
        <v/>
      </c>
      <c r="J267" s="15">
        <f>J266+H267</f>
        <v/>
      </c>
      <c r="K267" s="14">
        <f>$AI$21*K266+$AI$22*L266+$AI$23*M266+$AI$30*H266</f>
        <v/>
      </c>
      <c r="L267" s="14">
        <f>$AI$24*K266+$AI$25*L266+$AI$26*M266+$AI$31*H266</f>
        <v/>
      </c>
      <c r="M267" s="14">
        <f>$AI$27*K266+$AI$28*L266+$AI$29*M266+$AI$32*H266</f>
        <v/>
      </c>
      <c r="N267" s="16">
        <f>R267*$B$48</f>
        <v/>
      </c>
      <c r="O267" s="14">
        <f>K267/$B$37</f>
        <v/>
      </c>
      <c r="P267" s="14">
        <f>L267/$B$38</f>
        <v/>
      </c>
      <c r="Q267" s="14">
        <f>M267/$B$39</f>
        <v/>
      </c>
      <c r="R267" s="14">
        <f>R266*$AI$42+S266*$AI$43+T266*$AI$44+U266*$AI$45+$AI$47*H266</f>
        <v/>
      </c>
      <c r="S267" s="17">
        <f>$AI$33*K267+$AI$34*L267+$AI$35*M267</f>
        <v/>
      </c>
      <c r="T267" s="17">
        <f>$AI$36*K267+$AI$37*L267+$AI$38*M267</f>
        <v/>
      </c>
      <c r="U267" s="17">
        <f>$AI$39*K267+$AI$40*L267+$AI$41*M267</f>
        <v/>
      </c>
      <c r="V267" s="17">
        <f>R267*EXP(-$B$15*(($B$16+$AI$4)*0.1))+S267*$B$15/($B$15-$AI$12)*(EXP(-$AI$12*(($B$16+$AI$4)*0.1))-EXP(-$B$15*(($B$16+$AI$4)*0.1)))+T267*$B$15/($B$15-$AI$13)*(EXP(-$AI$13*(($B$16+$AI$4)*0.1))-EXP(-$B$15*(($B$16+$AI$4)*0.1)))+U267*$B$15/($B$15-$AI$14)*(EXP(-$AI$14*(($B$16+$AI$4)*0.1))-EXP(-$B$15*(($B$16+$AI$4)*0.1)))</f>
        <v/>
      </c>
      <c r="W267" s="17">
        <f>R267*EXP(-$B$15*(($B$16+$AI$4)*0.2))+S267*$B$15/($B$15-$AI$12)*(EXP(-$AI$12*(($B$16+$AI$4)*0.2))-EXP(-$B$15*(($B$16+$AI$4)*0.2)))+T267*$B$15/($B$15-$AI$13)*(EXP(-$AI$13*(($B$16+$AI$4)*0.2))-EXP(-$B$15*(($B$16+$AI$4)*0.2)))+U267*$B$15/($B$15-$AI$14)*(EXP(-$AI$14*(($B$16+$AI$4)*0.2))-EXP(-$B$15*(($B$16+$AI$4)*0.2)))</f>
        <v/>
      </c>
      <c r="X267" s="17">
        <f>R267*EXP(-$B$15*(($B$16+$AI$4)*0.3))+S267*$B$15/($B$15-$AI$12)*(EXP(-$AI$12*(($B$16+$AI$4)*0.3))-EXP(-$B$15*(($B$16+$AI$4)*0.3)))+T267*$B$15/($B$15-$AI$13)*(EXP(-$AI$13*(($B$16+$AI$4)*0.3))-EXP(-$B$15*(($B$16+$AI$4)*0.3)))+U267*$B$15/($B$15-$AI$14)*(EXP(-$AI$14*(($B$16+$AI$4)*0.3))-EXP(-$B$15*(($B$16+$AI$4)*0.3)))</f>
        <v/>
      </c>
      <c r="Y267" s="17">
        <f>R267*EXP(-$B$15*(($B$16+$AI$4)*0.4))+S267*$B$15/($B$15-$AI$12)*(EXP(-$AI$12*(($B$16+$AI$4)*0.4))-EXP(-$B$15*(($B$16+$AI$4)*0.4)))+T267*$B$15/($B$15-$AI$13)*(EXP(-$AI$13*(($B$16+$AI$4)*0.4))-EXP(-$B$15*(($B$16+$AI$4)*0.4)))+U267*$B$15/($B$15-$AI$14)*(EXP(-$AI$14*(($B$16+$AI$4)*0.4))-EXP(-$B$15*(($B$16+$AI$4)*0.4)))</f>
        <v/>
      </c>
      <c r="Z267" s="17">
        <f>R267*EXP(-$B$15*(($B$16+$AI$4)*0.5))+S267*$B$15/($B$15-$AI$12)*(EXP(-$AI$12*(($B$16+$AI$4)*0.5))-EXP(-$B$15*(($B$16+$AI$4)*0.5)))+T267*$B$15/($B$15-$AI$13)*(EXP(-$AI$13*(($B$16+$AI$4)*0.5))-EXP(-$B$15*(($B$16+$AI$4)*0.5)))+U267*$B$15/($B$15-$AI$14)*(EXP(-$AI$14*(($B$16+$AI$4)*0.5))-EXP(-$B$15*(($B$16+$AI$4)*0.5)))</f>
        <v/>
      </c>
      <c r="AA267" s="17">
        <f>R267*EXP(-$B$15*(($B$16+$AI$4)*0.6))+S267*$B$15/($B$15-$AI$12)*(EXP(-$AI$12*(($B$16+$AI$4)*0.6))-EXP(-$B$15*(($B$16+$AI$4)*0.6)))+T267*$B$15/($B$15-$AI$13)*(EXP(-$AI$13*(($B$16+$AI$4)*0.6))-EXP(-$B$15*(($B$16+$AI$4)*0.6)))+U267*$B$15/($B$15-$AI$14)*(EXP(-$AI$14*(($B$16+$AI$4)*0.6))-EXP(-$B$15*(($B$16+$AI$4)*0.6)))</f>
        <v/>
      </c>
      <c r="AB267" s="17">
        <f>R267*EXP(-$B$15*(($B$16+$AI$4)*0.7))+S267*$B$15/($B$15-$AI$12)*(EXP(-$AI$12*(($B$16+$AI$4)*0.7))-EXP(-$B$15*(($B$16+$AI$4)*0.7)))+T267*$B$15/($B$15-$AI$13)*(EXP(-$AI$13*(($B$16+$AI$4)*0.7))-EXP(-$B$15*(($B$16+$AI$4)*0.7)))+U267*$B$15/($B$15-$AI$14)*(EXP(-$AI$14*(($B$16+$AI$4)*0.7))-EXP(-$B$15*(($B$16+$AI$4)*0.7)))</f>
        <v/>
      </c>
      <c r="AC267" s="17">
        <f>R267*EXP(-$B$15*(($B$16+$AI$4)*0.8))+S267*$B$15/($B$15-$AI$12)*(EXP(-$AI$12*(($B$16+$AI$4)*0.8))-EXP(-$B$15*(($B$16+$AI$4)*0.8)))+T267*$B$15/($B$15-$AI$13)*(EXP(-$AI$13*(($B$16+$AI$4)*0.8))-EXP(-$B$15*(($B$16+$AI$4)*0.8)))+U267*$B$15/($B$15-$AI$14)*(EXP(-$AI$14*(($B$16+$AI$4)*0.8))-EXP(-$B$15*(($B$16+$AI$4)*0.8)))</f>
        <v/>
      </c>
      <c r="AD267" s="17">
        <f>R267*EXP(-$B$15*(($B$16+$AI$4)*0.9))+S267*$B$15/($B$15-$AI$12)*(EXP(-$AI$12*(($B$16+$AI$4)*0.9))-EXP(-$B$15*(($B$16+$AI$4)*0.9)))+T267*$B$15/($B$15-$AI$13)*(EXP(-$AI$13*(($B$16+$AI$4)*0.9))-EXP(-$B$15*(($B$16+$AI$4)*0.9)))+U267*$B$15/($B$15-$AI$14)*(EXP(-$AI$14*(($B$16+$AI$4)*0.9))-EXP(-$B$15*(($B$16+$AI$4)*0.9)))</f>
        <v/>
      </c>
      <c r="AE267" s="17">
        <f>R267*EXP(-$B$15*(($B$16+$AI$4)*1.0))+S267*$B$15/($B$15-$AI$12)*(EXP(-$AI$12*(($B$16+$AI$4)*1.0))-EXP(-$B$15*(($B$16+$AI$4)*1.0)))+T267*$B$15/($B$15-$AI$13)*(EXP(-$AI$13*(($B$16+$AI$4)*1.0))-EXP(-$B$15*(($B$16+$AI$4)*1.0)))+U267*$B$15/($B$15-$AI$14)*(EXP(-$AI$14*(($B$16+$AI$4)*1.0))-EXP(-$B$15*(($B$16+$AI$4)*1.0)))</f>
        <v/>
      </c>
      <c r="AF267" s="17">
        <f>MIN((G267-V267)/$AI$48,(G267-W267)/$AI$49,(G267-X267)/$AI$50,(G267-Y267)/$AI$51,(G267-Z267)/$AI$52,(G267-AA267)/$AI$53,(G267-AB267)/$AI$54,(G267-AC267)/$AI$55,(G267-AD267)/$AI$56,(G267-AE267)/$AI$57)</f>
        <v/>
      </c>
    </row>
    <row r="268">
      <c r="E268" s="12">
        <f>E267+$B$11</f>
        <v/>
      </c>
      <c r="F268" s="13">
        <f>E268/60</f>
        <v/>
      </c>
      <c r="G268" s="13">
        <f>IF(F268&gt;=$AI$66,$B$26,IF(F268&gt;=$AI$65,$B$25,IF(F268&gt;=$AI$64,$B$24,IF(F268&gt;=$AI$63,$B$23,IF(F268&gt;=$AI$62,$B$22,IF(F268&gt;=$AI$61,$B$21,$B$20))))))</f>
        <v/>
      </c>
      <c r="H268" s="14">
        <f>MAX(0,MIN($AI$59,IF($B$9="Plasma",(G268-(S268*$AI$18+T268*$AI$19+U268*$AI$20))/$AI$46,AF268)))</f>
        <v/>
      </c>
      <c r="I268" s="15">
        <f>H268/10*3600/$B$11</f>
        <v/>
      </c>
      <c r="J268" s="15">
        <f>J267+H268</f>
        <v/>
      </c>
      <c r="K268" s="14">
        <f>$AI$21*K267+$AI$22*L267+$AI$23*M267+$AI$30*H267</f>
        <v/>
      </c>
      <c r="L268" s="14">
        <f>$AI$24*K267+$AI$25*L267+$AI$26*M267+$AI$31*H267</f>
        <v/>
      </c>
      <c r="M268" s="14">
        <f>$AI$27*K267+$AI$28*L267+$AI$29*M267+$AI$32*H267</f>
        <v/>
      </c>
      <c r="N268" s="16">
        <f>R268*$B$48</f>
        <v/>
      </c>
      <c r="O268" s="14">
        <f>K268/$B$37</f>
        <v/>
      </c>
      <c r="P268" s="14">
        <f>L268/$B$38</f>
        <v/>
      </c>
      <c r="Q268" s="14">
        <f>M268/$B$39</f>
        <v/>
      </c>
      <c r="R268" s="14">
        <f>R267*$AI$42+S267*$AI$43+T267*$AI$44+U267*$AI$45+$AI$47*H267</f>
        <v/>
      </c>
      <c r="S268" s="17">
        <f>$AI$33*K268+$AI$34*L268+$AI$35*M268</f>
        <v/>
      </c>
      <c r="T268" s="17">
        <f>$AI$36*K268+$AI$37*L268+$AI$38*M268</f>
        <v/>
      </c>
      <c r="U268" s="17">
        <f>$AI$39*K268+$AI$40*L268+$AI$41*M268</f>
        <v/>
      </c>
      <c r="V268" s="17">
        <f>R268*EXP(-$B$15*(($B$16+$AI$4)*0.1))+S268*$B$15/($B$15-$AI$12)*(EXP(-$AI$12*(($B$16+$AI$4)*0.1))-EXP(-$B$15*(($B$16+$AI$4)*0.1)))+T268*$B$15/($B$15-$AI$13)*(EXP(-$AI$13*(($B$16+$AI$4)*0.1))-EXP(-$B$15*(($B$16+$AI$4)*0.1)))+U268*$B$15/($B$15-$AI$14)*(EXP(-$AI$14*(($B$16+$AI$4)*0.1))-EXP(-$B$15*(($B$16+$AI$4)*0.1)))</f>
        <v/>
      </c>
      <c r="W268" s="17">
        <f>R268*EXP(-$B$15*(($B$16+$AI$4)*0.2))+S268*$B$15/($B$15-$AI$12)*(EXP(-$AI$12*(($B$16+$AI$4)*0.2))-EXP(-$B$15*(($B$16+$AI$4)*0.2)))+T268*$B$15/($B$15-$AI$13)*(EXP(-$AI$13*(($B$16+$AI$4)*0.2))-EXP(-$B$15*(($B$16+$AI$4)*0.2)))+U268*$B$15/($B$15-$AI$14)*(EXP(-$AI$14*(($B$16+$AI$4)*0.2))-EXP(-$B$15*(($B$16+$AI$4)*0.2)))</f>
        <v/>
      </c>
      <c r="X268" s="17">
        <f>R268*EXP(-$B$15*(($B$16+$AI$4)*0.3))+S268*$B$15/($B$15-$AI$12)*(EXP(-$AI$12*(($B$16+$AI$4)*0.3))-EXP(-$B$15*(($B$16+$AI$4)*0.3)))+T268*$B$15/($B$15-$AI$13)*(EXP(-$AI$13*(($B$16+$AI$4)*0.3))-EXP(-$B$15*(($B$16+$AI$4)*0.3)))+U268*$B$15/($B$15-$AI$14)*(EXP(-$AI$14*(($B$16+$AI$4)*0.3))-EXP(-$B$15*(($B$16+$AI$4)*0.3)))</f>
        <v/>
      </c>
      <c r="Y268" s="17">
        <f>R268*EXP(-$B$15*(($B$16+$AI$4)*0.4))+S268*$B$15/($B$15-$AI$12)*(EXP(-$AI$12*(($B$16+$AI$4)*0.4))-EXP(-$B$15*(($B$16+$AI$4)*0.4)))+T268*$B$15/($B$15-$AI$13)*(EXP(-$AI$13*(($B$16+$AI$4)*0.4))-EXP(-$B$15*(($B$16+$AI$4)*0.4)))+U268*$B$15/($B$15-$AI$14)*(EXP(-$AI$14*(($B$16+$AI$4)*0.4))-EXP(-$B$15*(($B$16+$AI$4)*0.4)))</f>
        <v/>
      </c>
      <c r="Z268" s="17">
        <f>R268*EXP(-$B$15*(($B$16+$AI$4)*0.5))+S268*$B$15/($B$15-$AI$12)*(EXP(-$AI$12*(($B$16+$AI$4)*0.5))-EXP(-$B$15*(($B$16+$AI$4)*0.5)))+T268*$B$15/($B$15-$AI$13)*(EXP(-$AI$13*(($B$16+$AI$4)*0.5))-EXP(-$B$15*(($B$16+$AI$4)*0.5)))+U268*$B$15/($B$15-$AI$14)*(EXP(-$AI$14*(($B$16+$AI$4)*0.5))-EXP(-$B$15*(($B$16+$AI$4)*0.5)))</f>
        <v/>
      </c>
      <c r="AA268" s="17">
        <f>R268*EXP(-$B$15*(($B$16+$AI$4)*0.6))+S268*$B$15/($B$15-$AI$12)*(EXP(-$AI$12*(($B$16+$AI$4)*0.6))-EXP(-$B$15*(($B$16+$AI$4)*0.6)))+T268*$B$15/($B$15-$AI$13)*(EXP(-$AI$13*(($B$16+$AI$4)*0.6))-EXP(-$B$15*(($B$16+$AI$4)*0.6)))+U268*$B$15/($B$15-$AI$14)*(EXP(-$AI$14*(($B$16+$AI$4)*0.6))-EXP(-$B$15*(($B$16+$AI$4)*0.6)))</f>
        <v/>
      </c>
      <c r="AB268" s="17">
        <f>R268*EXP(-$B$15*(($B$16+$AI$4)*0.7))+S268*$B$15/($B$15-$AI$12)*(EXP(-$AI$12*(($B$16+$AI$4)*0.7))-EXP(-$B$15*(($B$16+$AI$4)*0.7)))+T268*$B$15/($B$15-$AI$13)*(EXP(-$AI$13*(($B$16+$AI$4)*0.7))-EXP(-$B$15*(($B$16+$AI$4)*0.7)))+U268*$B$15/($B$15-$AI$14)*(EXP(-$AI$14*(($B$16+$AI$4)*0.7))-EXP(-$B$15*(($B$16+$AI$4)*0.7)))</f>
        <v/>
      </c>
      <c r="AC268" s="17">
        <f>R268*EXP(-$B$15*(($B$16+$AI$4)*0.8))+S268*$B$15/($B$15-$AI$12)*(EXP(-$AI$12*(($B$16+$AI$4)*0.8))-EXP(-$B$15*(($B$16+$AI$4)*0.8)))+T268*$B$15/($B$15-$AI$13)*(EXP(-$AI$13*(($B$16+$AI$4)*0.8))-EXP(-$B$15*(($B$16+$AI$4)*0.8)))+U268*$B$15/($B$15-$AI$14)*(EXP(-$AI$14*(($B$16+$AI$4)*0.8))-EXP(-$B$15*(($B$16+$AI$4)*0.8)))</f>
        <v/>
      </c>
      <c r="AD268" s="17">
        <f>R268*EXP(-$B$15*(($B$16+$AI$4)*0.9))+S268*$B$15/($B$15-$AI$12)*(EXP(-$AI$12*(($B$16+$AI$4)*0.9))-EXP(-$B$15*(($B$16+$AI$4)*0.9)))+T268*$B$15/($B$15-$AI$13)*(EXP(-$AI$13*(($B$16+$AI$4)*0.9))-EXP(-$B$15*(($B$16+$AI$4)*0.9)))+U268*$B$15/($B$15-$AI$14)*(EXP(-$AI$14*(($B$16+$AI$4)*0.9))-EXP(-$B$15*(($B$16+$AI$4)*0.9)))</f>
        <v/>
      </c>
      <c r="AE268" s="17">
        <f>R268*EXP(-$B$15*(($B$16+$AI$4)*1.0))+S268*$B$15/($B$15-$AI$12)*(EXP(-$AI$12*(($B$16+$AI$4)*1.0))-EXP(-$B$15*(($B$16+$AI$4)*1.0)))+T268*$B$15/($B$15-$AI$13)*(EXP(-$AI$13*(($B$16+$AI$4)*1.0))-EXP(-$B$15*(($B$16+$AI$4)*1.0)))+U268*$B$15/($B$15-$AI$14)*(EXP(-$AI$14*(($B$16+$AI$4)*1.0))-EXP(-$B$15*(($B$16+$AI$4)*1.0)))</f>
        <v/>
      </c>
      <c r="AF268" s="17">
        <f>MIN((G268-V268)/$AI$48,(G268-W268)/$AI$49,(G268-X268)/$AI$50,(G268-Y268)/$AI$51,(G268-Z268)/$AI$52,(G268-AA268)/$AI$53,(G268-AB268)/$AI$54,(G268-AC268)/$AI$55,(G268-AD268)/$AI$56,(G268-AE268)/$AI$57)</f>
        <v/>
      </c>
    </row>
    <row r="269">
      <c r="E269" s="12">
        <f>E268+$B$11</f>
        <v/>
      </c>
      <c r="F269" s="13">
        <f>E269/60</f>
        <v/>
      </c>
      <c r="G269" s="13">
        <f>IF(F269&gt;=$AI$66,$B$26,IF(F269&gt;=$AI$65,$B$25,IF(F269&gt;=$AI$64,$B$24,IF(F269&gt;=$AI$63,$B$23,IF(F269&gt;=$AI$62,$B$22,IF(F269&gt;=$AI$61,$B$21,$B$20))))))</f>
        <v/>
      </c>
      <c r="H269" s="14">
        <f>MAX(0,MIN($AI$59,IF($B$9="Plasma",(G269-(S269*$AI$18+T269*$AI$19+U269*$AI$20))/$AI$46,AF269)))</f>
        <v/>
      </c>
      <c r="I269" s="15">
        <f>H269/10*3600/$B$11</f>
        <v/>
      </c>
      <c r="J269" s="15">
        <f>J268+H269</f>
        <v/>
      </c>
      <c r="K269" s="14">
        <f>$AI$21*K268+$AI$22*L268+$AI$23*M268+$AI$30*H268</f>
        <v/>
      </c>
      <c r="L269" s="14">
        <f>$AI$24*K268+$AI$25*L268+$AI$26*M268+$AI$31*H268</f>
        <v/>
      </c>
      <c r="M269" s="14">
        <f>$AI$27*K268+$AI$28*L268+$AI$29*M268+$AI$32*H268</f>
        <v/>
      </c>
      <c r="N269" s="16">
        <f>R269*$B$48</f>
        <v/>
      </c>
      <c r="O269" s="14">
        <f>K269/$B$37</f>
        <v/>
      </c>
      <c r="P269" s="14">
        <f>L269/$B$38</f>
        <v/>
      </c>
      <c r="Q269" s="14">
        <f>M269/$B$39</f>
        <v/>
      </c>
      <c r="R269" s="14">
        <f>R268*$AI$42+S268*$AI$43+T268*$AI$44+U268*$AI$45+$AI$47*H268</f>
        <v/>
      </c>
      <c r="S269" s="17">
        <f>$AI$33*K269+$AI$34*L269+$AI$35*M269</f>
        <v/>
      </c>
      <c r="T269" s="17">
        <f>$AI$36*K269+$AI$37*L269+$AI$38*M269</f>
        <v/>
      </c>
      <c r="U269" s="17">
        <f>$AI$39*K269+$AI$40*L269+$AI$41*M269</f>
        <v/>
      </c>
      <c r="V269" s="17">
        <f>R269*EXP(-$B$15*(($B$16+$AI$4)*0.1))+S269*$B$15/($B$15-$AI$12)*(EXP(-$AI$12*(($B$16+$AI$4)*0.1))-EXP(-$B$15*(($B$16+$AI$4)*0.1)))+T269*$B$15/($B$15-$AI$13)*(EXP(-$AI$13*(($B$16+$AI$4)*0.1))-EXP(-$B$15*(($B$16+$AI$4)*0.1)))+U269*$B$15/($B$15-$AI$14)*(EXP(-$AI$14*(($B$16+$AI$4)*0.1))-EXP(-$B$15*(($B$16+$AI$4)*0.1)))</f>
        <v/>
      </c>
      <c r="W269" s="17">
        <f>R269*EXP(-$B$15*(($B$16+$AI$4)*0.2))+S269*$B$15/($B$15-$AI$12)*(EXP(-$AI$12*(($B$16+$AI$4)*0.2))-EXP(-$B$15*(($B$16+$AI$4)*0.2)))+T269*$B$15/($B$15-$AI$13)*(EXP(-$AI$13*(($B$16+$AI$4)*0.2))-EXP(-$B$15*(($B$16+$AI$4)*0.2)))+U269*$B$15/($B$15-$AI$14)*(EXP(-$AI$14*(($B$16+$AI$4)*0.2))-EXP(-$B$15*(($B$16+$AI$4)*0.2)))</f>
        <v/>
      </c>
      <c r="X269" s="17">
        <f>R269*EXP(-$B$15*(($B$16+$AI$4)*0.3))+S269*$B$15/($B$15-$AI$12)*(EXP(-$AI$12*(($B$16+$AI$4)*0.3))-EXP(-$B$15*(($B$16+$AI$4)*0.3)))+T269*$B$15/($B$15-$AI$13)*(EXP(-$AI$13*(($B$16+$AI$4)*0.3))-EXP(-$B$15*(($B$16+$AI$4)*0.3)))+U269*$B$15/($B$15-$AI$14)*(EXP(-$AI$14*(($B$16+$AI$4)*0.3))-EXP(-$B$15*(($B$16+$AI$4)*0.3)))</f>
        <v/>
      </c>
      <c r="Y269" s="17">
        <f>R269*EXP(-$B$15*(($B$16+$AI$4)*0.4))+S269*$B$15/($B$15-$AI$12)*(EXP(-$AI$12*(($B$16+$AI$4)*0.4))-EXP(-$B$15*(($B$16+$AI$4)*0.4)))+T269*$B$15/($B$15-$AI$13)*(EXP(-$AI$13*(($B$16+$AI$4)*0.4))-EXP(-$B$15*(($B$16+$AI$4)*0.4)))+U269*$B$15/($B$15-$AI$14)*(EXP(-$AI$14*(($B$16+$AI$4)*0.4))-EXP(-$B$15*(($B$16+$AI$4)*0.4)))</f>
        <v/>
      </c>
      <c r="Z269" s="17">
        <f>R269*EXP(-$B$15*(($B$16+$AI$4)*0.5))+S269*$B$15/($B$15-$AI$12)*(EXP(-$AI$12*(($B$16+$AI$4)*0.5))-EXP(-$B$15*(($B$16+$AI$4)*0.5)))+T269*$B$15/($B$15-$AI$13)*(EXP(-$AI$13*(($B$16+$AI$4)*0.5))-EXP(-$B$15*(($B$16+$AI$4)*0.5)))+U269*$B$15/($B$15-$AI$14)*(EXP(-$AI$14*(($B$16+$AI$4)*0.5))-EXP(-$B$15*(($B$16+$AI$4)*0.5)))</f>
        <v/>
      </c>
      <c r="AA269" s="17">
        <f>R269*EXP(-$B$15*(($B$16+$AI$4)*0.6))+S269*$B$15/($B$15-$AI$12)*(EXP(-$AI$12*(($B$16+$AI$4)*0.6))-EXP(-$B$15*(($B$16+$AI$4)*0.6)))+T269*$B$15/($B$15-$AI$13)*(EXP(-$AI$13*(($B$16+$AI$4)*0.6))-EXP(-$B$15*(($B$16+$AI$4)*0.6)))+U269*$B$15/($B$15-$AI$14)*(EXP(-$AI$14*(($B$16+$AI$4)*0.6))-EXP(-$B$15*(($B$16+$AI$4)*0.6)))</f>
        <v/>
      </c>
      <c r="AB269" s="17">
        <f>R269*EXP(-$B$15*(($B$16+$AI$4)*0.7))+S269*$B$15/($B$15-$AI$12)*(EXP(-$AI$12*(($B$16+$AI$4)*0.7))-EXP(-$B$15*(($B$16+$AI$4)*0.7)))+T269*$B$15/($B$15-$AI$13)*(EXP(-$AI$13*(($B$16+$AI$4)*0.7))-EXP(-$B$15*(($B$16+$AI$4)*0.7)))+U269*$B$15/($B$15-$AI$14)*(EXP(-$AI$14*(($B$16+$AI$4)*0.7))-EXP(-$B$15*(($B$16+$AI$4)*0.7)))</f>
        <v/>
      </c>
      <c r="AC269" s="17">
        <f>R269*EXP(-$B$15*(($B$16+$AI$4)*0.8))+S269*$B$15/($B$15-$AI$12)*(EXP(-$AI$12*(($B$16+$AI$4)*0.8))-EXP(-$B$15*(($B$16+$AI$4)*0.8)))+T269*$B$15/($B$15-$AI$13)*(EXP(-$AI$13*(($B$16+$AI$4)*0.8))-EXP(-$B$15*(($B$16+$AI$4)*0.8)))+U269*$B$15/($B$15-$AI$14)*(EXP(-$AI$14*(($B$16+$AI$4)*0.8))-EXP(-$B$15*(($B$16+$AI$4)*0.8)))</f>
        <v/>
      </c>
      <c r="AD269" s="17">
        <f>R269*EXP(-$B$15*(($B$16+$AI$4)*0.9))+S269*$B$15/($B$15-$AI$12)*(EXP(-$AI$12*(($B$16+$AI$4)*0.9))-EXP(-$B$15*(($B$16+$AI$4)*0.9)))+T269*$B$15/($B$15-$AI$13)*(EXP(-$AI$13*(($B$16+$AI$4)*0.9))-EXP(-$B$15*(($B$16+$AI$4)*0.9)))+U269*$B$15/($B$15-$AI$14)*(EXP(-$AI$14*(($B$16+$AI$4)*0.9))-EXP(-$B$15*(($B$16+$AI$4)*0.9)))</f>
        <v/>
      </c>
      <c r="AE269" s="17">
        <f>R269*EXP(-$B$15*(($B$16+$AI$4)*1.0))+S269*$B$15/($B$15-$AI$12)*(EXP(-$AI$12*(($B$16+$AI$4)*1.0))-EXP(-$B$15*(($B$16+$AI$4)*1.0)))+T269*$B$15/($B$15-$AI$13)*(EXP(-$AI$13*(($B$16+$AI$4)*1.0))-EXP(-$B$15*(($B$16+$AI$4)*1.0)))+U269*$B$15/($B$15-$AI$14)*(EXP(-$AI$14*(($B$16+$AI$4)*1.0))-EXP(-$B$15*(($B$16+$AI$4)*1.0)))</f>
        <v/>
      </c>
      <c r="AF269" s="17">
        <f>MIN((G269-V269)/$AI$48,(G269-W269)/$AI$49,(G269-X269)/$AI$50,(G269-Y269)/$AI$51,(G269-Z269)/$AI$52,(G269-AA269)/$AI$53,(G269-AB269)/$AI$54,(G269-AC269)/$AI$55,(G269-AD269)/$AI$56,(G269-AE269)/$AI$57)</f>
        <v/>
      </c>
    </row>
    <row r="270">
      <c r="E270" s="12">
        <f>E269+$B$11</f>
        <v/>
      </c>
      <c r="F270" s="13">
        <f>E270/60</f>
        <v/>
      </c>
      <c r="G270" s="13">
        <f>IF(F270&gt;=$AI$66,$B$26,IF(F270&gt;=$AI$65,$B$25,IF(F270&gt;=$AI$64,$B$24,IF(F270&gt;=$AI$63,$B$23,IF(F270&gt;=$AI$62,$B$22,IF(F270&gt;=$AI$61,$B$21,$B$20))))))</f>
        <v/>
      </c>
      <c r="H270" s="14">
        <f>MAX(0,MIN($AI$59,IF($B$9="Plasma",(G270-(S270*$AI$18+T270*$AI$19+U270*$AI$20))/$AI$46,AF270)))</f>
        <v/>
      </c>
      <c r="I270" s="15">
        <f>H270/10*3600/$B$11</f>
        <v/>
      </c>
      <c r="J270" s="15">
        <f>J269+H270</f>
        <v/>
      </c>
      <c r="K270" s="14">
        <f>$AI$21*K269+$AI$22*L269+$AI$23*M269+$AI$30*H269</f>
        <v/>
      </c>
      <c r="L270" s="14">
        <f>$AI$24*K269+$AI$25*L269+$AI$26*M269+$AI$31*H269</f>
        <v/>
      </c>
      <c r="M270" s="14">
        <f>$AI$27*K269+$AI$28*L269+$AI$29*M269+$AI$32*H269</f>
        <v/>
      </c>
      <c r="N270" s="16">
        <f>R270*$B$48</f>
        <v/>
      </c>
      <c r="O270" s="14">
        <f>K270/$B$37</f>
        <v/>
      </c>
      <c r="P270" s="14">
        <f>L270/$B$38</f>
        <v/>
      </c>
      <c r="Q270" s="14">
        <f>M270/$B$39</f>
        <v/>
      </c>
      <c r="R270" s="14">
        <f>R269*$AI$42+S269*$AI$43+T269*$AI$44+U269*$AI$45+$AI$47*H269</f>
        <v/>
      </c>
      <c r="S270" s="17">
        <f>$AI$33*K270+$AI$34*L270+$AI$35*M270</f>
        <v/>
      </c>
      <c r="T270" s="17">
        <f>$AI$36*K270+$AI$37*L270+$AI$38*M270</f>
        <v/>
      </c>
      <c r="U270" s="17">
        <f>$AI$39*K270+$AI$40*L270+$AI$41*M270</f>
        <v/>
      </c>
      <c r="V270" s="17">
        <f>R270*EXP(-$B$15*(($B$16+$AI$4)*0.1))+S270*$B$15/($B$15-$AI$12)*(EXP(-$AI$12*(($B$16+$AI$4)*0.1))-EXP(-$B$15*(($B$16+$AI$4)*0.1)))+T270*$B$15/($B$15-$AI$13)*(EXP(-$AI$13*(($B$16+$AI$4)*0.1))-EXP(-$B$15*(($B$16+$AI$4)*0.1)))+U270*$B$15/($B$15-$AI$14)*(EXP(-$AI$14*(($B$16+$AI$4)*0.1))-EXP(-$B$15*(($B$16+$AI$4)*0.1)))</f>
        <v/>
      </c>
      <c r="W270" s="17">
        <f>R270*EXP(-$B$15*(($B$16+$AI$4)*0.2))+S270*$B$15/($B$15-$AI$12)*(EXP(-$AI$12*(($B$16+$AI$4)*0.2))-EXP(-$B$15*(($B$16+$AI$4)*0.2)))+T270*$B$15/($B$15-$AI$13)*(EXP(-$AI$13*(($B$16+$AI$4)*0.2))-EXP(-$B$15*(($B$16+$AI$4)*0.2)))+U270*$B$15/($B$15-$AI$14)*(EXP(-$AI$14*(($B$16+$AI$4)*0.2))-EXP(-$B$15*(($B$16+$AI$4)*0.2)))</f>
        <v/>
      </c>
      <c r="X270" s="17">
        <f>R270*EXP(-$B$15*(($B$16+$AI$4)*0.3))+S270*$B$15/($B$15-$AI$12)*(EXP(-$AI$12*(($B$16+$AI$4)*0.3))-EXP(-$B$15*(($B$16+$AI$4)*0.3)))+T270*$B$15/($B$15-$AI$13)*(EXP(-$AI$13*(($B$16+$AI$4)*0.3))-EXP(-$B$15*(($B$16+$AI$4)*0.3)))+U270*$B$15/($B$15-$AI$14)*(EXP(-$AI$14*(($B$16+$AI$4)*0.3))-EXP(-$B$15*(($B$16+$AI$4)*0.3)))</f>
        <v/>
      </c>
      <c r="Y270" s="17">
        <f>R270*EXP(-$B$15*(($B$16+$AI$4)*0.4))+S270*$B$15/($B$15-$AI$12)*(EXP(-$AI$12*(($B$16+$AI$4)*0.4))-EXP(-$B$15*(($B$16+$AI$4)*0.4)))+T270*$B$15/($B$15-$AI$13)*(EXP(-$AI$13*(($B$16+$AI$4)*0.4))-EXP(-$B$15*(($B$16+$AI$4)*0.4)))+U270*$B$15/($B$15-$AI$14)*(EXP(-$AI$14*(($B$16+$AI$4)*0.4))-EXP(-$B$15*(($B$16+$AI$4)*0.4)))</f>
        <v/>
      </c>
      <c r="Z270" s="17">
        <f>R270*EXP(-$B$15*(($B$16+$AI$4)*0.5))+S270*$B$15/($B$15-$AI$12)*(EXP(-$AI$12*(($B$16+$AI$4)*0.5))-EXP(-$B$15*(($B$16+$AI$4)*0.5)))+T270*$B$15/($B$15-$AI$13)*(EXP(-$AI$13*(($B$16+$AI$4)*0.5))-EXP(-$B$15*(($B$16+$AI$4)*0.5)))+U270*$B$15/($B$15-$AI$14)*(EXP(-$AI$14*(($B$16+$AI$4)*0.5))-EXP(-$B$15*(($B$16+$AI$4)*0.5)))</f>
        <v/>
      </c>
      <c r="AA270" s="17">
        <f>R270*EXP(-$B$15*(($B$16+$AI$4)*0.6))+S270*$B$15/($B$15-$AI$12)*(EXP(-$AI$12*(($B$16+$AI$4)*0.6))-EXP(-$B$15*(($B$16+$AI$4)*0.6)))+T270*$B$15/($B$15-$AI$13)*(EXP(-$AI$13*(($B$16+$AI$4)*0.6))-EXP(-$B$15*(($B$16+$AI$4)*0.6)))+U270*$B$15/($B$15-$AI$14)*(EXP(-$AI$14*(($B$16+$AI$4)*0.6))-EXP(-$B$15*(($B$16+$AI$4)*0.6)))</f>
        <v/>
      </c>
      <c r="AB270" s="17">
        <f>R270*EXP(-$B$15*(($B$16+$AI$4)*0.7))+S270*$B$15/($B$15-$AI$12)*(EXP(-$AI$12*(($B$16+$AI$4)*0.7))-EXP(-$B$15*(($B$16+$AI$4)*0.7)))+T270*$B$15/($B$15-$AI$13)*(EXP(-$AI$13*(($B$16+$AI$4)*0.7))-EXP(-$B$15*(($B$16+$AI$4)*0.7)))+U270*$B$15/($B$15-$AI$14)*(EXP(-$AI$14*(($B$16+$AI$4)*0.7))-EXP(-$B$15*(($B$16+$AI$4)*0.7)))</f>
        <v/>
      </c>
      <c r="AC270" s="17">
        <f>R270*EXP(-$B$15*(($B$16+$AI$4)*0.8))+S270*$B$15/($B$15-$AI$12)*(EXP(-$AI$12*(($B$16+$AI$4)*0.8))-EXP(-$B$15*(($B$16+$AI$4)*0.8)))+T270*$B$15/($B$15-$AI$13)*(EXP(-$AI$13*(($B$16+$AI$4)*0.8))-EXP(-$B$15*(($B$16+$AI$4)*0.8)))+U270*$B$15/($B$15-$AI$14)*(EXP(-$AI$14*(($B$16+$AI$4)*0.8))-EXP(-$B$15*(($B$16+$AI$4)*0.8)))</f>
        <v/>
      </c>
      <c r="AD270" s="17">
        <f>R270*EXP(-$B$15*(($B$16+$AI$4)*0.9))+S270*$B$15/($B$15-$AI$12)*(EXP(-$AI$12*(($B$16+$AI$4)*0.9))-EXP(-$B$15*(($B$16+$AI$4)*0.9)))+T270*$B$15/($B$15-$AI$13)*(EXP(-$AI$13*(($B$16+$AI$4)*0.9))-EXP(-$B$15*(($B$16+$AI$4)*0.9)))+U270*$B$15/($B$15-$AI$14)*(EXP(-$AI$14*(($B$16+$AI$4)*0.9))-EXP(-$B$15*(($B$16+$AI$4)*0.9)))</f>
        <v/>
      </c>
      <c r="AE270" s="17">
        <f>R270*EXP(-$B$15*(($B$16+$AI$4)*1.0))+S270*$B$15/($B$15-$AI$12)*(EXP(-$AI$12*(($B$16+$AI$4)*1.0))-EXP(-$B$15*(($B$16+$AI$4)*1.0)))+T270*$B$15/($B$15-$AI$13)*(EXP(-$AI$13*(($B$16+$AI$4)*1.0))-EXP(-$B$15*(($B$16+$AI$4)*1.0)))+U270*$B$15/($B$15-$AI$14)*(EXP(-$AI$14*(($B$16+$AI$4)*1.0))-EXP(-$B$15*(($B$16+$AI$4)*1.0)))</f>
        <v/>
      </c>
      <c r="AF270" s="17">
        <f>MIN((G270-V270)/$AI$48,(G270-W270)/$AI$49,(G270-X270)/$AI$50,(G270-Y270)/$AI$51,(G270-Z270)/$AI$52,(G270-AA270)/$AI$53,(G270-AB270)/$AI$54,(G270-AC270)/$AI$55,(G270-AD270)/$AI$56,(G270-AE270)/$AI$57)</f>
        <v/>
      </c>
    </row>
    <row r="271">
      <c r="E271" s="12">
        <f>E270+$B$11</f>
        <v/>
      </c>
      <c r="F271" s="13">
        <f>E271/60</f>
        <v/>
      </c>
      <c r="G271" s="13">
        <f>IF(F271&gt;=$AI$66,$B$26,IF(F271&gt;=$AI$65,$B$25,IF(F271&gt;=$AI$64,$B$24,IF(F271&gt;=$AI$63,$B$23,IF(F271&gt;=$AI$62,$B$22,IF(F271&gt;=$AI$61,$B$21,$B$20))))))</f>
        <v/>
      </c>
      <c r="H271" s="14">
        <f>MAX(0,MIN($AI$59,IF($B$9="Plasma",(G271-(S271*$AI$18+T271*$AI$19+U271*$AI$20))/$AI$46,AF271)))</f>
        <v/>
      </c>
      <c r="I271" s="15">
        <f>H271/10*3600/$B$11</f>
        <v/>
      </c>
      <c r="J271" s="15">
        <f>J270+H271</f>
        <v/>
      </c>
      <c r="K271" s="14">
        <f>$AI$21*K270+$AI$22*L270+$AI$23*M270+$AI$30*H270</f>
        <v/>
      </c>
      <c r="L271" s="14">
        <f>$AI$24*K270+$AI$25*L270+$AI$26*M270+$AI$31*H270</f>
        <v/>
      </c>
      <c r="M271" s="14">
        <f>$AI$27*K270+$AI$28*L270+$AI$29*M270+$AI$32*H270</f>
        <v/>
      </c>
      <c r="N271" s="16">
        <f>R271*$B$48</f>
        <v/>
      </c>
      <c r="O271" s="14">
        <f>K271/$B$37</f>
        <v/>
      </c>
      <c r="P271" s="14">
        <f>L271/$B$38</f>
        <v/>
      </c>
      <c r="Q271" s="14">
        <f>M271/$B$39</f>
        <v/>
      </c>
      <c r="R271" s="14">
        <f>R270*$AI$42+S270*$AI$43+T270*$AI$44+U270*$AI$45+$AI$47*H270</f>
        <v/>
      </c>
      <c r="S271" s="17">
        <f>$AI$33*K271+$AI$34*L271+$AI$35*M271</f>
        <v/>
      </c>
      <c r="T271" s="17">
        <f>$AI$36*K271+$AI$37*L271+$AI$38*M271</f>
        <v/>
      </c>
      <c r="U271" s="17">
        <f>$AI$39*K271+$AI$40*L271+$AI$41*M271</f>
        <v/>
      </c>
      <c r="V271" s="17">
        <f>R271*EXP(-$B$15*(($B$16+$AI$4)*0.1))+S271*$B$15/($B$15-$AI$12)*(EXP(-$AI$12*(($B$16+$AI$4)*0.1))-EXP(-$B$15*(($B$16+$AI$4)*0.1)))+T271*$B$15/($B$15-$AI$13)*(EXP(-$AI$13*(($B$16+$AI$4)*0.1))-EXP(-$B$15*(($B$16+$AI$4)*0.1)))+U271*$B$15/($B$15-$AI$14)*(EXP(-$AI$14*(($B$16+$AI$4)*0.1))-EXP(-$B$15*(($B$16+$AI$4)*0.1)))</f>
        <v/>
      </c>
      <c r="W271" s="17">
        <f>R271*EXP(-$B$15*(($B$16+$AI$4)*0.2))+S271*$B$15/($B$15-$AI$12)*(EXP(-$AI$12*(($B$16+$AI$4)*0.2))-EXP(-$B$15*(($B$16+$AI$4)*0.2)))+T271*$B$15/($B$15-$AI$13)*(EXP(-$AI$13*(($B$16+$AI$4)*0.2))-EXP(-$B$15*(($B$16+$AI$4)*0.2)))+U271*$B$15/($B$15-$AI$14)*(EXP(-$AI$14*(($B$16+$AI$4)*0.2))-EXP(-$B$15*(($B$16+$AI$4)*0.2)))</f>
        <v/>
      </c>
      <c r="X271" s="17">
        <f>R271*EXP(-$B$15*(($B$16+$AI$4)*0.3))+S271*$B$15/($B$15-$AI$12)*(EXP(-$AI$12*(($B$16+$AI$4)*0.3))-EXP(-$B$15*(($B$16+$AI$4)*0.3)))+T271*$B$15/($B$15-$AI$13)*(EXP(-$AI$13*(($B$16+$AI$4)*0.3))-EXP(-$B$15*(($B$16+$AI$4)*0.3)))+U271*$B$15/($B$15-$AI$14)*(EXP(-$AI$14*(($B$16+$AI$4)*0.3))-EXP(-$B$15*(($B$16+$AI$4)*0.3)))</f>
        <v/>
      </c>
      <c r="Y271" s="17">
        <f>R271*EXP(-$B$15*(($B$16+$AI$4)*0.4))+S271*$B$15/($B$15-$AI$12)*(EXP(-$AI$12*(($B$16+$AI$4)*0.4))-EXP(-$B$15*(($B$16+$AI$4)*0.4)))+T271*$B$15/($B$15-$AI$13)*(EXP(-$AI$13*(($B$16+$AI$4)*0.4))-EXP(-$B$15*(($B$16+$AI$4)*0.4)))+U271*$B$15/($B$15-$AI$14)*(EXP(-$AI$14*(($B$16+$AI$4)*0.4))-EXP(-$B$15*(($B$16+$AI$4)*0.4)))</f>
        <v/>
      </c>
      <c r="Z271" s="17">
        <f>R271*EXP(-$B$15*(($B$16+$AI$4)*0.5))+S271*$B$15/($B$15-$AI$12)*(EXP(-$AI$12*(($B$16+$AI$4)*0.5))-EXP(-$B$15*(($B$16+$AI$4)*0.5)))+T271*$B$15/($B$15-$AI$13)*(EXP(-$AI$13*(($B$16+$AI$4)*0.5))-EXP(-$B$15*(($B$16+$AI$4)*0.5)))+U271*$B$15/($B$15-$AI$14)*(EXP(-$AI$14*(($B$16+$AI$4)*0.5))-EXP(-$B$15*(($B$16+$AI$4)*0.5)))</f>
        <v/>
      </c>
      <c r="AA271" s="17">
        <f>R271*EXP(-$B$15*(($B$16+$AI$4)*0.6))+S271*$B$15/($B$15-$AI$12)*(EXP(-$AI$12*(($B$16+$AI$4)*0.6))-EXP(-$B$15*(($B$16+$AI$4)*0.6)))+T271*$B$15/($B$15-$AI$13)*(EXP(-$AI$13*(($B$16+$AI$4)*0.6))-EXP(-$B$15*(($B$16+$AI$4)*0.6)))+U271*$B$15/($B$15-$AI$14)*(EXP(-$AI$14*(($B$16+$AI$4)*0.6))-EXP(-$B$15*(($B$16+$AI$4)*0.6)))</f>
        <v/>
      </c>
      <c r="AB271" s="17">
        <f>R271*EXP(-$B$15*(($B$16+$AI$4)*0.7))+S271*$B$15/($B$15-$AI$12)*(EXP(-$AI$12*(($B$16+$AI$4)*0.7))-EXP(-$B$15*(($B$16+$AI$4)*0.7)))+T271*$B$15/($B$15-$AI$13)*(EXP(-$AI$13*(($B$16+$AI$4)*0.7))-EXP(-$B$15*(($B$16+$AI$4)*0.7)))+U271*$B$15/($B$15-$AI$14)*(EXP(-$AI$14*(($B$16+$AI$4)*0.7))-EXP(-$B$15*(($B$16+$AI$4)*0.7)))</f>
        <v/>
      </c>
      <c r="AC271" s="17">
        <f>R271*EXP(-$B$15*(($B$16+$AI$4)*0.8))+S271*$B$15/($B$15-$AI$12)*(EXP(-$AI$12*(($B$16+$AI$4)*0.8))-EXP(-$B$15*(($B$16+$AI$4)*0.8)))+T271*$B$15/($B$15-$AI$13)*(EXP(-$AI$13*(($B$16+$AI$4)*0.8))-EXP(-$B$15*(($B$16+$AI$4)*0.8)))+U271*$B$15/($B$15-$AI$14)*(EXP(-$AI$14*(($B$16+$AI$4)*0.8))-EXP(-$B$15*(($B$16+$AI$4)*0.8)))</f>
        <v/>
      </c>
      <c r="AD271" s="17">
        <f>R271*EXP(-$B$15*(($B$16+$AI$4)*0.9))+S271*$B$15/($B$15-$AI$12)*(EXP(-$AI$12*(($B$16+$AI$4)*0.9))-EXP(-$B$15*(($B$16+$AI$4)*0.9)))+T271*$B$15/($B$15-$AI$13)*(EXP(-$AI$13*(($B$16+$AI$4)*0.9))-EXP(-$B$15*(($B$16+$AI$4)*0.9)))+U271*$B$15/($B$15-$AI$14)*(EXP(-$AI$14*(($B$16+$AI$4)*0.9))-EXP(-$B$15*(($B$16+$AI$4)*0.9)))</f>
        <v/>
      </c>
      <c r="AE271" s="17">
        <f>R271*EXP(-$B$15*(($B$16+$AI$4)*1.0))+S271*$B$15/($B$15-$AI$12)*(EXP(-$AI$12*(($B$16+$AI$4)*1.0))-EXP(-$B$15*(($B$16+$AI$4)*1.0)))+T271*$B$15/($B$15-$AI$13)*(EXP(-$AI$13*(($B$16+$AI$4)*1.0))-EXP(-$B$15*(($B$16+$AI$4)*1.0)))+U271*$B$15/($B$15-$AI$14)*(EXP(-$AI$14*(($B$16+$AI$4)*1.0))-EXP(-$B$15*(($B$16+$AI$4)*1.0)))</f>
        <v/>
      </c>
      <c r="AF271" s="17">
        <f>MIN((G271-V271)/$AI$48,(G271-W271)/$AI$49,(G271-X271)/$AI$50,(G271-Y271)/$AI$51,(G271-Z271)/$AI$52,(G271-AA271)/$AI$53,(G271-AB271)/$AI$54,(G271-AC271)/$AI$55,(G271-AD271)/$AI$56,(G271-AE271)/$AI$57)</f>
        <v/>
      </c>
    </row>
    <row r="272">
      <c r="E272" s="12">
        <f>E271+$B$11</f>
        <v/>
      </c>
      <c r="F272" s="13">
        <f>E272/60</f>
        <v/>
      </c>
      <c r="G272" s="13">
        <f>IF(F272&gt;=$AI$66,$B$26,IF(F272&gt;=$AI$65,$B$25,IF(F272&gt;=$AI$64,$B$24,IF(F272&gt;=$AI$63,$B$23,IF(F272&gt;=$AI$62,$B$22,IF(F272&gt;=$AI$61,$B$21,$B$20))))))</f>
        <v/>
      </c>
      <c r="H272" s="14">
        <f>MAX(0,MIN($AI$59,IF($B$9="Plasma",(G272-(S272*$AI$18+T272*$AI$19+U272*$AI$20))/$AI$46,AF272)))</f>
        <v/>
      </c>
      <c r="I272" s="15">
        <f>H272/10*3600/$B$11</f>
        <v/>
      </c>
      <c r="J272" s="15">
        <f>J271+H272</f>
        <v/>
      </c>
      <c r="K272" s="14">
        <f>$AI$21*K271+$AI$22*L271+$AI$23*M271+$AI$30*H271</f>
        <v/>
      </c>
      <c r="L272" s="14">
        <f>$AI$24*K271+$AI$25*L271+$AI$26*M271+$AI$31*H271</f>
        <v/>
      </c>
      <c r="M272" s="14">
        <f>$AI$27*K271+$AI$28*L271+$AI$29*M271+$AI$32*H271</f>
        <v/>
      </c>
      <c r="N272" s="16">
        <f>R272*$B$48</f>
        <v/>
      </c>
      <c r="O272" s="14">
        <f>K272/$B$37</f>
        <v/>
      </c>
      <c r="P272" s="14">
        <f>L272/$B$38</f>
        <v/>
      </c>
      <c r="Q272" s="14">
        <f>M272/$B$39</f>
        <v/>
      </c>
      <c r="R272" s="14">
        <f>R271*$AI$42+S271*$AI$43+T271*$AI$44+U271*$AI$45+$AI$47*H271</f>
        <v/>
      </c>
      <c r="S272" s="17">
        <f>$AI$33*K272+$AI$34*L272+$AI$35*M272</f>
        <v/>
      </c>
      <c r="T272" s="17">
        <f>$AI$36*K272+$AI$37*L272+$AI$38*M272</f>
        <v/>
      </c>
      <c r="U272" s="17">
        <f>$AI$39*K272+$AI$40*L272+$AI$41*M272</f>
        <v/>
      </c>
      <c r="V272" s="17">
        <f>R272*EXP(-$B$15*(($B$16+$AI$4)*0.1))+S272*$B$15/($B$15-$AI$12)*(EXP(-$AI$12*(($B$16+$AI$4)*0.1))-EXP(-$B$15*(($B$16+$AI$4)*0.1)))+T272*$B$15/($B$15-$AI$13)*(EXP(-$AI$13*(($B$16+$AI$4)*0.1))-EXP(-$B$15*(($B$16+$AI$4)*0.1)))+U272*$B$15/($B$15-$AI$14)*(EXP(-$AI$14*(($B$16+$AI$4)*0.1))-EXP(-$B$15*(($B$16+$AI$4)*0.1)))</f>
        <v/>
      </c>
      <c r="W272" s="17">
        <f>R272*EXP(-$B$15*(($B$16+$AI$4)*0.2))+S272*$B$15/($B$15-$AI$12)*(EXP(-$AI$12*(($B$16+$AI$4)*0.2))-EXP(-$B$15*(($B$16+$AI$4)*0.2)))+T272*$B$15/($B$15-$AI$13)*(EXP(-$AI$13*(($B$16+$AI$4)*0.2))-EXP(-$B$15*(($B$16+$AI$4)*0.2)))+U272*$B$15/($B$15-$AI$14)*(EXP(-$AI$14*(($B$16+$AI$4)*0.2))-EXP(-$B$15*(($B$16+$AI$4)*0.2)))</f>
        <v/>
      </c>
      <c r="X272" s="17">
        <f>R272*EXP(-$B$15*(($B$16+$AI$4)*0.3))+S272*$B$15/($B$15-$AI$12)*(EXP(-$AI$12*(($B$16+$AI$4)*0.3))-EXP(-$B$15*(($B$16+$AI$4)*0.3)))+T272*$B$15/($B$15-$AI$13)*(EXP(-$AI$13*(($B$16+$AI$4)*0.3))-EXP(-$B$15*(($B$16+$AI$4)*0.3)))+U272*$B$15/($B$15-$AI$14)*(EXP(-$AI$14*(($B$16+$AI$4)*0.3))-EXP(-$B$15*(($B$16+$AI$4)*0.3)))</f>
        <v/>
      </c>
      <c r="Y272" s="17">
        <f>R272*EXP(-$B$15*(($B$16+$AI$4)*0.4))+S272*$B$15/($B$15-$AI$12)*(EXP(-$AI$12*(($B$16+$AI$4)*0.4))-EXP(-$B$15*(($B$16+$AI$4)*0.4)))+T272*$B$15/($B$15-$AI$13)*(EXP(-$AI$13*(($B$16+$AI$4)*0.4))-EXP(-$B$15*(($B$16+$AI$4)*0.4)))+U272*$B$15/($B$15-$AI$14)*(EXP(-$AI$14*(($B$16+$AI$4)*0.4))-EXP(-$B$15*(($B$16+$AI$4)*0.4)))</f>
        <v/>
      </c>
      <c r="Z272" s="17">
        <f>R272*EXP(-$B$15*(($B$16+$AI$4)*0.5))+S272*$B$15/($B$15-$AI$12)*(EXP(-$AI$12*(($B$16+$AI$4)*0.5))-EXP(-$B$15*(($B$16+$AI$4)*0.5)))+T272*$B$15/($B$15-$AI$13)*(EXP(-$AI$13*(($B$16+$AI$4)*0.5))-EXP(-$B$15*(($B$16+$AI$4)*0.5)))+U272*$B$15/($B$15-$AI$14)*(EXP(-$AI$14*(($B$16+$AI$4)*0.5))-EXP(-$B$15*(($B$16+$AI$4)*0.5)))</f>
        <v/>
      </c>
      <c r="AA272" s="17">
        <f>R272*EXP(-$B$15*(($B$16+$AI$4)*0.6))+S272*$B$15/($B$15-$AI$12)*(EXP(-$AI$12*(($B$16+$AI$4)*0.6))-EXP(-$B$15*(($B$16+$AI$4)*0.6)))+T272*$B$15/($B$15-$AI$13)*(EXP(-$AI$13*(($B$16+$AI$4)*0.6))-EXP(-$B$15*(($B$16+$AI$4)*0.6)))+U272*$B$15/($B$15-$AI$14)*(EXP(-$AI$14*(($B$16+$AI$4)*0.6))-EXP(-$B$15*(($B$16+$AI$4)*0.6)))</f>
        <v/>
      </c>
      <c r="AB272" s="17">
        <f>R272*EXP(-$B$15*(($B$16+$AI$4)*0.7))+S272*$B$15/($B$15-$AI$12)*(EXP(-$AI$12*(($B$16+$AI$4)*0.7))-EXP(-$B$15*(($B$16+$AI$4)*0.7)))+T272*$B$15/($B$15-$AI$13)*(EXP(-$AI$13*(($B$16+$AI$4)*0.7))-EXP(-$B$15*(($B$16+$AI$4)*0.7)))+U272*$B$15/($B$15-$AI$14)*(EXP(-$AI$14*(($B$16+$AI$4)*0.7))-EXP(-$B$15*(($B$16+$AI$4)*0.7)))</f>
        <v/>
      </c>
      <c r="AC272" s="17">
        <f>R272*EXP(-$B$15*(($B$16+$AI$4)*0.8))+S272*$B$15/($B$15-$AI$12)*(EXP(-$AI$12*(($B$16+$AI$4)*0.8))-EXP(-$B$15*(($B$16+$AI$4)*0.8)))+T272*$B$15/($B$15-$AI$13)*(EXP(-$AI$13*(($B$16+$AI$4)*0.8))-EXP(-$B$15*(($B$16+$AI$4)*0.8)))+U272*$B$15/($B$15-$AI$14)*(EXP(-$AI$14*(($B$16+$AI$4)*0.8))-EXP(-$B$15*(($B$16+$AI$4)*0.8)))</f>
        <v/>
      </c>
      <c r="AD272" s="17">
        <f>R272*EXP(-$B$15*(($B$16+$AI$4)*0.9))+S272*$B$15/($B$15-$AI$12)*(EXP(-$AI$12*(($B$16+$AI$4)*0.9))-EXP(-$B$15*(($B$16+$AI$4)*0.9)))+T272*$B$15/($B$15-$AI$13)*(EXP(-$AI$13*(($B$16+$AI$4)*0.9))-EXP(-$B$15*(($B$16+$AI$4)*0.9)))+U272*$B$15/($B$15-$AI$14)*(EXP(-$AI$14*(($B$16+$AI$4)*0.9))-EXP(-$B$15*(($B$16+$AI$4)*0.9)))</f>
        <v/>
      </c>
      <c r="AE272" s="17">
        <f>R272*EXP(-$B$15*(($B$16+$AI$4)*1.0))+S272*$B$15/($B$15-$AI$12)*(EXP(-$AI$12*(($B$16+$AI$4)*1.0))-EXP(-$B$15*(($B$16+$AI$4)*1.0)))+T272*$B$15/($B$15-$AI$13)*(EXP(-$AI$13*(($B$16+$AI$4)*1.0))-EXP(-$B$15*(($B$16+$AI$4)*1.0)))+U272*$B$15/($B$15-$AI$14)*(EXP(-$AI$14*(($B$16+$AI$4)*1.0))-EXP(-$B$15*(($B$16+$AI$4)*1.0)))</f>
        <v/>
      </c>
      <c r="AF272" s="17">
        <f>MIN((G272-V272)/$AI$48,(G272-W272)/$AI$49,(G272-X272)/$AI$50,(G272-Y272)/$AI$51,(G272-Z272)/$AI$52,(G272-AA272)/$AI$53,(G272-AB272)/$AI$54,(G272-AC272)/$AI$55,(G272-AD272)/$AI$56,(G272-AE272)/$AI$57)</f>
        <v/>
      </c>
    </row>
    <row r="273">
      <c r="E273" s="12">
        <f>E272+$B$11</f>
        <v/>
      </c>
      <c r="F273" s="13">
        <f>E273/60</f>
        <v/>
      </c>
      <c r="G273" s="13">
        <f>IF(F273&gt;=$AI$66,$B$26,IF(F273&gt;=$AI$65,$B$25,IF(F273&gt;=$AI$64,$B$24,IF(F273&gt;=$AI$63,$B$23,IF(F273&gt;=$AI$62,$B$22,IF(F273&gt;=$AI$61,$B$21,$B$20))))))</f>
        <v/>
      </c>
      <c r="H273" s="14">
        <f>MAX(0,MIN($AI$59,IF($B$9="Plasma",(G273-(S273*$AI$18+T273*$AI$19+U273*$AI$20))/$AI$46,AF273)))</f>
        <v/>
      </c>
      <c r="I273" s="15">
        <f>H273/10*3600/$B$11</f>
        <v/>
      </c>
      <c r="J273" s="15">
        <f>J272+H273</f>
        <v/>
      </c>
      <c r="K273" s="14">
        <f>$AI$21*K272+$AI$22*L272+$AI$23*M272+$AI$30*H272</f>
        <v/>
      </c>
      <c r="L273" s="14">
        <f>$AI$24*K272+$AI$25*L272+$AI$26*M272+$AI$31*H272</f>
        <v/>
      </c>
      <c r="M273" s="14">
        <f>$AI$27*K272+$AI$28*L272+$AI$29*M272+$AI$32*H272</f>
        <v/>
      </c>
      <c r="N273" s="16">
        <f>R273*$B$48</f>
        <v/>
      </c>
      <c r="O273" s="14">
        <f>K273/$B$37</f>
        <v/>
      </c>
      <c r="P273" s="14">
        <f>L273/$B$38</f>
        <v/>
      </c>
      <c r="Q273" s="14">
        <f>M273/$B$39</f>
        <v/>
      </c>
      <c r="R273" s="14">
        <f>R272*$AI$42+S272*$AI$43+T272*$AI$44+U272*$AI$45+$AI$47*H272</f>
        <v/>
      </c>
      <c r="S273" s="17">
        <f>$AI$33*K273+$AI$34*L273+$AI$35*M273</f>
        <v/>
      </c>
      <c r="T273" s="17">
        <f>$AI$36*K273+$AI$37*L273+$AI$38*M273</f>
        <v/>
      </c>
      <c r="U273" s="17">
        <f>$AI$39*K273+$AI$40*L273+$AI$41*M273</f>
        <v/>
      </c>
      <c r="V273" s="17">
        <f>R273*EXP(-$B$15*(($B$16+$AI$4)*0.1))+S273*$B$15/($B$15-$AI$12)*(EXP(-$AI$12*(($B$16+$AI$4)*0.1))-EXP(-$B$15*(($B$16+$AI$4)*0.1)))+T273*$B$15/($B$15-$AI$13)*(EXP(-$AI$13*(($B$16+$AI$4)*0.1))-EXP(-$B$15*(($B$16+$AI$4)*0.1)))+U273*$B$15/($B$15-$AI$14)*(EXP(-$AI$14*(($B$16+$AI$4)*0.1))-EXP(-$B$15*(($B$16+$AI$4)*0.1)))</f>
        <v/>
      </c>
      <c r="W273" s="17">
        <f>R273*EXP(-$B$15*(($B$16+$AI$4)*0.2))+S273*$B$15/($B$15-$AI$12)*(EXP(-$AI$12*(($B$16+$AI$4)*0.2))-EXP(-$B$15*(($B$16+$AI$4)*0.2)))+T273*$B$15/($B$15-$AI$13)*(EXP(-$AI$13*(($B$16+$AI$4)*0.2))-EXP(-$B$15*(($B$16+$AI$4)*0.2)))+U273*$B$15/($B$15-$AI$14)*(EXP(-$AI$14*(($B$16+$AI$4)*0.2))-EXP(-$B$15*(($B$16+$AI$4)*0.2)))</f>
        <v/>
      </c>
      <c r="X273" s="17">
        <f>R273*EXP(-$B$15*(($B$16+$AI$4)*0.3))+S273*$B$15/($B$15-$AI$12)*(EXP(-$AI$12*(($B$16+$AI$4)*0.3))-EXP(-$B$15*(($B$16+$AI$4)*0.3)))+T273*$B$15/($B$15-$AI$13)*(EXP(-$AI$13*(($B$16+$AI$4)*0.3))-EXP(-$B$15*(($B$16+$AI$4)*0.3)))+U273*$B$15/($B$15-$AI$14)*(EXP(-$AI$14*(($B$16+$AI$4)*0.3))-EXP(-$B$15*(($B$16+$AI$4)*0.3)))</f>
        <v/>
      </c>
      <c r="Y273" s="17">
        <f>R273*EXP(-$B$15*(($B$16+$AI$4)*0.4))+S273*$B$15/($B$15-$AI$12)*(EXP(-$AI$12*(($B$16+$AI$4)*0.4))-EXP(-$B$15*(($B$16+$AI$4)*0.4)))+T273*$B$15/($B$15-$AI$13)*(EXP(-$AI$13*(($B$16+$AI$4)*0.4))-EXP(-$B$15*(($B$16+$AI$4)*0.4)))+U273*$B$15/($B$15-$AI$14)*(EXP(-$AI$14*(($B$16+$AI$4)*0.4))-EXP(-$B$15*(($B$16+$AI$4)*0.4)))</f>
        <v/>
      </c>
      <c r="Z273" s="17">
        <f>R273*EXP(-$B$15*(($B$16+$AI$4)*0.5))+S273*$B$15/($B$15-$AI$12)*(EXP(-$AI$12*(($B$16+$AI$4)*0.5))-EXP(-$B$15*(($B$16+$AI$4)*0.5)))+T273*$B$15/($B$15-$AI$13)*(EXP(-$AI$13*(($B$16+$AI$4)*0.5))-EXP(-$B$15*(($B$16+$AI$4)*0.5)))+U273*$B$15/($B$15-$AI$14)*(EXP(-$AI$14*(($B$16+$AI$4)*0.5))-EXP(-$B$15*(($B$16+$AI$4)*0.5)))</f>
        <v/>
      </c>
      <c r="AA273" s="17">
        <f>R273*EXP(-$B$15*(($B$16+$AI$4)*0.6))+S273*$B$15/($B$15-$AI$12)*(EXP(-$AI$12*(($B$16+$AI$4)*0.6))-EXP(-$B$15*(($B$16+$AI$4)*0.6)))+T273*$B$15/($B$15-$AI$13)*(EXP(-$AI$13*(($B$16+$AI$4)*0.6))-EXP(-$B$15*(($B$16+$AI$4)*0.6)))+U273*$B$15/($B$15-$AI$14)*(EXP(-$AI$14*(($B$16+$AI$4)*0.6))-EXP(-$B$15*(($B$16+$AI$4)*0.6)))</f>
        <v/>
      </c>
      <c r="AB273" s="17">
        <f>R273*EXP(-$B$15*(($B$16+$AI$4)*0.7))+S273*$B$15/($B$15-$AI$12)*(EXP(-$AI$12*(($B$16+$AI$4)*0.7))-EXP(-$B$15*(($B$16+$AI$4)*0.7)))+T273*$B$15/($B$15-$AI$13)*(EXP(-$AI$13*(($B$16+$AI$4)*0.7))-EXP(-$B$15*(($B$16+$AI$4)*0.7)))+U273*$B$15/($B$15-$AI$14)*(EXP(-$AI$14*(($B$16+$AI$4)*0.7))-EXP(-$B$15*(($B$16+$AI$4)*0.7)))</f>
        <v/>
      </c>
      <c r="AC273" s="17">
        <f>R273*EXP(-$B$15*(($B$16+$AI$4)*0.8))+S273*$B$15/($B$15-$AI$12)*(EXP(-$AI$12*(($B$16+$AI$4)*0.8))-EXP(-$B$15*(($B$16+$AI$4)*0.8)))+T273*$B$15/($B$15-$AI$13)*(EXP(-$AI$13*(($B$16+$AI$4)*0.8))-EXP(-$B$15*(($B$16+$AI$4)*0.8)))+U273*$B$15/($B$15-$AI$14)*(EXP(-$AI$14*(($B$16+$AI$4)*0.8))-EXP(-$B$15*(($B$16+$AI$4)*0.8)))</f>
        <v/>
      </c>
      <c r="AD273" s="17">
        <f>R273*EXP(-$B$15*(($B$16+$AI$4)*0.9))+S273*$B$15/($B$15-$AI$12)*(EXP(-$AI$12*(($B$16+$AI$4)*0.9))-EXP(-$B$15*(($B$16+$AI$4)*0.9)))+T273*$B$15/($B$15-$AI$13)*(EXP(-$AI$13*(($B$16+$AI$4)*0.9))-EXP(-$B$15*(($B$16+$AI$4)*0.9)))+U273*$B$15/($B$15-$AI$14)*(EXP(-$AI$14*(($B$16+$AI$4)*0.9))-EXP(-$B$15*(($B$16+$AI$4)*0.9)))</f>
        <v/>
      </c>
      <c r="AE273" s="17">
        <f>R273*EXP(-$B$15*(($B$16+$AI$4)*1.0))+S273*$B$15/($B$15-$AI$12)*(EXP(-$AI$12*(($B$16+$AI$4)*1.0))-EXP(-$B$15*(($B$16+$AI$4)*1.0)))+T273*$B$15/($B$15-$AI$13)*(EXP(-$AI$13*(($B$16+$AI$4)*1.0))-EXP(-$B$15*(($B$16+$AI$4)*1.0)))+U273*$B$15/($B$15-$AI$14)*(EXP(-$AI$14*(($B$16+$AI$4)*1.0))-EXP(-$B$15*(($B$16+$AI$4)*1.0)))</f>
        <v/>
      </c>
      <c r="AF273" s="17">
        <f>MIN((G273-V273)/$AI$48,(G273-W273)/$AI$49,(G273-X273)/$AI$50,(G273-Y273)/$AI$51,(G273-Z273)/$AI$52,(G273-AA273)/$AI$53,(G273-AB273)/$AI$54,(G273-AC273)/$AI$55,(G273-AD273)/$AI$56,(G273-AE273)/$AI$57)</f>
        <v/>
      </c>
    </row>
    <row r="274">
      <c r="E274" s="12">
        <f>E273+$B$11</f>
        <v/>
      </c>
      <c r="F274" s="13">
        <f>E274/60</f>
        <v/>
      </c>
      <c r="G274" s="13">
        <f>IF(F274&gt;=$AI$66,$B$26,IF(F274&gt;=$AI$65,$B$25,IF(F274&gt;=$AI$64,$B$24,IF(F274&gt;=$AI$63,$B$23,IF(F274&gt;=$AI$62,$B$22,IF(F274&gt;=$AI$61,$B$21,$B$20))))))</f>
        <v/>
      </c>
      <c r="H274" s="14">
        <f>MAX(0,MIN($AI$59,IF($B$9="Plasma",(G274-(S274*$AI$18+T274*$AI$19+U274*$AI$20))/$AI$46,AF274)))</f>
        <v/>
      </c>
      <c r="I274" s="15">
        <f>H274/10*3600/$B$11</f>
        <v/>
      </c>
      <c r="J274" s="15">
        <f>J273+H274</f>
        <v/>
      </c>
      <c r="K274" s="14">
        <f>$AI$21*K273+$AI$22*L273+$AI$23*M273+$AI$30*H273</f>
        <v/>
      </c>
      <c r="L274" s="14">
        <f>$AI$24*K273+$AI$25*L273+$AI$26*M273+$AI$31*H273</f>
        <v/>
      </c>
      <c r="M274" s="14">
        <f>$AI$27*K273+$AI$28*L273+$AI$29*M273+$AI$32*H273</f>
        <v/>
      </c>
      <c r="N274" s="16">
        <f>R274*$B$48</f>
        <v/>
      </c>
      <c r="O274" s="14">
        <f>K274/$B$37</f>
        <v/>
      </c>
      <c r="P274" s="14">
        <f>L274/$B$38</f>
        <v/>
      </c>
      <c r="Q274" s="14">
        <f>M274/$B$39</f>
        <v/>
      </c>
      <c r="R274" s="14">
        <f>R273*$AI$42+S273*$AI$43+T273*$AI$44+U273*$AI$45+$AI$47*H273</f>
        <v/>
      </c>
      <c r="S274" s="17">
        <f>$AI$33*K274+$AI$34*L274+$AI$35*M274</f>
        <v/>
      </c>
      <c r="T274" s="17">
        <f>$AI$36*K274+$AI$37*L274+$AI$38*M274</f>
        <v/>
      </c>
      <c r="U274" s="17">
        <f>$AI$39*K274+$AI$40*L274+$AI$41*M274</f>
        <v/>
      </c>
      <c r="V274" s="17">
        <f>R274*EXP(-$B$15*(($B$16+$AI$4)*0.1))+S274*$B$15/($B$15-$AI$12)*(EXP(-$AI$12*(($B$16+$AI$4)*0.1))-EXP(-$B$15*(($B$16+$AI$4)*0.1)))+T274*$B$15/($B$15-$AI$13)*(EXP(-$AI$13*(($B$16+$AI$4)*0.1))-EXP(-$B$15*(($B$16+$AI$4)*0.1)))+U274*$B$15/($B$15-$AI$14)*(EXP(-$AI$14*(($B$16+$AI$4)*0.1))-EXP(-$B$15*(($B$16+$AI$4)*0.1)))</f>
        <v/>
      </c>
      <c r="W274" s="17">
        <f>R274*EXP(-$B$15*(($B$16+$AI$4)*0.2))+S274*$B$15/($B$15-$AI$12)*(EXP(-$AI$12*(($B$16+$AI$4)*0.2))-EXP(-$B$15*(($B$16+$AI$4)*0.2)))+T274*$B$15/($B$15-$AI$13)*(EXP(-$AI$13*(($B$16+$AI$4)*0.2))-EXP(-$B$15*(($B$16+$AI$4)*0.2)))+U274*$B$15/($B$15-$AI$14)*(EXP(-$AI$14*(($B$16+$AI$4)*0.2))-EXP(-$B$15*(($B$16+$AI$4)*0.2)))</f>
        <v/>
      </c>
      <c r="X274" s="17">
        <f>R274*EXP(-$B$15*(($B$16+$AI$4)*0.3))+S274*$B$15/($B$15-$AI$12)*(EXP(-$AI$12*(($B$16+$AI$4)*0.3))-EXP(-$B$15*(($B$16+$AI$4)*0.3)))+T274*$B$15/($B$15-$AI$13)*(EXP(-$AI$13*(($B$16+$AI$4)*0.3))-EXP(-$B$15*(($B$16+$AI$4)*0.3)))+U274*$B$15/($B$15-$AI$14)*(EXP(-$AI$14*(($B$16+$AI$4)*0.3))-EXP(-$B$15*(($B$16+$AI$4)*0.3)))</f>
        <v/>
      </c>
      <c r="Y274" s="17">
        <f>R274*EXP(-$B$15*(($B$16+$AI$4)*0.4))+S274*$B$15/($B$15-$AI$12)*(EXP(-$AI$12*(($B$16+$AI$4)*0.4))-EXP(-$B$15*(($B$16+$AI$4)*0.4)))+T274*$B$15/($B$15-$AI$13)*(EXP(-$AI$13*(($B$16+$AI$4)*0.4))-EXP(-$B$15*(($B$16+$AI$4)*0.4)))+U274*$B$15/($B$15-$AI$14)*(EXP(-$AI$14*(($B$16+$AI$4)*0.4))-EXP(-$B$15*(($B$16+$AI$4)*0.4)))</f>
        <v/>
      </c>
      <c r="Z274" s="17">
        <f>R274*EXP(-$B$15*(($B$16+$AI$4)*0.5))+S274*$B$15/($B$15-$AI$12)*(EXP(-$AI$12*(($B$16+$AI$4)*0.5))-EXP(-$B$15*(($B$16+$AI$4)*0.5)))+T274*$B$15/($B$15-$AI$13)*(EXP(-$AI$13*(($B$16+$AI$4)*0.5))-EXP(-$B$15*(($B$16+$AI$4)*0.5)))+U274*$B$15/($B$15-$AI$14)*(EXP(-$AI$14*(($B$16+$AI$4)*0.5))-EXP(-$B$15*(($B$16+$AI$4)*0.5)))</f>
        <v/>
      </c>
      <c r="AA274" s="17">
        <f>R274*EXP(-$B$15*(($B$16+$AI$4)*0.6))+S274*$B$15/($B$15-$AI$12)*(EXP(-$AI$12*(($B$16+$AI$4)*0.6))-EXP(-$B$15*(($B$16+$AI$4)*0.6)))+T274*$B$15/($B$15-$AI$13)*(EXP(-$AI$13*(($B$16+$AI$4)*0.6))-EXP(-$B$15*(($B$16+$AI$4)*0.6)))+U274*$B$15/($B$15-$AI$14)*(EXP(-$AI$14*(($B$16+$AI$4)*0.6))-EXP(-$B$15*(($B$16+$AI$4)*0.6)))</f>
        <v/>
      </c>
      <c r="AB274" s="17">
        <f>R274*EXP(-$B$15*(($B$16+$AI$4)*0.7))+S274*$B$15/($B$15-$AI$12)*(EXP(-$AI$12*(($B$16+$AI$4)*0.7))-EXP(-$B$15*(($B$16+$AI$4)*0.7)))+T274*$B$15/($B$15-$AI$13)*(EXP(-$AI$13*(($B$16+$AI$4)*0.7))-EXP(-$B$15*(($B$16+$AI$4)*0.7)))+U274*$B$15/($B$15-$AI$14)*(EXP(-$AI$14*(($B$16+$AI$4)*0.7))-EXP(-$B$15*(($B$16+$AI$4)*0.7)))</f>
        <v/>
      </c>
      <c r="AC274" s="17">
        <f>R274*EXP(-$B$15*(($B$16+$AI$4)*0.8))+S274*$B$15/($B$15-$AI$12)*(EXP(-$AI$12*(($B$16+$AI$4)*0.8))-EXP(-$B$15*(($B$16+$AI$4)*0.8)))+T274*$B$15/($B$15-$AI$13)*(EXP(-$AI$13*(($B$16+$AI$4)*0.8))-EXP(-$B$15*(($B$16+$AI$4)*0.8)))+U274*$B$15/($B$15-$AI$14)*(EXP(-$AI$14*(($B$16+$AI$4)*0.8))-EXP(-$B$15*(($B$16+$AI$4)*0.8)))</f>
        <v/>
      </c>
      <c r="AD274" s="17">
        <f>R274*EXP(-$B$15*(($B$16+$AI$4)*0.9))+S274*$B$15/($B$15-$AI$12)*(EXP(-$AI$12*(($B$16+$AI$4)*0.9))-EXP(-$B$15*(($B$16+$AI$4)*0.9)))+T274*$B$15/($B$15-$AI$13)*(EXP(-$AI$13*(($B$16+$AI$4)*0.9))-EXP(-$B$15*(($B$16+$AI$4)*0.9)))+U274*$B$15/($B$15-$AI$14)*(EXP(-$AI$14*(($B$16+$AI$4)*0.9))-EXP(-$B$15*(($B$16+$AI$4)*0.9)))</f>
        <v/>
      </c>
      <c r="AE274" s="17">
        <f>R274*EXP(-$B$15*(($B$16+$AI$4)*1.0))+S274*$B$15/($B$15-$AI$12)*(EXP(-$AI$12*(($B$16+$AI$4)*1.0))-EXP(-$B$15*(($B$16+$AI$4)*1.0)))+T274*$B$15/($B$15-$AI$13)*(EXP(-$AI$13*(($B$16+$AI$4)*1.0))-EXP(-$B$15*(($B$16+$AI$4)*1.0)))+U274*$B$15/($B$15-$AI$14)*(EXP(-$AI$14*(($B$16+$AI$4)*1.0))-EXP(-$B$15*(($B$16+$AI$4)*1.0)))</f>
        <v/>
      </c>
      <c r="AF274" s="17">
        <f>MIN((G274-V274)/$AI$48,(G274-W274)/$AI$49,(G274-X274)/$AI$50,(G274-Y274)/$AI$51,(G274-Z274)/$AI$52,(G274-AA274)/$AI$53,(G274-AB274)/$AI$54,(G274-AC274)/$AI$55,(G274-AD274)/$AI$56,(G274-AE274)/$AI$57)</f>
        <v/>
      </c>
    </row>
    <row r="275">
      <c r="E275" s="12">
        <f>E274+$B$11</f>
        <v/>
      </c>
      <c r="F275" s="13">
        <f>E275/60</f>
        <v/>
      </c>
      <c r="G275" s="13">
        <f>IF(F275&gt;=$AI$66,$B$26,IF(F275&gt;=$AI$65,$B$25,IF(F275&gt;=$AI$64,$B$24,IF(F275&gt;=$AI$63,$B$23,IF(F275&gt;=$AI$62,$B$22,IF(F275&gt;=$AI$61,$B$21,$B$20))))))</f>
        <v/>
      </c>
      <c r="H275" s="14">
        <f>MAX(0,MIN($AI$59,IF($B$9="Plasma",(G275-(S275*$AI$18+T275*$AI$19+U275*$AI$20))/$AI$46,AF275)))</f>
        <v/>
      </c>
      <c r="I275" s="15">
        <f>H275/10*3600/$B$11</f>
        <v/>
      </c>
      <c r="J275" s="15">
        <f>J274+H275</f>
        <v/>
      </c>
      <c r="K275" s="14">
        <f>$AI$21*K274+$AI$22*L274+$AI$23*M274+$AI$30*H274</f>
        <v/>
      </c>
      <c r="L275" s="14">
        <f>$AI$24*K274+$AI$25*L274+$AI$26*M274+$AI$31*H274</f>
        <v/>
      </c>
      <c r="M275" s="14">
        <f>$AI$27*K274+$AI$28*L274+$AI$29*M274+$AI$32*H274</f>
        <v/>
      </c>
      <c r="N275" s="16">
        <f>R275*$B$48</f>
        <v/>
      </c>
      <c r="O275" s="14">
        <f>K275/$B$37</f>
        <v/>
      </c>
      <c r="P275" s="14">
        <f>L275/$B$38</f>
        <v/>
      </c>
      <c r="Q275" s="14">
        <f>M275/$B$39</f>
        <v/>
      </c>
      <c r="R275" s="14">
        <f>R274*$AI$42+S274*$AI$43+T274*$AI$44+U274*$AI$45+$AI$47*H274</f>
        <v/>
      </c>
      <c r="S275" s="17">
        <f>$AI$33*K275+$AI$34*L275+$AI$35*M275</f>
        <v/>
      </c>
      <c r="T275" s="17">
        <f>$AI$36*K275+$AI$37*L275+$AI$38*M275</f>
        <v/>
      </c>
      <c r="U275" s="17">
        <f>$AI$39*K275+$AI$40*L275+$AI$41*M275</f>
        <v/>
      </c>
      <c r="V275" s="17">
        <f>R275*EXP(-$B$15*(($B$16+$AI$4)*0.1))+S275*$B$15/($B$15-$AI$12)*(EXP(-$AI$12*(($B$16+$AI$4)*0.1))-EXP(-$B$15*(($B$16+$AI$4)*0.1)))+T275*$B$15/($B$15-$AI$13)*(EXP(-$AI$13*(($B$16+$AI$4)*0.1))-EXP(-$B$15*(($B$16+$AI$4)*0.1)))+U275*$B$15/($B$15-$AI$14)*(EXP(-$AI$14*(($B$16+$AI$4)*0.1))-EXP(-$B$15*(($B$16+$AI$4)*0.1)))</f>
        <v/>
      </c>
      <c r="W275" s="17">
        <f>R275*EXP(-$B$15*(($B$16+$AI$4)*0.2))+S275*$B$15/($B$15-$AI$12)*(EXP(-$AI$12*(($B$16+$AI$4)*0.2))-EXP(-$B$15*(($B$16+$AI$4)*0.2)))+T275*$B$15/($B$15-$AI$13)*(EXP(-$AI$13*(($B$16+$AI$4)*0.2))-EXP(-$B$15*(($B$16+$AI$4)*0.2)))+U275*$B$15/($B$15-$AI$14)*(EXP(-$AI$14*(($B$16+$AI$4)*0.2))-EXP(-$B$15*(($B$16+$AI$4)*0.2)))</f>
        <v/>
      </c>
      <c r="X275" s="17">
        <f>R275*EXP(-$B$15*(($B$16+$AI$4)*0.3))+S275*$B$15/($B$15-$AI$12)*(EXP(-$AI$12*(($B$16+$AI$4)*0.3))-EXP(-$B$15*(($B$16+$AI$4)*0.3)))+T275*$B$15/($B$15-$AI$13)*(EXP(-$AI$13*(($B$16+$AI$4)*0.3))-EXP(-$B$15*(($B$16+$AI$4)*0.3)))+U275*$B$15/($B$15-$AI$14)*(EXP(-$AI$14*(($B$16+$AI$4)*0.3))-EXP(-$B$15*(($B$16+$AI$4)*0.3)))</f>
        <v/>
      </c>
      <c r="Y275" s="17">
        <f>R275*EXP(-$B$15*(($B$16+$AI$4)*0.4))+S275*$B$15/($B$15-$AI$12)*(EXP(-$AI$12*(($B$16+$AI$4)*0.4))-EXP(-$B$15*(($B$16+$AI$4)*0.4)))+T275*$B$15/($B$15-$AI$13)*(EXP(-$AI$13*(($B$16+$AI$4)*0.4))-EXP(-$B$15*(($B$16+$AI$4)*0.4)))+U275*$B$15/($B$15-$AI$14)*(EXP(-$AI$14*(($B$16+$AI$4)*0.4))-EXP(-$B$15*(($B$16+$AI$4)*0.4)))</f>
        <v/>
      </c>
      <c r="Z275" s="17">
        <f>R275*EXP(-$B$15*(($B$16+$AI$4)*0.5))+S275*$B$15/($B$15-$AI$12)*(EXP(-$AI$12*(($B$16+$AI$4)*0.5))-EXP(-$B$15*(($B$16+$AI$4)*0.5)))+T275*$B$15/($B$15-$AI$13)*(EXP(-$AI$13*(($B$16+$AI$4)*0.5))-EXP(-$B$15*(($B$16+$AI$4)*0.5)))+U275*$B$15/($B$15-$AI$14)*(EXP(-$AI$14*(($B$16+$AI$4)*0.5))-EXP(-$B$15*(($B$16+$AI$4)*0.5)))</f>
        <v/>
      </c>
      <c r="AA275" s="17">
        <f>R275*EXP(-$B$15*(($B$16+$AI$4)*0.6))+S275*$B$15/($B$15-$AI$12)*(EXP(-$AI$12*(($B$16+$AI$4)*0.6))-EXP(-$B$15*(($B$16+$AI$4)*0.6)))+T275*$B$15/($B$15-$AI$13)*(EXP(-$AI$13*(($B$16+$AI$4)*0.6))-EXP(-$B$15*(($B$16+$AI$4)*0.6)))+U275*$B$15/($B$15-$AI$14)*(EXP(-$AI$14*(($B$16+$AI$4)*0.6))-EXP(-$B$15*(($B$16+$AI$4)*0.6)))</f>
        <v/>
      </c>
      <c r="AB275" s="17">
        <f>R275*EXP(-$B$15*(($B$16+$AI$4)*0.7))+S275*$B$15/($B$15-$AI$12)*(EXP(-$AI$12*(($B$16+$AI$4)*0.7))-EXP(-$B$15*(($B$16+$AI$4)*0.7)))+T275*$B$15/($B$15-$AI$13)*(EXP(-$AI$13*(($B$16+$AI$4)*0.7))-EXP(-$B$15*(($B$16+$AI$4)*0.7)))+U275*$B$15/($B$15-$AI$14)*(EXP(-$AI$14*(($B$16+$AI$4)*0.7))-EXP(-$B$15*(($B$16+$AI$4)*0.7)))</f>
        <v/>
      </c>
      <c r="AC275" s="17">
        <f>R275*EXP(-$B$15*(($B$16+$AI$4)*0.8))+S275*$B$15/($B$15-$AI$12)*(EXP(-$AI$12*(($B$16+$AI$4)*0.8))-EXP(-$B$15*(($B$16+$AI$4)*0.8)))+T275*$B$15/($B$15-$AI$13)*(EXP(-$AI$13*(($B$16+$AI$4)*0.8))-EXP(-$B$15*(($B$16+$AI$4)*0.8)))+U275*$B$15/($B$15-$AI$14)*(EXP(-$AI$14*(($B$16+$AI$4)*0.8))-EXP(-$B$15*(($B$16+$AI$4)*0.8)))</f>
        <v/>
      </c>
      <c r="AD275" s="17">
        <f>R275*EXP(-$B$15*(($B$16+$AI$4)*0.9))+S275*$B$15/($B$15-$AI$12)*(EXP(-$AI$12*(($B$16+$AI$4)*0.9))-EXP(-$B$15*(($B$16+$AI$4)*0.9)))+T275*$B$15/($B$15-$AI$13)*(EXP(-$AI$13*(($B$16+$AI$4)*0.9))-EXP(-$B$15*(($B$16+$AI$4)*0.9)))+U275*$B$15/($B$15-$AI$14)*(EXP(-$AI$14*(($B$16+$AI$4)*0.9))-EXP(-$B$15*(($B$16+$AI$4)*0.9)))</f>
        <v/>
      </c>
      <c r="AE275" s="17">
        <f>R275*EXP(-$B$15*(($B$16+$AI$4)*1.0))+S275*$B$15/($B$15-$AI$12)*(EXP(-$AI$12*(($B$16+$AI$4)*1.0))-EXP(-$B$15*(($B$16+$AI$4)*1.0)))+T275*$B$15/($B$15-$AI$13)*(EXP(-$AI$13*(($B$16+$AI$4)*1.0))-EXP(-$B$15*(($B$16+$AI$4)*1.0)))+U275*$B$15/($B$15-$AI$14)*(EXP(-$AI$14*(($B$16+$AI$4)*1.0))-EXP(-$B$15*(($B$16+$AI$4)*1.0)))</f>
        <v/>
      </c>
      <c r="AF275" s="17">
        <f>MIN((G275-V275)/$AI$48,(G275-W275)/$AI$49,(G275-X275)/$AI$50,(G275-Y275)/$AI$51,(G275-Z275)/$AI$52,(G275-AA275)/$AI$53,(G275-AB275)/$AI$54,(G275-AC275)/$AI$55,(G275-AD275)/$AI$56,(G275-AE275)/$AI$57)</f>
        <v/>
      </c>
    </row>
    <row r="276">
      <c r="E276" s="12">
        <f>E275+$B$11</f>
        <v/>
      </c>
      <c r="F276" s="13">
        <f>E276/60</f>
        <v/>
      </c>
      <c r="G276" s="13">
        <f>IF(F276&gt;=$AI$66,$B$26,IF(F276&gt;=$AI$65,$B$25,IF(F276&gt;=$AI$64,$B$24,IF(F276&gt;=$AI$63,$B$23,IF(F276&gt;=$AI$62,$B$22,IF(F276&gt;=$AI$61,$B$21,$B$20))))))</f>
        <v/>
      </c>
      <c r="H276" s="14">
        <f>MAX(0,MIN($AI$59,IF($B$9="Plasma",(G276-(S276*$AI$18+T276*$AI$19+U276*$AI$20))/$AI$46,AF276)))</f>
        <v/>
      </c>
      <c r="I276" s="15">
        <f>H276/10*3600/$B$11</f>
        <v/>
      </c>
      <c r="J276" s="15">
        <f>J275+H276</f>
        <v/>
      </c>
      <c r="K276" s="14">
        <f>$AI$21*K275+$AI$22*L275+$AI$23*M275+$AI$30*H275</f>
        <v/>
      </c>
      <c r="L276" s="14">
        <f>$AI$24*K275+$AI$25*L275+$AI$26*M275+$AI$31*H275</f>
        <v/>
      </c>
      <c r="M276" s="14">
        <f>$AI$27*K275+$AI$28*L275+$AI$29*M275+$AI$32*H275</f>
        <v/>
      </c>
      <c r="N276" s="16">
        <f>R276*$B$48</f>
        <v/>
      </c>
      <c r="O276" s="14">
        <f>K276/$B$37</f>
        <v/>
      </c>
      <c r="P276" s="14">
        <f>L276/$B$38</f>
        <v/>
      </c>
      <c r="Q276" s="14">
        <f>M276/$B$39</f>
        <v/>
      </c>
      <c r="R276" s="14">
        <f>R275*$AI$42+S275*$AI$43+T275*$AI$44+U275*$AI$45+$AI$47*H275</f>
        <v/>
      </c>
      <c r="S276" s="17">
        <f>$AI$33*K276+$AI$34*L276+$AI$35*M276</f>
        <v/>
      </c>
      <c r="T276" s="17">
        <f>$AI$36*K276+$AI$37*L276+$AI$38*M276</f>
        <v/>
      </c>
      <c r="U276" s="17">
        <f>$AI$39*K276+$AI$40*L276+$AI$41*M276</f>
        <v/>
      </c>
      <c r="V276" s="17">
        <f>R276*EXP(-$B$15*(($B$16+$AI$4)*0.1))+S276*$B$15/($B$15-$AI$12)*(EXP(-$AI$12*(($B$16+$AI$4)*0.1))-EXP(-$B$15*(($B$16+$AI$4)*0.1)))+T276*$B$15/($B$15-$AI$13)*(EXP(-$AI$13*(($B$16+$AI$4)*0.1))-EXP(-$B$15*(($B$16+$AI$4)*0.1)))+U276*$B$15/($B$15-$AI$14)*(EXP(-$AI$14*(($B$16+$AI$4)*0.1))-EXP(-$B$15*(($B$16+$AI$4)*0.1)))</f>
        <v/>
      </c>
      <c r="W276" s="17">
        <f>R276*EXP(-$B$15*(($B$16+$AI$4)*0.2))+S276*$B$15/($B$15-$AI$12)*(EXP(-$AI$12*(($B$16+$AI$4)*0.2))-EXP(-$B$15*(($B$16+$AI$4)*0.2)))+T276*$B$15/($B$15-$AI$13)*(EXP(-$AI$13*(($B$16+$AI$4)*0.2))-EXP(-$B$15*(($B$16+$AI$4)*0.2)))+U276*$B$15/($B$15-$AI$14)*(EXP(-$AI$14*(($B$16+$AI$4)*0.2))-EXP(-$B$15*(($B$16+$AI$4)*0.2)))</f>
        <v/>
      </c>
      <c r="X276" s="17">
        <f>R276*EXP(-$B$15*(($B$16+$AI$4)*0.3))+S276*$B$15/($B$15-$AI$12)*(EXP(-$AI$12*(($B$16+$AI$4)*0.3))-EXP(-$B$15*(($B$16+$AI$4)*0.3)))+T276*$B$15/($B$15-$AI$13)*(EXP(-$AI$13*(($B$16+$AI$4)*0.3))-EXP(-$B$15*(($B$16+$AI$4)*0.3)))+U276*$B$15/($B$15-$AI$14)*(EXP(-$AI$14*(($B$16+$AI$4)*0.3))-EXP(-$B$15*(($B$16+$AI$4)*0.3)))</f>
        <v/>
      </c>
      <c r="Y276" s="17">
        <f>R276*EXP(-$B$15*(($B$16+$AI$4)*0.4))+S276*$B$15/($B$15-$AI$12)*(EXP(-$AI$12*(($B$16+$AI$4)*0.4))-EXP(-$B$15*(($B$16+$AI$4)*0.4)))+T276*$B$15/($B$15-$AI$13)*(EXP(-$AI$13*(($B$16+$AI$4)*0.4))-EXP(-$B$15*(($B$16+$AI$4)*0.4)))+U276*$B$15/($B$15-$AI$14)*(EXP(-$AI$14*(($B$16+$AI$4)*0.4))-EXP(-$B$15*(($B$16+$AI$4)*0.4)))</f>
        <v/>
      </c>
      <c r="Z276" s="17">
        <f>R276*EXP(-$B$15*(($B$16+$AI$4)*0.5))+S276*$B$15/($B$15-$AI$12)*(EXP(-$AI$12*(($B$16+$AI$4)*0.5))-EXP(-$B$15*(($B$16+$AI$4)*0.5)))+T276*$B$15/($B$15-$AI$13)*(EXP(-$AI$13*(($B$16+$AI$4)*0.5))-EXP(-$B$15*(($B$16+$AI$4)*0.5)))+U276*$B$15/($B$15-$AI$14)*(EXP(-$AI$14*(($B$16+$AI$4)*0.5))-EXP(-$B$15*(($B$16+$AI$4)*0.5)))</f>
        <v/>
      </c>
      <c r="AA276" s="17">
        <f>R276*EXP(-$B$15*(($B$16+$AI$4)*0.6))+S276*$B$15/($B$15-$AI$12)*(EXP(-$AI$12*(($B$16+$AI$4)*0.6))-EXP(-$B$15*(($B$16+$AI$4)*0.6)))+T276*$B$15/($B$15-$AI$13)*(EXP(-$AI$13*(($B$16+$AI$4)*0.6))-EXP(-$B$15*(($B$16+$AI$4)*0.6)))+U276*$B$15/($B$15-$AI$14)*(EXP(-$AI$14*(($B$16+$AI$4)*0.6))-EXP(-$B$15*(($B$16+$AI$4)*0.6)))</f>
        <v/>
      </c>
      <c r="AB276" s="17">
        <f>R276*EXP(-$B$15*(($B$16+$AI$4)*0.7))+S276*$B$15/($B$15-$AI$12)*(EXP(-$AI$12*(($B$16+$AI$4)*0.7))-EXP(-$B$15*(($B$16+$AI$4)*0.7)))+T276*$B$15/($B$15-$AI$13)*(EXP(-$AI$13*(($B$16+$AI$4)*0.7))-EXP(-$B$15*(($B$16+$AI$4)*0.7)))+U276*$B$15/($B$15-$AI$14)*(EXP(-$AI$14*(($B$16+$AI$4)*0.7))-EXP(-$B$15*(($B$16+$AI$4)*0.7)))</f>
        <v/>
      </c>
      <c r="AC276" s="17">
        <f>R276*EXP(-$B$15*(($B$16+$AI$4)*0.8))+S276*$B$15/($B$15-$AI$12)*(EXP(-$AI$12*(($B$16+$AI$4)*0.8))-EXP(-$B$15*(($B$16+$AI$4)*0.8)))+T276*$B$15/($B$15-$AI$13)*(EXP(-$AI$13*(($B$16+$AI$4)*0.8))-EXP(-$B$15*(($B$16+$AI$4)*0.8)))+U276*$B$15/($B$15-$AI$14)*(EXP(-$AI$14*(($B$16+$AI$4)*0.8))-EXP(-$B$15*(($B$16+$AI$4)*0.8)))</f>
        <v/>
      </c>
      <c r="AD276" s="17">
        <f>R276*EXP(-$B$15*(($B$16+$AI$4)*0.9))+S276*$B$15/($B$15-$AI$12)*(EXP(-$AI$12*(($B$16+$AI$4)*0.9))-EXP(-$B$15*(($B$16+$AI$4)*0.9)))+T276*$B$15/($B$15-$AI$13)*(EXP(-$AI$13*(($B$16+$AI$4)*0.9))-EXP(-$B$15*(($B$16+$AI$4)*0.9)))+U276*$B$15/($B$15-$AI$14)*(EXP(-$AI$14*(($B$16+$AI$4)*0.9))-EXP(-$B$15*(($B$16+$AI$4)*0.9)))</f>
        <v/>
      </c>
      <c r="AE276" s="17">
        <f>R276*EXP(-$B$15*(($B$16+$AI$4)*1.0))+S276*$B$15/($B$15-$AI$12)*(EXP(-$AI$12*(($B$16+$AI$4)*1.0))-EXP(-$B$15*(($B$16+$AI$4)*1.0)))+T276*$B$15/($B$15-$AI$13)*(EXP(-$AI$13*(($B$16+$AI$4)*1.0))-EXP(-$B$15*(($B$16+$AI$4)*1.0)))+U276*$B$15/($B$15-$AI$14)*(EXP(-$AI$14*(($B$16+$AI$4)*1.0))-EXP(-$B$15*(($B$16+$AI$4)*1.0)))</f>
        <v/>
      </c>
      <c r="AF276" s="17">
        <f>MIN((G276-V276)/$AI$48,(G276-W276)/$AI$49,(G276-X276)/$AI$50,(G276-Y276)/$AI$51,(G276-Z276)/$AI$52,(G276-AA276)/$AI$53,(G276-AB276)/$AI$54,(G276-AC276)/$AI$55,(G276-AD276)/$AI$56,(G276-AE276)/$AI$57)</f>
        <v/>
      </c>
    </row>
    <row r="277">
      <c r="E277" s="12">
        <f>E276+$B$11</f>
        <v/>
      </c>
      <c r="F277" s="13">
        <f>E277/60</f>
        <v/>
      </c>
      <c r="G277" s="13">
        <f>IF(F277&gt;=$AI$66,$B$26,IF(F277&gt;=$AI$65,$B$25,IF(F277&gt;=$AI$64,$B$24,IF(F277&gt;=$AI$63,$B$23,IF(F277&gt;=$AI$62,$B$22,IF(F277&gt;=$AI$61,$B$21,$B$20))))))</f>
        <v/>
      </c>
      <c r="H277" s="14">
        <f>MAX(0,MIN($AI$59,IF($B$9="Plasma",(G277-(S277*$AI$18+T277*$AI$19+U277*$AI$20))/$AI$46,AF277)))</f>
        <v/>
      </c>
      <c r="I277" s="15">
        <f>H277/10*3600/$B$11</f>
        <v/>
      </c>
      <c r="J277" s="15">
        <f>J276+H277</f>
        <v/>
      </c>
      <c r="K277" s="14">
        <f>$AI$21*K276+$AI$22*L276+$AI$23*M276+$AI$30*H276</f>
        <v/>
      </c>
      <c r="L277" s="14">
        <f>$AI$24*K276+$AI$25*L276+$AI$26*M276+$AI$31*H276</f>
        <v/>
      </c>
      <c r="M277" s="14">
        <f>$AI$27*K276+$AI$28*L276+$AI$29*M276+$AI$32*H276</f>
        <v/>
      </c>
      <c r="N277" s="16">
        <f>R277*$B$48</f>
        <v/>
      </c>
      <c r="O277" s="14">
        <f>K277/$B$37</f>
        <v/>
      </c>
      <c r="P277" s="14">
        <f>L277/$B$38</f>
        <v/>
      </c>
      <c r="Q277" s="14">
        <f>M277/$B$39</f>
        <v/>
      </c>
      <c r="R277" s="14">
        <f>R276*$AI$42+S276*$AI$43+T276*$AI$44+U276*$AI$45+$AI$47*H276</f>
        <v/>
      </c>
      <c r="S277" s="17">
        <f>$AI$33*K277+$AI$34*L277+$AI$35*M277</f>
        <v/>
      </c>
      <c r="T277" s="17">
        <f>$AI$36*K277+$AI$37*L277+$AI$38*M277</f>
        <v/>
      </c>
      <c r="U277" s="17">
        <f>$AI$39*K277+$AI$40*L277+$AI$41*M277</f>
        <v/>
      </c>
      <c r="V277" s="17">
        <f>R277*EXP(-$B$15*(($B$16+$AI$4)*0.1))+S277*$B$15/($B$15-$AI$12)*(EXP(-$AI$12*(($B$16+$AI$4)*0.1))-EXP(-$B$15*(($B$16+$AI$4)*0.1)))+T277*$B$15/($B$15-$AI$13)*(EXP(-$AI$13*(($B$16+$AI$4)*0.1))-EXP(-$B$15*(($B$16+$AI$4)*0.1)))+U277*$B$15/($B$15-$AI$14)*(EXP(-$AI$14*(($B$16+$AI$4)*0.1))-EXP(-$B$15*(($B$16+$AI$4)*0.1)))</f>
        <v/>
      </c>
      <c r="W277" s="17">
        <f>R277*EXP(-$B$15*(($B$16+$AI$4)*0.2))+S277*$B$15/($B$15-$AI$12)*(EXP(-$AI$12*(($B$16+$AI$4)*0.2))-EXP(-$B$15*(($B$16+$AI$4)*0.2)))+T277*$B$15/($B$15-$AI$13)*(EXP(-$AI$13*(($B$16+$AI$4)*0.2))-EXP(-$B$15*(($B$16+$AI$4)*0.2)))+U277*$B$15/($B$15-$AI$14)*(EXP(-$AI$14*(($B$16+$AI$4)*0.2))-EXP(-$B$15*(($B$16+$AI$4)*0.2)))</f>
        <v/>
      </c>
      <c r="X277" s="17">
        <f>R277*EXP(-$B$15*(($B$16+$AI$4)*0.3))+S277*$B$15/($B$15-$AI$12)*(EXP(-$AI$12*(($B$16+$AI$4)*0.3))-EXP(-$B$15*(($B$16+$AI$4)*0.3)))+T277*$B$15/($B$15-$AI$13)*(EXP(-$AI$13*(($B$16+$AI$4)*0.3))-EXP(-$B$15*(($B$16+$AI$4)*0.3)))+U277*$B$15/($B$15-$AI$14)*(EXP(-$AI$14*(($B$16+$AI$4)*0.3))-EXP(-$B$15*(($B$16+$AI$4)*0.3)))</f>
        <v/>
      </c>
      <c r="Y277" s="17">
        <f>R277*EXP(-$B$15*(($B$16+$AI$4)*0.4))+S277*$B$15/($B$15-$AI$12)*(EXP(-$AI$12*(($B$16+$AI$4)*0.4))-EXP(-$B$15*(($B$16+$AI$4)*0.4)))+T277*$B$15/($B$15-$AI$13)*(EXP(-$AI$13*(($B$16+$AI$4)*0.4))-EXP(-$B$15*(($B$16+$AI$4)*0.4)))+U277*$B$15/($B$15-$AI$14)*(EXP(-$AI$14*(($B$16+$AI$4)*0.4))-EXP(-$B$15*(($B$16+$AI$4)*0.4)))</f>
        <v/>
      </c>
      <c r="Z277" s="17">
        <f>R277*EXP(-$B$15*(($B$16+$AI$4)*0.5))+S277*$B$15/($B$15-$AI$12)*(EXP(-$AI$12*(($B$16+$AI$4)*0.5))-EXP(-$B$15*(($B$16+$AI$4)*0.5)))+T277*$B$15/($B$15-$AI$13)*(EXP(-$AI$13*(($B$16+$AI$4)*0.5))-EXP(-$B$15*(($B$16+$AI$4)*0.5)))+U277*$B$15/($B$15-$AI$14)*(EXP(-$AI$14*(($B$16+$AI$4)*0.5))-EXP(-$B$15*(($B$16+$AI$4)*0.5)))</f>
        <v/>
      </c>
      <c r="AA277" s="17">
        <f>R277*EXP(-$B$15*(($B$16+$AI$4)*0.6))+S277*$B$15/($B$15-$AI$12)*(EXP(-$AI$12*(($B$16+$AI$4)*0.6))-EXP(-$B$15*(($B$16+$AI$4)*0.6)))+T277*$B$15/($B$15-$AI$13)*(EXP(-$AI$13*(($B$16+$AI$4)*0.6))-EXP(-$B$15*(($B$16+$AI$4)*0.6)))+U277*$B$15/($B$15-$AI$14)*(EXP(-$AI$14*(($B$16+$AI$4)*0.6))-EXP(-$B$15*(($B$16+$AI$4)*0.6)))</f>
        <v/>
      </c>
      <c r="AB277" s="17">
        <f>R277*EXP(-$B$15*(($B$16+$AI$4)*0.7))+S277*$B$15/($B$15-$AI$12)*(EXP(-$AI$12*(($B$16+$AI$4)*0.7))-EXP(-$B$15*(($B$16+$AI$4)*0.7)))+T277*$B$15/($B$15-$AI$13)*(EXP(-$AI$13*(($B$16+$AI$4)*0.7))-EXP(-$B$15*(($B$16+$AI$4)*0.7)))+U277*$B$15/($B$15-$AI$14)*(EXP(-$AI$14*(($B$16+$AI$4)*0.7))-EXP(-$B$15*(($B$16+$AI$4)*0.7)))</f>
        <v/>
      </c>
      <c r="AC277" s="17">
        <f>R277*EXP(-$B$15*(($B$16+$AI$4)*0.8))+S277*$B$15/($B$15-$AI$12)*(EXP(-$AI$12*(($B$16+$AI$4)*0.8))-EXP(-$B$15*(($B$16+$AI$4)*0.8)))+T277*$B$15/($B$15-$AI$13)*(EXP(-$AI$13*(($B$16+$AI$4)*0.8))-EXP(-$B$15*(($B$16+$AI$4)*0.8)))+U277*$B$15/($B$15-$AI$14)*(EXP(-$AI$14*(($B$16+$AI$4)*0.8))-EXP(-$B$15*(($B$16+$AI$4)*0.8)))</f>
        <v/>
      </c>
      <c r="AD277" s="17">
        <f>R277*EXP(-$B$15*(($B$16+$AI$4)*0.9))+S277*$B$15/($B$15-$AI$12)*(EXP(-$AI$12*(($B$16+$AI$4)*0.9))-EXP(-$B$15*(($B$16+$AI$4)*0.9)))+T277*$B$15/($B$15-$AI$13)*(EXP(-$AI$13*(($B$16+$AI$4)*0.9))-EXP(-$B$15*(($B$16+$AI$4)*0.9)))+U277*$B$15/($B$15-$AI$14)*(EXP(-$AI$14*(($B$16+$AI$4)*0.9))-EXP(-$B$15*(($B$16+$AI$4)*0.9)))</f>
        <v/>
      </c>
      <c r="AE277" s="17">
        <f>R277*EXP(-$B$15*(($B$16+$AI$4)*1.0))+S277*$B$15/($B$15-$AI$12)*(EXP(-$AI$12*(($B$16+$AI$4)*1.0))-EXP(-$B$15*(($B$16+$AI$4)*1.0)))+T277*$B$15/($B$15-$AI$13)*(EXP(-$AI$13*(($B$16+$AI$4)*1.0))-EXP(-$B$15*(($B$16+$AI$4)*1.0)))+U277*$B$15/($B$15-$AI$14)*(EXP(-$AI$14*(($B$16+$AI$4)*1.0))-EXP(-$B$15*(($B$16+$AI$4)*1.0)))</f>
        <v/>
      </c>
      <c r="AF277" s="17">
        <f>MIN((G277-V277)/$AI$48,(G277-W277)/$AI$49,(G277-X277)/$AI$50,(G277-Y277)/$AI$51,(G277-Z277)/$AI$52,(G277-AA277)/$AI$53,(G277-AB277)/$AI$54,(G277-AC277)/$AI$55,(G277-AD277)/$AI$56,(G277-AE277)/$AI$57)</f>
        <v/>
      </c>
    </row>
    <row r="278">
      <c r="E278" s="12">
        <f>E277+$B$11</f>
        <v/>
      </c>
      <c r="F278" s="13">
        <f>E278/60</f>
        <v/>
      </c>
      <c r="G278" s="13">
        <f>IF(F278&gt;=$AI$66,$B$26,IF(F278&gt;=$AI$65,$B$25,IF(F278&gt;=$AI$64,$B$24,IF(F278&gt;=$AI$63,$B$23,IF(F278&gt;=$AI$62,$B$22,IF(F278&gt;=$AI$61,$B$21,$B$20))))))</f>
        <v/>
      </c>
      <c r="H278" s="14">
        <f>MAX(0,MIN($AI$59,IF($B$9="Plasma",(G278-(S278*$AI$18+T278*$AI$19+U278*$AI$20))/$AI$46,AF278)))</f>
        <v/>
      </c>
      <c r="I278" s="15">
        <f>H278/10*3600/$B$11</f>
        <v/>
      </c>
      <c r="J278" s="15">
        <f>J277+H278</f>
        <v/>
      </c>
      <c r="K278" s="14">
        <f>$AI$21*K277+$AI$22*L277+$AI$23*M277+$AI$30*H277</f>
        <v/>
      </c>
      <c r="L278" s="14">
        <f>$AI$24*K277+$AI$25*L277+$AI$26*M277+$AI$31*H277</f>
        <v/>
      </c>
      <c r="M278" s="14">
        <f>$AI$27*K277+$AI$28*L277+$AI$29*M277+$AI$32*H277</f>
        <v/>
      </c>
      <c r="N278" s="16">
        <f>R278*$B$48</f>
        <v/>
      </c>
      <c r="O278" s="14">
        <f>K278/$B$37</f>
        <v/>
      </c>
      <c r="P278" s="14">
        <f>L278/$B$38</f>
        <v/>
      </c>
      <c r="Q278" s="14">
        <f>M278/$B$39</f>
        <v/>
      </c>
      <c r="R278" s="14">
        <f>R277*$AI$42+S277*$AI$43+T277*$AI$44+U277*$AI$45+$AI$47*H277</f>
        <v/>
      </c>
      <c r="S278" s="17">
        <f>$AI$33*K278+$AI$34*L278+$AI$35*M278</f>
        <v/>
      </c>
      <c r="T278" s="17">
        <f>$AI$36*K278+$AI$37*L278+$AI$38*M278</f>
        <v/>
      </c>
      <c r="U278" s="17">
        <f>$AI$39*K278+$AI$40*L278+$AI$41*M278</f>
        <v/>
      </c>
      <c r="V278" s="17">
        <f>R278*EXP(-$B$15*(($B$16+$AI$4)*0.1))+S278*$B$15/($B$15-$AI$12)*(EXP(-$AI$12*(($B$16+$AI$4)*0.1))-EXP(-$B$15*(($B$16+$AI$4)*0.1)))+T278*$B$15/($B$15-$AI$13)*(EXP(-$AI$13*(($B$16+$AI$4)*0.1))-EXP(-$B$15*(($B$16+$AI$4)*0.1)))+U278*$B$15/($B$15-$AI$14)*(EXP(-$AI$14*(($B$16+$AI$4)*0.1))-EXP(-$B$15*(($B$16+$AI$4)*0.1)))</f>
        <v/>
      </c>
      <c r="W278" s="17">
        <f>R278*EXP(-$B$15*(($B$16+$AI$4)*0.2))+S278*$B$15/($B$15-$AI$12)*(EXP(-$AI$12*(($B$16+$AI$4)*0.2))-EXP(-$B$15*(($B$16+$AI$4)*0.2)))+T278*$B$15/($B$15-$AI$13)*(EXP(-$AI$13*(($B$16+$AI$4)*0.2))-EXP(-$B$15*(($B$16+$AI$4)*0.2)))+U278*$B$15/($B$15-$AI$14)*(EXP(-$AI$14*(($B$16+$AI$4)*0.2))-EXP(-$B$15*(($B$16+$AI$4)*0.2)))</f>
        <v/>
      </c>
      <c r="X278" s="17">
        <f>R278*EXP(-$B$15*(($B$16+$AI$4)*0.3))+S278*$B$15/($B$15-$AI$12)*(EXP(-$AI$12*(($B$16+$AI$4)*0.3))-EXP(-$B$15*(($B$16+$AI$4)*0.3)))+T278*$B$15/($B$15-$AI$13)*(EXP(-$AI$13*(($B$16+$AI$4)*0.3))-EXP(-$B$15*(($B$16+$AI$4)*0.3)))+U278*$B$15/($B$15-$AI$14)*(EXP(-$AI$14*(($B$16+$AI$4)*0.3))-EXP(-$B$15*(($B$16+$AI$4)*0.3)))</f>
        <v/>
      </c>
      <c r="Y278" s="17">
        <f>R278*EXP(-$B$15*(($B$16+$AI$4)*0.4))+S278*$B$15/($B$15-$AI$12)*(EXP(-$AI$12*(($B$16+$AI$4)*0.4))-EXP(-$B$15*(($B$16+$AI$4)*0.4)))+T278*$B$15/($B$15-$AI$13)*(EXP(-$AI$13*(($B$16+$AI$4)*0.4))-EXP(-$B$15*(($B$16+$AI$4)*0.4)))+U278*$B$15/($B$15-$AI$14)*(EXP(-$AI$14*(($B$16+$AI$4)*0.4))-EXP(-$B$15*(($B$16+$AI$4)*0.4)))</f>
        <v/>
      </c>
      <c r="Z278" s="17">
        <f>R278*EXP(-$B$15*(($B$16+$AI$4)*0.5))+S278*$B$15/($B$15-$AI$12)*(EXP(-$AI$12*(($B$16+$AI$4)*0.5))-EXP(-$B$15*(($B$16+$AI$4)*0.5)))+T278*$B$15/($B$15-$AI$13)*(EXP(-$AI$13*(($B$16+$AI$4)*0.5))-EXP(-$B$15*(($B$16+$AI$4)*0.5)))+U278*$B$15/($B$15-$AI$14)*(EXP(-$AI$14*(($B$16+$AI$4)*0.5))-EXP(-$B$15*(($B$16+$AI$4)*0.5)))</f>
        <v/>
      </c>
      <c r="AA278" s="17">
        <f>R278*EXP(-$B$15*(($B$16+$AI$4)*0.6))+S278*$B$15/($B$15-$AI$12)*(EXP(-$AI$12*(($B$16+$AI$4)*0.6))-EXP(-$B$15*(($B$16+$AI$4)*0.6)))+T278*$B$15/($B$15-$AI$13)*(EXP(-$AI$13*(($B$16+$AI$4)*0.6))-EXP(-$B$15*(($B$16+$AI$4)*0.6)))+U278*$B$15/($B$15-$AI$14)*(EXP(-$AI$14*(($B$16+$AI$4)*0.6))-EXP(-$B$15*(($B$16+$AI$4)*0.6)))</f>
        <v/>
      </c>
      <c r="AB278" s="17">
        <f>R278*EXP(-$B$15*(($B$16+$AI$4)*0.7))+S278*$B$15/($B$15-$AI$12)*(EXP(-$AI$12*(($B$16+$AI$4)*0.7))-EXP(-$B$15*(($B$16+$AI$4)*0.7)))+T278*$B$15/($B$15-$AI$13)*(EXP(-$AI$13*(($B$16+$AI$4)*0.7))-EXP(-$B$15*(($B$16+$AI$4)*0.7)))+U278*$B$15/($B$15-$AI$14)*(EXP(-$AI$14*(($B$16+$AI$4)*0.7))-EXP(-$B$15*(($B$16+$AI$4)*0.7)))</f>
        <v/>
      </c>
      <c r="AC278" s="17">
        <f>R278*EXP(-$B$15*(($B$16+$AI$4)*0.8))+S278*$B$15/($B$15-$AI$12)*(EXP(-$AI$12*(($B$16+$AI$4)*0.8))-EXP(-$B$15*(($B$16+$AI$4)*0.8)))+T278*$B$15/($B$15-$AI$13)*(EXP(-$AI$13*(($B$16+$AI$4)*0.8))-EXP(-$B$15*(($B$16+$AI$4)*0.8)))+U278*$B$15/($B$15-$AI$14)*(EXP(-$AI$14*(($B$16+$AI$4)*0.8))-EXP(-$B$15*(($B$16+$AI$4)*0.8)))</f>
        <v/>
      </c>
      <c r="AD278" s="17">
        <f>R278*EXP(-$B$15*(($B$16+$AI$4)*0.9))+S278*$B$15/($B$15-$AI$12)*(EXP(-$AI$12*(($B$16+$AI$4)*0.9))-EXP(-$B$15*(($B$16+$AI$4)*0.9)))+T278*$B$15/($B$15-$AI$13)*(EXP(-$AI$13*(($B$16+$AI$4)*0.9))-EXP(-$B$15*(($B$16+$AI$4)*0.9)))+U278*$B$15/($B$15-$AI$14)*(EXP(-$AI$14*(($B$16+$AI$4)*0.9))-EXP(-$B$15*(($B$16+$AI$4)*0.9)))</f>
        <v/>
      </c>
      <c r="AE278" s="17">
        <f>R278*EXP(-$B$15*(($B$16+$AI$4)*1.0))+S278*$B$15/($B$15-$AI$12)*(EXP(-$AI$12*(($B$16+$AI$4)*1.0))-EXP(-$B$15*(($B$16+$AI$4)*1.0)))+T278*$B$15/($B$15-$AI$13)*(EXP(-$AI$13*(($B$16+$AI$4)*1.0))-EXP(-$B$15*(($B$16+$AI$4)*1.0)))+U278*$B$15/($B$15-$AI$14)*(EXP(-$AI$14*(($B$16+$AI$4)*1.0))-EXP(-$B$15*(($B$16+$AI$4)*1.0)))</f>
        <v/>
      </c>
      <c r="AF278" s="17">
        <f>MIN((G278-V278)/$AI$48,(G278-W278)/$AI$49,(G278-X278)/$AI$50,(G278-Y278)/$AI$51,(G278-Z278)/$AI$52,(G278-AA278)/$AI$53,(G278-AB278)/$AI$54,(G278-AC278)/$AI$55,(G278-AD278)/$AI$56,(G278-AE278)/$AI$57)</f>
        <v/>
      </c>
    </row>
    <row r="279">
      <c r="E279" s="12">
        <f>E278+$B$11</f>
        <v/>
      </c>
      <c r="F279" s="13">
        <f>E279/60</f>
        <v/>
      </c>
      <c r="G279" s="13">
        <f>IF(F279&gt;=$AI$66,$B$26,IF(F279&gt;=$AI$65,$B$25,IF(F279&gt;=$AI$64,$B$24,IF(F279&gt;=$AI$63,$B$23,IF(F279&gt;=$AI$62,$B$22,IF(F279&gt;=$AI$61,$B$21,$B$20))))))</f>
        <v/>
      </c>
      <c r="H279" s="14">
        <f>MAX(0,MIN($AI$59,IF($B$9="Plasma",(G279-(S279*$AI$18+T279*$AI$19+U279*$AI$20))/$AI$46,AF279)))</f>
        <v/>
      </c>
      <c r="I279" s="15">
        <f>H279/10*3600/$B$11</f>
        <v/>
      </c>
      <c r="J279" s="15">
        <f>J278+H279</f>
        <v/>
      </c>
      <c r="K279" s="14">
        <f>$AI$21*K278+$AI$22*L278+$AI$23*M278+$AI$30*H278</f>
        <v/>
      </c>
      <c r="L279" s="14">
        <f>$AI$24*K278+$AI$25*L278+$AI$26*M278+$AI$31*H278</f>
        <v/>
      </c>
      <c r="M279" s="14">
        <f>$AI$27*K278+$AI$28*L278+$AI$29*M278+$AI$32*H278</f>
        <v/>
      </c>
      <c r="N279" s="16">
        <f>R279*$B$48</f>
        <v/>
      </c>
      <c r="O279" s="14">
        <f>K279/$B$37</f>
        <v/>
      </c>
      <c r="P279" s="14">
        <f>L279/$B$38</f>
        <v/>
      </c>
      <c r="Q279" s="14">
        <f>M279/$B$39</f>
        <v/>
      </c>
      <c r="R279" s="14">
        <f>R278*$AI$42+S278*$AI$43+T278*$AI$44+U278*$AI$45+$AI$47*H278</f>
        <v/>
      </c>
      <c r="S279" s="17">
        <f>$AI$33*K279+$AI$34*L279+$AI$35*M279</f>
        <v/>
      </c>
      <c r="T279" s="17">
        <f>$AI$36*K279+$AI$37*L279+$AI$38*M279</f>
        <v/>
      </c>
      <c r="U279" s="17">
        <f>$AI$39*K279+$AI$40*L279+$AI$41*M279</f>
        <v/>
      </c>
      <c r="V279" s="17">
        <f>R279*EXP(-$B$15*(($B$16+$AI$4)*0.1))+S279*$B$15/($B$15-$AI$12)*(EXP(-$AI$12*(($B$16+$AI$4)*0.1))-EXP(-$B$15*(($B$16+$AI$4)*0.1)))+T279*$B$15/($B$15-$AI$13)*(EXP(-$AI$13*(($B$16+$AI$4)*0.1))-EXP(-$B$15*(($B$16+$AI$4)*0.1)))+U279*$B$15/($B$15-$AI$14)*(EXP(-$AI$14*(($B$16+$AI$4)*0.1))-EXP(-$B$15*(($B$16+$AI$4)*0.1)))</f>
        <v/>
      </c>
      <c r="W279" s="17">
        <f>R279*EXP(-$B$15*(($B$16+$AI$4)*0.2))+S279*$B$15/($B$15-$AI$12)*(EXP(-$AI$12*(($B$16+$AI$4)*0.2))-EXP(-$B$15*(($B$16+$AI$4)*0.2)))+T279*$B$15/($B$15-$AI$13)*(EXP(-$AI$13*(($B$16+$AI$4)*0.2))-EXP(-$B$15*(($B$16+$AI$4)*0.2)))+U279*$B$15/($B$15-$AI$14)*(EXP(-$AI$14*(($B$16+$AI$4)*0.2))-EXP(-$B$15*(($B$16+$AI$4)*0.2)))</f>
        <v/>
      </c>
      <c r="X279" s="17">
        <f>R279*EXP(-$B$15*(($B$16+$AI$4)*0.3))+S279*$B$15/($B$15-$AI$12)*(EXP(-$AI$12*(($B$16+$AI$4)*0.3))-EXP(-$B$15*(($B$16+$AI$4)*0.3)))+T279*$B$15/($B$15-$AI$13)*(EXP(-$AI$13*(($B$16+$AI$4)*0.3))-EXP(-$B$15*(($B$16+$AI$4)*0.3)))+U279*$B$15/($B$15-$AI$14)*(EXP(-$AI$14*(($B$16+$AI$4)*0.3))-EXP(-$B$15*(($B$16+$AI$4)*0.3)))</f>
        <v/>
      </c>
      <c r="Y279" s="17">
        <f>R279*EXP(-$B$15*(($B$16+$AI$4)*0.4))+S279*$B$15/($B$15-$AI$12)*(EXP(-$AI$12*(($B$16+$AI$4)*0.4))-EXP(-$B$15*(($B$16+$AI$4)*0.4)))+T279*$B$15/($B$15-$AI$13)*(EXP(-$AI$13*(($B$16+$AI$4)*0.4))-EXP(-$B$15*(($B$16+$AI$4)*0.4)))+U279*$B$15/($B$15-$AI$14)*(EXP(-$AI$14*(($B$16+$AI$4)*0.4))-EXP(-$B$15*(($B$16+$AI$4)*0.4)))</f>
        <v/>
      </c>
      <c r="Z279" s="17">
        <f>R279*EXP(-$B$15*(($B$16+$AI$4)*0.5))+S279*$B$15/($B$15-$AI$12)*(EXP(-$AI$12*(($B$16+$AI$4)*0.5))-EXP(-$B$15*(($B$16+$AI$4)*0.5)))+T279*$B$15/($B$15-$AI$13)*(EXP(-$AI$13*(($B$16+$AI$4)*0.5))-EXP(-$B$15*(($B$16+$AI$4)*0.5)))+U279*$B$15/($B$15-$AI$14)*(EXP(-$AI$14*(($B$16+$AI$4)*0.5))-EXP(-$B$15*(($B$16+$AI$4)*0.5)))</f>
        <v/>
      </c>
      <c r="AA279" s="17">
        <f>R279*EXP(-$B$15*(($B$16+$AI$4)*0.6))+S279*$B$15/($B$15-$AI$12)*(EXP(-$AI$12*(($B$16+$AI$4)*0.6))-EXP(-$B$15*(($B$16+$AI$4)*0.6)))+T279*$B$15/($B$15-$AI$13)*(EXP(-$AI$13*(($B$16+$AI$4)*0.6))-EXP(-$B$15*(($B$16+$AI$4)*0.6)))+U279*$B$15/($B$15-$AI$14)*(EXP(-$AI$14*(($B$16+$AI$4)*0.6))-EXP(-$B$15*(($B$16+$AI$4)*0.6)))</f>
        <v/>
      </c>
      <c r="AB279" s="17">
        <f>R279*EXP(-$B$15*(($B$16+$AI$4)*0.7))+S279*$B$15/($B$15-$AI$12)*(EXP(-$AI$12*(($B$16+$AI$4)*0.7))-EXP(-$B$15*(($B$16+$AI$4)*0.7)))+T279*$B$15/($B$15-$AI$13)*(EXP(-$AI$13*(($B$16+$AI$4)*0.7))-EXP(-$B$15*(($B$16+$AI$4)*0.7)))+U279*$B$15/($B$15-$AI$14)*(EXP(-$AI$14*(($B$16+$AI$4)*0.7))-EXP(-$B$15*(($B$16+$AI$4)*0.7)))</f>
        <v/>
      </c>
      <c r="AC279" s="17">
        <f>R279*EXP(-$B$15*(($B$16+$AI$4)*0.8))+S279*$B$15/($B$15-$AI$12)*(EXP(-$AI$12*(($B$16+$AI$4)*0.8))-EXP(-$B$15*(($B$16+$AI$4)*0.8)))+T279*$B$15/($B$15-$AI$13)*(EXP(-$AI$13*(($B$16+$AI$4)*0.8))-EXP(-$B$15*(($B$16+$AI$4)*0.8)))+U279*$B$15/($B$15-$AI$14)*(EXP(-$AI$14*(($B$16+$AI$4)*0.8))-EXP(-$B$15*(($B$16+$AI$4)*0.8)))</f>
        <v/>
      </c>
      <c r="AD279" s="17">
        <f>R279*EXP(-$B$15*(($B$16+$AI$4)*0.9))+S279*$B$15/($B$15-$AI$12)*(EXP(-$AI$12*(($B$16+$AI$4)*0.9))-EXP(-$B$15*(($B$16+$AI$4)*0.9)))+T279*$B$15/($B$15-$AI$13)*(EXP(-$AI$13*(($B$16+$AI$4)*0.9))-EXP(-$B$15*(($B$16+$AI$4)*0.9)))+U279*$B$15/($B$15-$AI$14)*(EXP(-$AI$14*(($B$16+$AI$4)*0.9))-EXP(-$B$15*(($B$16+$AI$4)*0.9)))</f>
        <v/>
      </c>
      <c r="AE279" s="17">
        <f>R279*EXP(-$B$15*(($B$16+$AI$4)*1.0))+S279*$B$15/($B$15-$AI$12)*(EXP(-$AI$12*(($B$16+$AI$4)*1.0))-EXP(-$B$15*(($B$16+$AI$4)*1.0)))+T279*$B$15/($B$15-$AI$13)*(EXP(-$AI$13*(($B$16+$AI$4)*1.0))-EXP(-$B$15*(($B$16+$AI$4)*1.0)))+U279*$B$15/($B$15-$AI$14)*(EXP(-$AI$14*(($B$16+$AI$4)*1.0))-EXP(-$B$15*(($B$16+$AI$4)*1.0)))</f>
        <v/>
      </c>
      <c r="AF279" s="17">
        <f>MIN((G279-V279)/$AI$48,(G279-W279)/$AI$49,(G279-X279)/$AI$50,(G279-Y279)/$AI$51,(G279-Z279)/$AI$52,(G279-AA279)/$AI$53,(G279-AB279)/$AI$54,(G279-AC279)/$AI$55,(G279-AD279)/$AI$56,(G279-AE279)/$AI$57)</f>
        <v/>
      </c>
    </row>
    <row r="280">
      <c r="E280" s="12">
        <f>E279+$B$11</f>
        <v/>
      </c>
      <c r="F280" s="13">
        <f>E280/60</f>
        <v/>
      </c>
      <c r="G280" s="13">
        <f>IF(F280&gt;=$AI$66,$B$26,IF(F280&gt;=$AI$65,$B$25,IF(F280&gt;=$AI$64,$B$24,IF(F280&gt;=$AI$63,$B$23,IF(F280&gt;=$AI$62,$B$22,IF(F280&gt;=$AI$61,$B$21,$B$20))))))</f>
        <v/>
      </c>
      <c r="H280" s="14">
        <f>MAX(0,MIN($AI$59,IF($B$9="Plasma",(G280-(S280*$AI$18+T280*$AI$19+U280*$AI$20))/$AI$46,AF280)))</f>
        <v/>
      </c>
      <c r="I280" s="15">
        <f>H280/10*3600/$B$11</f>
        <v/>
      </c>
      <c r="J280" s="15">
        <f>J279+H280</f>
        <v/>
      </c>
      <c r="K280" s="14">
        <f>$AI$21*K279+$AI$22*L279+$AI$23*M279+$AI$30*H279</f>
        <v/>
      </c>
      <c r="L280" s="14">
        <f>$AI$24*K279+$AI$25*L279+$AI$26*M279+$AI$31*H279</f>
        <v/>
      </c>
      <c r="M280" s="14">
        <f>$AI$27*K279+$AI$28*L279+$AI$29*M279+$AI$32*H279</f>
        <v/>
      </c>
      <c r="N280" s="16">
        <f>R280*$B$48</f>
        <v/>
      </c>
      <c r="O280" s="14">
        <f>K280/$B$37</f>
        <v/>
      </c>
      <c r="P280" s="14">
        <f>L280/$B$38</f>
        <v/>
      </c>
      <c r="Q280" s="14">
        <f>M280/$B$39</f>
        <v/>
      </c>
      <c r="R280" s="14">
        <f>R279*$AI$42+S279*$AI$43+T279*$AI$44+U279*$AI$45+$AI$47*H279</f>
        <v/>
      </c>
      <c r="S280" s="17">
        <f>$AI$33*K280+$AI$34*L280+$AI$35*M280</f>
        <v/>
      </c>
      <c r="T280" s="17">
        <f>$AI$36*K280+$AI$37*L280+$AI$38*M280</f>
        <v/>
      </c>
      <c r="U280" s="17">
        <f>$AI$39*K280+$AI$40*L280+$AI$41*M280</f>
        <v/>
      </c>
      <c r="V280" s="17">
        <f>R280*EXP(-$B$15*(($B$16+$AI$4)*0.1))+S280*$B$15/($B$15-$AI$12)*(EXP(-$AI$12*(($B$16+$AI$4)*0.1))-EXP(-$B$15*(($B$16+$AI$4)*0.1)))+T280*$B$15/($B$15-$AI$13)*(EXP(-$AI$13*(($B$16+$AI$4)*0.1))-EXP(-$B$15*(($B$16+$AI$4)*0.1)))+U280*$B$15/($B$15-$AI$14)*(EXP(-$AI$14*(($B$16+$AI$4)*0.1))-EXP(-$B$15*(($B$16+$AI$4)*0.1)))</f>
        <v/>
      </c>
      <c r="W280" s="17">
        <f>R280*EXP(-$B$15*(($B$16+$AI$4)*0.2))+S280*$B$15/($B$15-$AI$12)*(EXP(-$AI$12*(($B$16+$AI$4)*0.2))-EXP(-$B$15*(($B$16+$AI$4)*0.2)))+T280*$B$15/($B$15-$AI$13)*(EXP(-$AI$13*(($B$16+$AI$4)*0.2))-EXP(-$B$15*(($B$16+$AI$4)*0.2)))+U280*$B$15/($B$15-$AI$14)*(EXP(-$AI$14*(($B$16+$AI$4)*0.2))-EXP(-$B$15*(($B$16+$AI$4)*0.2)))</f>
        <v/>
      </c>
      <c r="X280" s="17">
        <f>R280*EXP(-$B$15*(($B$16+$AI$4)*0.3))+S280*$B$15/($B$15-$AI$12)*(EXP(-$AI$12*(($B$16+$AI$4)*0.3))-EXP(-$B$15*(($B$16+$AI$4)*0.3)))+T280*$B$15/($B$15-$AI$13)*(EXP(-$AI$13*(($B$16+$AI$4)*0.3))-EXP(-$B$15*(($B$16+$AI$4)*0.3)))+U280*$B$15/($B$15-$AI$14)*(EXP(-$AI$14*(($B$16+$AI$4)*0.3))-EXP(-$B$15*(($B$16+$AI$4)*0.3)))</f>
        <v/>
      </c>
      <c r="Y280" s="17">
        <f>R280*EXP(-$B$15*(($B$16+$AI$4)*0.4))+S280*$B$15/($B$15-$AI$12)*(EXP(-$AI$12*(($B$16+$AI$4)*0.4))-EXP(-$B$15*(($B$16+$AI$4)*0.4)))+T280*$B$15/($B$15-$AI$13)*(EXP(-$AI$13*(($B$16+$AI$4)*0.4))-EXP(-$B$15*(($B$16+$AI$4)*0.4)))+U280*$B$15/($B$15-$AI$14)*(EXP(-$AI$14*(($B$16+$AI$4)*0.4))-EXP(-$B$15*(($B$16+$AI$4)*0.4)))</f>
        <v/>
      </c>
      <c r="Z280" s="17">
        <f>R280*EXP(-$B$15*(($B$16+$AI$4)*0.5))+S280*$B$15/($B$15-$AI$12)*(EXP(-$AI$12*(($B$16+$AI$4)*0.5))-EXP(-$B$15*(($B$16+$AI$4)*0.5)))+T280*$B$15/($B$15-$AI$13)*(EXP(-$AI$13*(($B$16+$AI$4)*0.5))-EXP(-$B$15*(($B$16+$AI$4)*0.5)))+U280*$B$15/($B$15-$AI$14)*(EXP(-$AI$14*(($B$16+$AI$4)*0.5))-EXP(-$B$15*(($B$16+$AI$4)*0.5)))</f>
        <v/>
      </c>
      <c r="AA280" s="17">
        <f>R280*EXP(-$B$15*(($B$16+$AI$4)*0.6))+S280*$B$15/($B$15-$AI$12)*(EXP(-$AI$12*(($B$16+$AI$4)*0.6))-EXP(-$B$15*(($B$16+$AI$4)*0.6)))+T280*$B$15/($B$15-$AI$13)*(EXP(-$AI$13*(($B$16+$AI$4)*0.6))-EXP(-$B$15*(($B$16+$AI$4)*0.6)))+U280*$B$15/($B$15-$AI$14)*(EXP(-$AI$14*(($B$16+$AI$4)*0.6))-EXP(-$B$15*(($B$16+$AI$4)*0.6)))</f>
        <v/>
      </c>
      <c r="AB280" s="17">
        <f>R280*EXP(-$B$15*(($B$16+$AI$4)*0.7))+S280*$B$15/($B$15-$AI$12)*(EXP(-$AI$12*(($B$16+$AI$4)*0.7))-EXP(-$B$15*(($B$16+$AI$4)*0.7)))+T280*$B$15/($B$15-$AI$13)*(EXP(-$AI$13*(($B$16+$AI$4)*0.7))-EXP(-$B$15*(($B$16+$AI$4)*0.7)))+U280*$B$15/($B$15-$AI$14)*(EXP(-$AI$14*(($B$16+$AI$4)*0.7))-EXP(-$B$15*(($B$16+$AI$4)*0.7)))</f>
        <v/>
      </c>
      <c r="AC280" s="17">
        <f>R280*EXP(-$B$15*(($B$16+$AI$4)*0.8))+S280*$B$15/($B$15-$AI$12)*(EXP(-$AI$12*(($B$16+$AI$4)*0.8))-EXP(-$B$15*(($B$16+$AI$4)*0.8)))+T280*$B$15/($B$15-$AI$13)*(EXP(-$AI$13*(($B$16+$AI$4)*0.8))-EXP(-$B$15*(($B$16+$AI$4)*0.8)))+U280*$B$15/($B$15-$AI$14)*(EXP(-$AI$14*(($B$16+$AI$4)*0.8))-EXP(-$B$15*(($B$16+$AI$4)*0.8)))</f>
        <v/>
      </c>
      <c r="AD280" s="17">
        <f>R280*EXP(-$B$15*(($B$16+$AI$4)*0.9))+S280*$B$15/($B$15-$AI$12)*(EXP(-$AI$12*(($B$16+$AI$4)*0.9))-EXP(-$B$15*(($B$16+$AI$4)*0.9)))+T280*$B$15/($B$15-$AI$13)*(EXP(-$AI$13*(($B$16+$AI$4)*0.9))-EXP(-$B$15*(($B$16+$AI$4)*0.9)))+U280*$B$15/($B$15-$AI$14)*(EXP(-$AI$14*(($B$16+$AI$4)*0.9))-EXP(-$B$15*(($B$16+$AI$4)*0.9)))</f>
        <v/>
      </c>
      <c r="AE280" s="17">
        <f>R280*EXP(-$B$15*(($B$16+$AI$4)*1.0))+S280*$B$15/($B$15-$AI$12)*(EXP(-$AI$12*(($B$16+$AI$4)*1.0))-EXP(-$B$15*(($B$16+$AI$4)*1.0)))+T280*$B$15/($B$15-$AI$13)*(EXP(-$AI$13*(($B$16+$AI$4)*1.0))-EXP(-$B$15*(($B$16+$AI$4)*1.0)))+U280*$B$15/($B$15-$AI$14)*(EXP(-$AI$14*(($B$16+$AI$4)*1.0))-EXP(-$B$15*(($B$16+$AI$4)*1.0)))</f>
        <v/>
      </c>
      <c r="AF280" s="17">
        <f>MIN((G280-V280)/$AI$48,(G280-W280)/$AI$49,(G280-X280)/$AI$50,(G280-Y280)/$AI$51,(G280-Z280)/$AI$52,(G280-AA280)/$AI$53,(G280-AB280)/$AI$54,(G280-AC280)/$AI$55,(G280-AD280)/$AI$56,(G280-AE280)/$AI$57)</f>
        <v/>
      </c>
    </row>
    <row r="281">
      <c r="E281" s="12">
        <f>E280+$B$11</f>
        <v/>
      </c>
      <c r="F281" s="13">
        <f>E281/60</f>
        <v/>
      </c>
      <c r="G281" s="13">
        <f>IF(F281&gt;=$AI$66,$B$26,IF(F281&gt;=$AI$65,$B$25,IF(F281&gt;=$AI$64,$B$24,IF(F281&gt;=$AI$63,$B$23,IF(F281&gt;=$AI$62,$B$22,IF(F281&gt;=$AI$61,$B$21,$B$20))))))</f>
        <v/>
      </c>
      <c r="H281" s="14">
        <f>MAX(0,MIN($AI$59,IF($B$9="Plasma",(G281-(S281*$AI$18+T281*$AI$19+U281*$AI$20))/$AI$46,AF281)))</f>
        <v/>
      </c>
      <c r="I281" s="15">
        <f>H281/10*3600/$B$11</f>
        <v/>
      </c>
      <c r="J281" s="15">
        <f>J280+H281</f>
        <v/>
      </c>
      <c r="K281" s="14">
        <f>$AI$21*K280+$AI$22*L280+$AI$23*M280+$AI$30*H280</f>
        <v/>
      </c>
      <c r="L281" s="14">
        <f>$AI$24*K280+$AI$25*L280+$AI$26*M280+$AI$31*H280</f>
        <v/>
      </c>
      <c r="M281" s="14">
        <f>$AI$27*K280+$AI$28*L280+$AI$29*M280+$AI$32*H280</f>
        <v/>
      </c>
      <c r="N281" s="16">
        <f>R281*$B$48</f>
        <v/>
      </c>
      <c r="O281" s="14">
        <f>K281/$B$37</f>
        <v/>
      </c>
      <c r="P281" s="14">
        <f>L281/$B$38</f>
        <v/>
      </c>
      <c r="Q281" s="14">
        <f>M281/$B$39</f>
        <v/>
      </c>
      <c r="R281" s="14">
        <f>R280*$AI$42+S280*$AI$43+T280*$AI$44+U280*$AI$45+$AI$47*H280</f>
        <v/>
      </c>
      <c r="S281" s="17">
        <f>$AI$33*K281+$AI$34*L281+$AI$35*M281</f>
        <v/>
      </c>
      <c r="T281" s="17">
        <f>$AI$36*K281+$AI$37*L281+$AI$38*M281</f>
        <v/>
      </c>
      <c r="U281" s="17">
        <f>$AI$39*K281+$AI$40*L281+$AI$41*M281</f>
        <v/>
      </c>
      <c r="V281" s="17">
        <f>R281*EXP(-$B$15*(($B$16+$AI$4)*0.1))+S281*$B$15/($B$15-$AI$12)*(EXP(-$AI$12*(($B$16+$AI$4)*0.1))-EXP(-$B$15*(($B$16+$AI$4)*0.1)))+T281*$B$15/($B$15-$AI$13)*(EXP(-$AI$13*(($B$16+$AI$4)*0.1))-EXP(-$B$15*(($B$16+$AI$4)*0.1)))+U281*$B$15/($B$15-$AI$14)*(EXP(-$AI$14*(($B$16+$AI$4)*0.1))-EXP(-$B$15*(($B$16+$AI$4)*0.1)))</f>
        <v/>
      </c>
      <c r="W281" s="17">
        <f>R281*EXP(-$B$15*(($B$16+$AI$4)*0.2))+S281*$B$15/($B$15-$AI$12)*(EXP(-$AI$12*(($B$16+$AI$4)*0.2))-EXP(-$B$15*(($B$16+$AI$4)*0.2)))+T281*$B$15/($B$15-$AI$13)*(EXP(-$AI$13*(($B$16+$AI$4)*0.2))-EXP(-$B$15*(($B$16+$AI$4)*0.2)))+U281*$B$15/($B$15-$AI$14)*(EXP(-$AI$14*(($B$16+$AI$4)*0.2))-EXP(-$B$15*(($B$16+$AI$4)*0.2)))</f>
        <v/>
      </c>
      <c r="X281" s="17">
        <f>R281*EXP(-$B$15*(($B$16+$AI$4)*0.3))+S281*$B$15/($B$15-$AI$12)*(EXP(-$AI$12*(($B$16+$AI$4)*0.3))-EXP(-$B$15*(($B$16+$AI$4)*0.3)))+T281*$B$15/($B$15-$AI$13)*(EXP(-$AI$13*(($B$16+$AI$4)*0.3))-EXP(-$B$15*(($B$16+$AI$4)*0.3)))+U281*$B$15/($B$15-$AI$14)*(EXP(-$AI$14*(($B$16+$AI$4)*0.3))-EXP(-$B$15*(($B$16+$AI$4)*0.3)))</f>
        <v/>
      </c>
      <c r="Y281" s="17">
        <f>R281*EXP(-$B$15*(($B$16+$AI$4)*0.4))+S281*$B$15/($B$15-$AI$12)*(EXP(-$AI$12*(($B$16+$AI$4)*0.4))-EXP(-$B$15*(($B$16+$AI$4)*0.4)))+T281*$B$15/($B$15-$AI$13)*(EXP(-$AI$13*(($B$16+$AI$4)*0.4))-EXP(-$B$15*(($B$16+$AI$4)*0.4)))+U281*$B$15/($B$15-$AI$14)*(EXP(-$AI$14*(($B$16+$AI$4)*0.4))-EXP(-$B$15*(($B$16+$AI$4)*0.4)))</f>
        <v/>
      </c>
      <c r="Z281" s="17">
        <f>R281*EXP(-$B$15*(($B$16+$AI$4)*0.5))+S281*$B$15/($B$15-$AI$12)*(EXP(-$AI$12*(($B$16+$AI$4)*0.5))-EXP(-$B$15*(($B$16+$AI$4)*0.5)))+T281*$B$15/($B$15-$AI$13)*(EXP(-$AI$13*(($B$16+$AI$4)*0.5))-EXP(-$B$15*(($B$16+$AI$4)*0.5)))+U281*$B$15/($B$15-$AI$14)*(EXP(-$AI$14*(($B$16+$AI$4)*0.5))-EXP(-$B$15*(($B$16+$AI$4)*0.5)))</f>
        <v/>
      </c>
      <c r="AA281" s="17">
        <f>R281*EXP(-$B$15*(($B$16+$AI$4)*0.6))+S281*$B$15/($B$15-$AI$12)*(EXP(-$AI$12*(($B$16+$AI$4)*0.6))-EXP(-$B$15*(($B$16+$AI$4)*0.6)))+T281*$B$15/($B$15-$AI$13)*(EXP(-$AI$13*(($B$16+$AI$4)*0.6))-EXP(-$B$15*(($B$16+$AI$4)*0.6)))+U281*$B$15/($B$15-$AI$14)*(EXP(-$AI$14*(($B$16+$AI$4)*0.6))-EXP(-$B$15*(($B$16+$AI$4)*0.6)))</f>
        <v/>
      </c>
      <c r="AB281" s="17">
        <f>R281*EXP(-$B$15*(($B$16+$AI$4)*0.7))+S281*$B$15/($B$15-$AI$12)*(EXP(-$AI$12*(($B$16+$AI$4)*0.7))-EXP(-$B$15*(($B$16+$AI$4)*0.7)))+T281*$B$15/($B$15-$AI$13)*(EXP(-$AI$13*(($B$16+$AI$4)*0.7))-EXP(-$B$15*(($B$16+$AI$4)*0.7)))+U281*$B$15/($B$15-$AI$14)*(EXP(-$AI$14*(($B$16+$AI$4)*0.7))-EXP(-$B$15*(($B$16+$AI$4)*0.7)))</f>
        <v/>
      </c>
      <c r="AC281" s="17">
        <f>R281*EXP(-$B$15*(($B$16+$AI$4)*0.8))+S281*$B$15/($B$15-$AI$12)*(EXP(-$AI$12*(($B$16+$AI$4)*0.8))-EXP(-$B$15*(($B$16+$AI$4)*0.8)))+T281*$B$15/($B$15-$AI$13)*(EXP(-$AI$13*(($B$16+$AI$4)*0.8))-EXP(-$B$15*(($B$16+$AI$4)*0.8)))+U281*$B$15/($B$15-$AI$14)*(EXP(-$AI$14*(($B$16+$AI$4)*0.8))-EXP(-$B$15*(($B$16+$AI$4)*0.8)))</f>
        <v/>
      </c>
      <c r="AD281" s="17">
        <f>R281*EXP(-$B$15*(($B$16+$AI$4)*0.9))+S281*$B$15/($B$15-$AI$12)*(EXP(-$AI$12*(($B$16+$AI$4)*0.9))-EXP(-$B$15*(($B$16+$AI$4)*0.9)))+T281*$B$15/($B$15-$AI$13)*(EXP(-$AI$13*(($B$16+$AI$4)*0.9))-EXP(-$B$15*(($B$16+$AI$4)*0.9)))+U281*$B$15/($B$15-$AI$14)*(EXP(-$AI$14*(($B$16+$AI$4)*0.9))-EXP(-$B$15*(($B$16+$AI$4)*0.9)))</f>
        <v/>
      </c>
      <c r="AE281" s="17">
        <f>R281*EXP(-$B$15*(($B$16+$AI$4)*1.0))+S281*$B$15/($B$15-$AI$12)*(EXP(-$AI$12*(($B$16+$AI$4)*1.0))-EXP(-$B$15*(($B$16+$AI$4)*1.0)))+T281*$B$15/($B$15-$AI$13)*(EXP(-$AI$13*(($B$16+$AI$4)*1.0))-EXP(-$B$15*(($B$16+$AI$4)*1.0)))+U281*$B$15/($B$15-$AI$14)*(EXP(-$AI$14*(($B$16+$AI$4)*1.0))-EXP(-$B$15*(($B$16+$AI$4)*1.0)))</f>
        <v/>
      </c>
      <c r="AF281" s="17">
        <f>MIN((G281-V281)/$AI$48,(G281-W281)/$AI$49,(G281-X281)/$AI$50,(G281-Y281)/$AI$51,(G281-Z281)/$AI$52,(G281-AA281)/$AI$53,(G281-AB281)/$AI$54,(G281-AC281)/$AI$55,(G281-AD281)/$AI$56,(G281-AE281)/$AI$57)</f>
        <v/>
      </c>
    </row>
    <row r="282">
      <c r="E282" s="12">
        <f>E281+$B$11</f>
        <v/>
      </c>
      <c r="F282" s="13">
        <f>E282/60</f>
        <v/>
      </c>
      <c r="G282" s="13">
        <f>IF(F282&gt;=$AI$66,$B$26,IF(F282&gt;=$AI$65,$B$25,IF(F282&gt;=$AI$64,$B$24,IF(F282&gt;=$AI$63,$B$23,IF(F282&gt;=$AI$62,$B$22,IF(F282&gt;=$AI$61,$B$21,$B$20))))))</f>
        <v/>
      </c>
      <c r="H282" s="14">
        <f>MAX(0,MIN($AI$59,IF($B$9="Plasma",(G282-(S282*$AI$18+T282*$AI$19+U282*$AI$20))/$AI$46,AF282)))</f>
        <v/>
      </c>
      <c r="I282" s="15">
        <f>H282/10*3600/$B$11</f>
        <v/>
      </c>
      <c r="J282" s="15">
        <f>J281+H282</f>
        <v/>
      </c>
      <c r="K282" s="14">
        <f>$AI$21*K281+$AI$22*L281+$AI$23*M281+$AI$30*H281</f>
        <v/>
      </c>
      <c r="L282" s="14">
        <f>$AI$24*K281+$AI$25*L281+$AI$26*M281+$AI$31*H281</f>
        <v/>
      </c>
      <c r="M282" s="14">
        <f>$AI$27*K281+$AI$28*L281+$AI$29*M281+$AI$32*H281</f>
        <v/>
      </c>
      <c r="N282" s="16">
        <f>R282*$B$48</f>
        <v/>
      </c>
      <c r="O282" s="14">
        <f>K282/$B$37</f>
        <v/>
      </c>
      <c r="P282" s="14">
        <f>L282/$B$38</f>
        <v/>
      </c>
      <c r="Q282" s="14">
        <f>M282/$B$39</f>
        <v/>
      </c>
      <c r="R282" s="14">
        <f>R281*$AI$42+S281*$AI$43+T281*$AI$44+U281*$AI$45+$AI$47*H281</f>
        <v/>
      </c>
      <c r="S282" s="17">
        <f>$AI$33*K282+$AI$34*L282+$AI$35*M282</f>
        <v/>
      </c>
      <c r="T282" s="17">
        <f>$AI$36*K282+$AI$37*L282+$AI$38*M282</f>
        <v/>
      </c>
      <c r="U282" s="17">
        <f>$AI$39*K282+$AI$40*L282+$AI$41*M282</f>
        <v/>
      </c>
      <c r="V282" s="17">
        <f>R282*EXP(-$B$15*(($B$16+$AI$4)*0.1))+S282*$B$15/($B$15-$AI$12)*(EXP(-$AI$12*(($B$16+$AI$4)*0.1))-EXP(-$B$15*(($B$16+$AI$4)*0.1)))+T282*$B$15/($B$15-$AI$13)*(EXP(-$AI$13*(($B$16+$AI$4)*0.1))-EXP(-$B$15*(($B$16+$AI$4)*0.1)))+U282*$B$15/($B$15-$AI$14)*(EXP(-$AI$14*(($B$16+$AI$4)*0.1))-EXP(-$B$15*(($B$16+$AI$4)*0.1)))</f>
        <v/>
      </c>
      <c r="W282" s="17">
        <f>R282*EXP(-$B$15*(($B$16+$AI$4)*0.2))+S282*$B$15/($B$15-$AI$12)*(EXP(-$AI$12*(($B$16+$AI$4)*0.2))-EXP(-$B$15*(($B$16+$AI$4)*0.2)))+T282*$B$15/($B$15-$AI$13)*(EXP(-$AI$13*(($B$16+$AI$4)*0.2))-EXP(-$B$15*(($B$16+$AI$4)*0.2)))+U282*$B$15/($B$15-$AI$14)*(EXP(-$AI$14*(($B$16+$AI$4)*0.2))-EXP(-$B$15*(($B$16+$AI$4)*0.2)))</f>
        <v/>
      </c>
      <c r="X282" s="17">
        <f>R282*EXP(-$B$15*(($B$16+$AI$4)*0.3))+S282*$B$15/($B$15-$AI$12)*(EXP(-$AI$12*(($B$16+$AI$4)*0.3))-EXP(-$B$15*(($B$16+$AI$4)*0.3)))+T282*$B$15/($B$15-$AI$13)*(EXP(-$AI$13*(($B$16+$AI$4)*0.3))-EXP(-$B$15*(($B$16+$AI$4)*0.3)))+U282*$B$15/($B$15-$AI$14)*(EXP(-$AI$14*(($B$16+$AI$4)*0.3))-EXP(-$B$15*(($B$16+$AI$4)*0.3)))</f>
        <v/>
      </c>
      <c r="Y282" s="17">
        <f>R282*EXP(-$B$15*(($B$16+$AI$4)*0.4))+S282*$B$15/($B$15-$AI$12)*(EXP(-$AI$12*(($B$16+$AI$4)*0.4))-EXP(-$B$15*(($B$16+$AI$4)*0.4)))+T282*$B$15/($B$15-$AI$13)*(EXP(-$AI$13*(($B$16+$AI$4)*0.4))-EXP(-$B$15*(($B$16+$AI$4)*0.4)))+U282*$B$15/($B$15-$AI$14)*(EXP(-$AI$14*(($B$16+$AI$4)*0.4))-EXP(-$B$15*(($B$16+$AI$4)*0.4)))</f>
        <v/>
      </c>
      <c r="Z282" s="17">
        <f>R282*EXP(-$B$15*(($B$16+$AI$4)*0.5))+S282*$B$15/($B$15-$AI$12)*(EXP(-$AI$12*(($B$16+$AI$4)*0.5))-EXP(-$B$15*(($B$16+$AI$4)*0.5)))+T282*$B$15/($B$15-$AI$13)*(EXP(-$AI$13*(($B$16+$AI$4)*0.5))-EXP(-$B$15*(($B$16+$AI$4)*0.5)))+U282*$B$15/($B$15-$AI$14)*(EXP(-$AI$14*(($B$16+$AI$4)*0.5))-EXP(-$B$15*(($B$16+$AI$4)*0.5)))</f>
        <v/>
      </c>
      <c r="AA282" s="17">
        <f>R282*EXP(-$B$15*(($B$16+$AI$4)*0.6))+S282*$B$15/($B$15-$AI$12)*(EXP(-$AI$12*(($B$16+$AI$4)*0.6))-EXP(-$B$15*(($B$16+$AI$4)*0.6)))+T282*$B$15/($B$15-$AI$13)*(EXP(-$AI$13*(($B$16+$AI$4)*0.6))-EXP(-$B$15*(($B$16+$AI$4)*0.6)))+U282*$B$15/($B$15-$AI$14)*(EXP(-$AI$14*(($B$16+$AI$4)*0.6))-EXP(-$B$15*(($B$16+$AI$4)*0.6)))</f>
        <v/>
      </c>
      <c r="AB282" s="17">
        <f>R282*EXP(-$B$15*(($B$16+$AI$4)*0.7))+S282*$B$15/($B$15-$AI$12)*(EXP(-$AI$12*(($B$16+$AI$4)*0.7))-EXP(-$B$15*(($B$16+$AI$4)*0.7)))+T282*$B$15/($B$15-$AI$13)*(EXP(-$AI$13*(($B$16+$AI$4)*0.7))-EXP(-$B$15*(($B$16+$AI$4)*0.7)))+U282*$B$15/($B$15-$AI$14)*(EXP(-$AI$14*(($B$16+$AI$4)*0.7))-EXP(-$B$15*(($B$16+$AI$4)*0.7)))</f>
        <v/>
      </c>
      <c r="AC282" s="17">
        <f>R282*EXP(-$B$15*(($B$16+$AI$4)*0.8))+S282*$B$15/($B$15-$AI$12)*(EXP(-$AI$12*(($B$16+$AI$4)*0.8))-EXP(-$B$15*(($B$16+$AI$4)*0.8)))+T282*$B$15/($B$15-$AI$13)*(EXP(-$AI$13*(($B$16+$AI$4)*0.8))-EXP(-$B$15*(($B$16+$AI$4)*0.8)))+U282*$B$15/($B$15-$AI$14)*(EXP(-$AI$14*(($B$16+$AI$4)*0.8))-EXP(-$B$15*(($B$16+$AI$4)*0.8)))</f>
        <v/>
      </c>
      <c r="AD282" s="17">
        <f>R282*EXP(-$B$15*(($B$16+$AI$4)*0.9))+S282*$B$15/($B$15-$AI$12)*(EXP(-$AI$12*(($B$16+$AI$4)*0.9))-EXP(-$B$15*(($B$16+$AI$4)*0.9)))+T282*$B$15/($B$15-$AI$13)*(EXP(-$AI$13*(($B$16+$AI$4)*0.9))-EXP(-$B$15*(($B$16+$AI$4)*0.9)))+U282*$B$15/($B$15-$AI$14)*(EXP(-$AI$14*(($B$16+$AI$4)*0.9))-EXP(-$B$15*(($B$16+$AI$4)*0.9)))</f>
        <v/>
      </c>
      <c r="AE282" s="17">
        <f>R282*EXP(-$B$15*(($B$16+$AI$4)*1.0))+S282*$B$15/($B$15-$AI$12)*(EXP(-$AI$12*(($B$16+$AI$4)*1.0))-EXP(-$B$15*(($B$16+$AI$4)*1.0)))+T282*$B$15/($B$15-$AI$13)*(EXP(-$AI$13*(($B$16+$AI$4)*1.0))-EXP(-$B$15*(($B$16+$AI$4)*1.0)))+U282*$B$15/($B$15-$AI$14)*(EXP(-$AI$14*(($B$16+$AI$4)*1.0))-EXP(-$B$15*(($B$16+$AI$4)*1.0)))</f>
        <v/>
      </c>
      <c r="AF282" s="17">
        <f>MIN((G282-V282)/$AI$48,(G282-W282)/$AI$49,(G282-X282)/$AI$50,(G282-Y282)/$AI$51,(G282-Z282)/$AI$52,(G282-AA282)/$AI$53,(G282-AB282)/$AI$54,(G282-AC282)/$AI$55,(G282-AD282)/$AI$56,(G282-AE282)/$AI$57)</f>
        <v/>
      </c>
    </row>
    <row r="283">
      <c r="E283" s="12">
        <f>E282+$B$11</f>
        <v/>
      </c>
      <c r="F283" s="13">
        <f>E283/60</f>
        <v/>
      </c>
      <c r="G283" s="13">
        <f>IF(F283&gt;=$AI$66,$B$26,IF(F283&gt;=$AI$65,$B$25,IF(F283&gt;=$AI$64,$B$24,IF(F283&gt;=$AI$63,$B$23,IF(F283&gt;=$AI$62,$B$22,IF(F283&gt;=$AI$61,$B$21,$B$20))))))</f>
        <v/>
      </c>
      <c r="H283" s="14">
        <f>MAX(0,MIN($AI$59,IF($B$9="Plasma",(G283-(S283*$AI$18+T283*$AI$19+U283*$AI$20))/$AI$46,AF283)))</f>
        <v/>
      </c>
      <c r="I283" s="15">
        <f>H283/10*3600/$B$11</f>
        <v/>
      </c>
      <c r="J283" s="15">
        <f>J282+H283</f>
        <v/>
      </c>
      <c r="K283" s="14">
        <f>$AI$21*K282+$AI$22*L282+$AI$23*M282+$AI$30*H282</f>
        <v/>
      </c>
      <c r="L283" s="14">
        <f>$AI$24*K282+$AI$25*L282+$AI$26*M282+$AI$31*H282</f>
        <v/>
      </c>
      <c r="M283" s="14">
        <f>$AI$27*K282+$AI$28*L282+$AI$29*M282+$AI$32*H282</f>
        <v/>
      </c>
      <c r="N283" s="16">
        <f>R283*$B$48</f>
        <v/>
      </c>
      <c r="O283" s="14">
        <f>K283/$B$37</f>
        <v/>
      </c>
      <c r="P283" s="14">
        <f>L283/$B$38</f>
        <v/>
      </c>
      <c r="Q283" s="14">
        <f>M283/$B$39</f>
        <v/>
      </c>
      <c r="R283" s="14">
        <f>R282*$AI$42+S282*$AI$43+T282*$AI$44+U282*$AI$45+$AI$47*H282</f>
        <v/>
      </c>
      <c r="S283" s="17">
        <f>$AI$33*K283+$AI$34*L283+$AI$35*M283</f>
        <v/>
      </c>
      <c r="T283" s="17">
        <f>$AI$36*K283+$AI$37*L283+$AI$38*M283</f>
        <v/>
      </c>
      <c r="U283" s="17">
        <f>$AI$39*K283+$AI$40*L283+$AI$41*M283</f>
        <v/>
      </c>
      <c r="V283" s="17">
        <f>R283*EXP(-$B$15*(($B$16+$AI$4)*0.1))+S283*$B$15/($B$15-$AI$12)*(EXP(-$AI$12*(($B$16+$AI$4)*0.1))-EXP(-$B$15*(($B$16+$AI$4)*0.1)))+T283*$B$15/($B$15-$AI$13)*(EXP(-$AI$13*(($B$16+$AI$4)*0.1))-EXP(-$B$15*(($B$16+$AI$4)*0.1)))+U283*$B$15/($B$15-$AI$14)*(EXP(-$AI$14*(($B$16+$AI$4)*0.1))-EXP(-$B$15*(($B$16+$AI$4)*0.1)))</f>
        <v/>
      </c>
      <c r="W283" s="17">
        <f>R283*EXP(-$B$15*(($B$16+$AI$4)*0.2))+S283*$B$15/($B$15-$AI$12)*(EXP(-$AI$12*(($B$16+$AI$4)*0.2))-EXP(-$B$15*(($B$16+$AI$4)*0.2)))+T283*$B$15/($B$15-$AI$13)*(EXP(-$AI$13*(($B$16+$AI$4)*0.2))-EXP(-$B$15*(($B$16+$AI$4)*0.2)))+U283*$B$15/($B$15-$AI$14)*(EXP(-$AI$14*(($B$16+$AI$4)*0.2))-EXP(-$B$15*(($B$16+$AI$4)*0.2)))</f>
        <v/>
      </c>
      <c r="X283" s="17">
        <f>R283*EXP(-$B$15*(($B$16+$AI$4)*0.3))+S283*$B$15/($B$15-$AI$12)*(EXP(-$AI$12*(($B$16+$AI$4)*0.3))-EXP(-$B$15*(($B$16+$AI$4)*0.3)))+T283*$B$15/($B$15-$AI$13)*(EXP(-$AI$13*(($B$16+$AI$4)*0.3))-EXP(-$B$15*(($B$16+$AI$4)*0.3)))+U283*$B$15/($B$15-$AI$14)*(EXP(-$AI$14*(($B$16+$AI$4)*0.3))-EXP(-$B$15*(($B$16+$AI$4)*0.3)))</f>
        <v/>
      </c>
      <c r="Y283" s="17">
        <f>R283*EXP(-$B$15*(($B$16+$AI$4)*0.4))+S283*$B$15/($B$15-$AI$12)*(EXP(-$AI$12*(($B$16+$AI$4)*0.4))-EXP(-$B$15*(($B$16+$AI$4)*0.4)))+T283*$B$15/($B$15-$AI$13)*(EXP(-$AI$13*(($B$16+$AI$4)*0.4))-EXP(-$B$15*(($B$16+$AI$4)*0.4)))+U283*$B$15/($B$15-$AI$14)*(EXP(-$AI$14*(($B$16+$AI$4)*0.4))-EXP(-$B$15*(($B$16+$AI$4)*0.4)))</f>
        <v/>
      </c>
      <c r="Z283" s="17">
        <f>R283*EXP(-$B$15*(($B$16+$AI$4)*0.5))+S283*$B$15/($B$15-$AI$12)*(EXP(-$AI$12*(($B$16+$AI$4)*0.5))-EXP(-$B$15*(($B$16+$AI$4)*0.5)))+T283*$B$15/($B$15-$AI$13)*(EXP(-$AI$13*(($B$16+$AI$4)*0.5))-EXP(-$B$15*(($B$16+$AI$4)*0.5)))+U283*$B$15/($B$15-$AI$14)*(EXP(-$AI$14*(($B$16+$AI$4)*0.5))-EXP(-$B$15*(($B$16+$AI$4)*0.5)))</f>
        <v/>
      </c>
      <c r="AA283" s="17">
        <f>R283*EXP(-$B$15*(($B$16+$AI$4)*0.6))+S283*$B$15/($B$15-$AI$12)*(EXP(-$AI$12*(($B$16+$AI$4)*0.6))-EXP(-$B$15*(($B$16+$AI$4)*0.6)))+T283*$B$15/($B$15-$AI$13)*(EXP(-$AI$13*(($B$16+$AI$4)*0.6))-EXP(-$B$15*(($B$16+$AI$4)*0.6)))+U283*$B$15/($B$15-$AI$14)*(EXP(-$AI$14*(($B$16+$AI$4)*0.6))-EXP(-$B$15*(($B$16+$AI$4)*0.6)))</f>
        <v/>
      </c>
      <c r="AB283" s="17">
        <f>R283*EXP(-$B$15*(($B$16+$AI$4)*0.7))+S283*$B$15/($B$15-$AI$12)*(EXP(-$AI$12*(($B$16+$AI$4)*0.7))-EXP(-$B$15*(($B$16+$AI$4)*0.7)))+T283*$B$15/($B$15-$AI$13)*(EXP(-$AI$13*(($B$16+$AI$4)*0.7))-EXP(-$B$15*(($B$16+$AI$4)*0.7)))+U283*$B$15/($B$15-$AI$14)*(EXP(-$AI$14*(($B$16+$AI$4)*0.7))-EXP(-$B$15*(($B$16+$AI$4)*0.7)))</f>
        <v/>
      </c>
      <c r="AC283" s="17">
        <f>R283*EXP(-$B$15*(($B$16+$AI$4)*0.8))+S283*$B$15/($B$15-$AI$12)*(EXP(-$AI$12*(($B$16+$AI$4)*0.8))-EXP(-$B$15*(($B$16+$AI$4)*0.8)))+T283*$B$15/($B$15-$AI$13)*(EXP(-$AI$13*(($B$16+$AI$4)*0.8))-EXP(-$B$15*(($B$16+$AI$4)*0.8)))+U283*$B$15/($B$15-$AI$14)*(EXP(-$AI$14*(($B$16+$AI$4)*0.8))-EXP(-$B$15*(($B$16+$AI$4)*0.8)))</f>
        <v/>
      </c>
      <c r="AD283" s="17">
        <f>R283*EXP(-$B$15*(($B$16+$AI$4)*0.9))+S283*$B$15/($B$15-$AI$12)*(EXP(-$AI$12*(($B$16+$AI$4)*0.9))-EXP(-$B$15*(($B$16+$AI$4)*0.9)))+T283*$B$15/($B$15-$AI$13)*(EXP(-$AI$13*(($B$16+$AI$4)*0.9))-EXP(-$B$15*(($B$16+$AI$4)*0.9)))+U283*$B$15/($B$15-$AI$14)*(EXP(-$AI$14*(($B$16+$AI$4)*0.9))-EXP(-$B$15*(($B$16+$AI$4)*0.9)))</f>
        <v/>
      </c>
      <c r="AE283" s="17">
        <f>R283*EXP(-$B$15*(($B$16+$AI$4)*1.0))+S283*$B$15/($B$15-$AI$12)*(EXP(-$AI$12*(($B$16+$AI$4)*1.0))-EXP(-$B$15*(($B$16+$AI$4)*1.0)))+T283*$B$15/($B$15-$AI$13)*(EXP(-$AI$13*(($B$16+$AI$4)*1.0))-EXP(-$B$15*(($B$16+$AI$4)*1.0)))+U283*$B$15/($B$15-$AI$14)*(EXP(-$AI$14*(($B$16+$AI$4)*1.0))-EXP(-$B$15*(($B$16+$AI$4)*1.0)))</f>
        <v/>
      </c>
      <c r="AF283" s="17">
        <f>MIN((G283-V283)/$AI$48,(G283-W283)/$AI$49,(G283-X283)/$AI$50,(G283-Y283)/$AI$51,(G283-Z283)/$AI$52,(G283-AA283)/$AI$53,(G283-AB283)/$AI$54,(G283-AC283)/$AI$55,(G283-AD283)/$AI$56,(G283-AE283)/$AI$57)</f>
        <v/>
      </c>
    </row>
    <row r="284">
      <c r="E284" s="12">
        <f>E283+$B$11</f>
        <v/>
      </c>
      <c r="F284" s="13">
        <f>E284/60</f>
        <v/>
      </c>
      <c r="G284" s="13">
        <f>IF(F284&gt;=$AI$66,$B$26,IF(F284&gt;=$AI$65,$B$25,IF(F284&gt;=$AI$64,$B$24,IF(F284&gt;=$AI$63,$B$23,IF(F284&gt;=$AI$62,$B$22,IF(F284&gt;=$AI$61,$B$21,$B$20))))))</f>
        <v/>
      </c>
      <c r="H284" s="14">
        <f>MAX(0,MIN($AI$59,IF($B$9="Plasma",(G284-(S284*$AI$18+T284*$AI$19+U284*$AI$20))/$AI$46,AF284)))</f>
        <v/>
      </c>
      <c r="I284" s="15">
        <f>H284/10*3600/$B$11</f>
        <v/>
      </c>
      <c r="J284" s="15">
        <f>J283+H284</f>
        <v/>
      </c>
      <c r="K284" s="14">
        <f>$AI$21*K283+$AI$22*L283+$AI$23*M283+$AI$30*H283</f>
        <v/>
      </c>
      <c r="L284" s="14">
        <f>$AI$24*K283+$AI$25*L283+$AI$26*M283+$AI$31*H283</f>
        <v/>
      </c>
      <c r="M284" s="14">
        <f>$AI$27*K283+$AI$28*L283+$AI$29*M283+$AI$32*H283</f>
        <v/>
      </c>
      <c r="N284" s="16">
        <f>R284*$B$48</f>
        <v/>
      </c>
      <c r="O284" s="14">
        <f>K284/$B$37</f>
        <v/>
      </c>
      <c r="P284" s="14">
        <f>L284/$B$38</f>
        <v/>
      </c>
      <c r="Q284" s="14">
        <f>M284/$B$39</f>
        <v/>
      </c>
      <c r="R284" s="14">
        <f>R283*$AI$42+S283*$AI$43+T283*$AI$44+U283*$AI$45+$AI$47*H283</f>
        <v/>
      </c>
      <c r="S284" s="17">
        <f>$AI$33*K284+$AI$34*L284+$AI$35*M284</f>
        <v/>
      </c>
      <c r="T284" s="17">
        <f>$AI$36*K284+$AI$37*L284+$AI$38*M284</f>
        <v/>
      </c>
      <c r="U284" s="17">
        <f>$AI$39*K284+$AI$40*L284+$AI$41*M284</f>
        <v/>
      </c>
      <c r="V284" s="17">
        <f>R284*EXP(-$B$15*(($B$16+$AI$4)*0.1))+S284*$B$15/($B$15-$AI$12)*(EXP(-$AI$12*(($B$16+$AI$4)*0.1))-EXP(-$B$15*(($B$16+$AI$4)*0.1)))+T284*$B$15/($B$15-$AI$13)*(EXP(-$AI$13*(($B$16+$AI$4)*0.1))-EXP(-$B$15*(($B$16+$AI$4)*0.1)))+U284*$B$15/($B$15-$AI$14)*(EXP(-$AI$14*(($B$16+$AI$4)*0.1))-EXP(-$B$15*(($B$16+$AI$4)*0.1)))</f>
        <v/>
      </c>
      <c r="W284" s="17">
        <f>R284*EXP(-$B$15*(($B$16+$AI$4)*0.2))+S284*$B$15/($B$15-$AI$12)*(EXP(-$AI$12*(($B$16+$AI$4)*0.2))-EXP(-$B$15*(($B$16+$AI$4)*0.2)))+T284*$B$15/($B$15-$AI$13)*(EXP(-$AI$13*(($B$16+$AI$4)*0.2))-EXP(-$B$15*(($B$16+$AI$4)*0.2)))+U284*$B$15/($B$15-$AI$14)*(EXP(-$AI$14*(($B$16+$AI$4)*0.2))-EXP(-$B$15*(($B$16+$AI$4)*0.2)))</f>
        <v/>
      </c>
      <c r="X284" s="17">
        <f>R284*EXP(-$B$15*(($B$16+$AI$4)*0.3))+S284*$B$15/($B$15-$AI$12)*(EXP(-$AI$12*(($B$16+$AI$4)*0.3))-EXP(-$B$15*(($B$16+$AI$4)*0.3)))+T284*$B$15/($B$15-$AI$13)*(EXP(-$AI$13*(($B$16+$AI$4)*0.3))-EXP(-$B$15*(($B$16+$AI$4)*0.3)))+U284*$B$15/($B$15-$AI$14)*(EXP(-$AI$14*(($B$16+$AI$4)*0.3))-EXP(-$B$15*(($B$16+$AI$4)*0.3)))</f>
        <v/>
      </c>
      <c r="Y284" s="17">
        <f>R284*EXP(-$B$15*(($B$16+$AI$4)*0.4))+S284*$B$15/($B$15-$AI$12)*(EXP(-$AI$12*(($B$16+$AI$4)*0.4))-EXP(-$B$15*(($B$16+$AI$4)*0.4)))+T284*$B$15/($B$15-$AI$13)*(EXP(-$AI$13*(($B$16+$AI$4)*0.4))-EXP(-$B$15*(($B$16+$AI$4)*0.4)))+U284*$B$15/($B$15-$AI$14)*(EXP(-$AI$14*(($B$16+$AI$4)*0.4))-EXP(-$B$15*(($B$16+$AI$4)*0.4)))</f>
        <v/>
      </c>
      <c r="Z284" s="17">
        <f>R284*EXP(-$B$15*(($B$16+$AI$4)*0.5))+S284*$B$15/($B$15-$AI$12)*(EXP(-$AI$12*(($B$16+$AI$4)*0.5))-EXP(-$B$15*(($B$16+$AI$4)*0.5)))+T284*$B$15/($B$15-$AI$13)*(EXP(-$AI$13*(($B$16+$AI$4)*0.5))-EXP(-$B$15*(($B$16+$AI$4)*0.5)))+U284*$B$15/($B$15-$AI$14)*(EXP(-$AI$14*(($B$16+$AI$4)*0.5))-EXP(-$B$15*(($B$16+$AI$4)*0.5)))</f>
        <v/>
      </c>
      <c r="AA284" s="17">
        <f>R284*EXP(-$B$15*(($B$16+$AI$4)*0.6))+S284*$B$15/($B$15-$AI$12)*(EXP(-$AI$12*(($B$16+$AI$4)*0.6))-EXP(-$B$15*(($B$16+$AI$4)*0.6)))+T284*$B$15/($B$15-$AI$13)*(EXP(-$AI$13*(($B$16+$AI$4)*0.6))-EXP(-$B$15*(($B$16+$AI$4)*0.6)))+U284*$B$15/($B$15-$AI$14)*(EXP(-$AI$14*(($B$16+$AI$4)*0.6))-EXP(-$B$15*(($B$16+$AI$4)*0.6)))</f>
        <v/>
      </c>
      <c r="AB284" s="17">
        <f>R284*EXP(-$B$15*(($B$16+$AI$4)*0.7))+S284*$B$15/($B$15-$AI$12)*(EXP(-$AI$12*(($B$16+$AI$4)*0.7))-EXP(-$B$15*(($B$16+$AI$4)*0.7)))+T284*$B$15/($B$15-$AI$13)*(EXP(-$AI$13*(($B$16+$AI$4)*0.7))-EXP(-$B$15*(($B$16+$AI$4)*0.7)))+U284*$B$15/($B$15-$AI$14)*(EXP(-$AI$14*(($B$16+$AI$4)*0.7))-EXP(-$B$15*(($B$16+$AI$4)*0.7)))</f>
        <v/>
      </c>
      <c r="AC284" s="17">
        <f>R284*EXP(-$B$15*(($B$16+$AI$4)*0.8))+S284*$B$15/($B$15-$AI$12)*(EXP(-$AI$12*(($B$16+$AI$4)*0.8))-EXP(-$B$15*(($B$16+$AI$4)*0.8)))+T284*$B$15/($B$15-$AI$13)*(EXP(-$AI$13*(($B$16+$AI$4)*0.8))-EXP(-$B$15*(($B$16+$AI$4)*0.8)))+U284*$B$15/($B$15-$AI$14)*(EXP(-$AI$14*(($B$16+$AI$4)*0.8))-EXP(-$B$15*(($B$16+$AI$4)*0.8)))</f>
        <v/>
      </c>
      <c r="AD284" s="17">
        <f>R284*EXP(-$B$15*(($B$16+$AI$4)*0.9))+S284*$B$15/($B$15-$AI$12)*(EXP(-$AI$12*(($B$16+$AI$4)*0.9))-EXP(-$B$15*(($B$16+$AI$4)*0.9)))+T284*$B$15/($B$15-$AI$13)*(EXP(-$AI$13*(($B$16+$AI$4)*0.9))-EXP(-$B$15*(($B$16+$AI$4)*0.9)))+U284*$B$15/($B$15-$AI$14)*(EXP(-$AI$14*(($B$16+$AI$4)*0.9))-EXP(-$B$15*(($B$16+$AI$4)*0.9)))</f>
        <v/>
      </c>
      <c r="AE284" s="17">
        <f>R284*EXP(-$B$15*(($B$16+$AI$4)*1.0))+S284*$B$15/($B$15-$AI$12)*(EXP(-$AI$12*(($B$16+$AI$4)*1.0))-EXP(-$B$15*(($B$16+$AI$4)*1.0)))+T284*$B$15/($B$15-$AI$13)*(EXP(-$AI$13*(($B$16+$AI$4)*1.0))-EXP(-$B$15*(($B$16+$AI$4)*1.0)))+U284*$B$15/($B$15-$AI$14)*(EXP(-$AI$14*(($B$16+$AI$4)*1.0))-EXP(-$B$15*(($B$16+$AI$4)*1.0)))</f>
        <v/>
      </c>
      <c r="AF284" s="17">
        <f>MIN((G284-V284)/$AI$48,(G284-W284)/$AI$49,(G284-X284)/$AI$50,(G284-Y284)/$AI$51,(G284-Z284)/$AI$52,(G284-AA284)/$AI$53,(G284-AB284)/$AI$54,(G284-AC284)/$AI$55,(G284-AD284)/$AI$56,(G284-AE284)/$AI$57)</f>
        <v/>
      </c>
    </row>
    <row r="285">
      <c r="E285" s="12">
        <f>E284+$B$11</f>
        <v/>
      </c>
      <c r="F285" s="13">
        <f>E285/60</f>
        <v/>
      </c>
      <c r="G285" s="13">
        <f>IF(F285&gt;=$AI$66,$B$26,IF(F285&gt;=$AI$65,$B$25,IF(F285&gt;=$AI$64,$B$24,IF(F285&gt;=$AI$63,$B$23,IF(F285&gt;=$AI$62,$B$22,IF(F285&gt;=$AI$61,$B$21,$B$20))))))</f>
        <v/>
      </c>
      <c r="H285" s="14">
        <f>MAX(0,MIN($AI$59,IF($B$9="Plasma",(G285-(S285*$AI$18+T285*$AI$19+U285*$AI$20))/$AI$46,AF285)))</f>
        <v/>
      </c>
      <c r="I285" s="15">
        <f>H285/10*3600/$B$11</f>
        <v/>
      </c>
      <c r="J285" s="15">
        <f>J284+H285</f>
        <v/>
      </c>
      <c r="K285" s="14">
        <f>$AI$21*K284+$AI$22*L284+$AI$23*M284+$AI$30*H284</f>
        <v/>
      </c>
      <c r="L285" s="14">
        <f>$AI$24*K284+$AI$25*L284+$AI$26*M284+$AI$31*H284</f>
        <v/>
      </c>
      <c r="M285" s="14">
        <f>$AI$27*K284+$AI$28*L284+$AI$29*M284+$AI$32*H284</f>
        <v/>
      </c>
      <c r="N285" s="16">
        <f>R285*$B$48</f>
        <v/>
      </c>
      <c r="O285" s="14">
        <f>K285/$B$37</f>
        <v/>
      </c>
      <c r="P285" s="14">
        <f>L285/$B$38</f>
        <v/>
      </c>
      <c r="Q285" s="14">
        <f>M285/$B$39</f>
        <v/>
      </c>
      <c r="R285" s="14">
        <f>R284*$AI$42+S284*$AI$43+T284*$AI$44+U284*$AI$45+$AI$47*H284</f>
        <v/>
      </c>
      <c r="S285" s="17">
        <f>$AI$33*K285+$AI$34*L285+$AI$35*M285</f>
        <v/>
      </c>
      <c r="T285" s="17">
        <f>$AI$36*K285+$AI$37*L285+$AI$38*M285</f>
        <v/>
      </c>
      <c r="U285" s="17">
        <f>$AI$39*K285+$AI$40*L285+$AI$41*M285</f>
        <v/>
      </c>
      <c r="V285" s="17">
        <f>R285*EXP(-$B$15*(($B$16+$AI$4)*0.1))+S285*$B$15/($B$15-$AI$12)*(EXP(-$AI$12*(($B$16+$AI$4)*0.1))-EXP(-$B$15*(($B$16+$AI$4)*0.1)))+T285*$B$15/($B$15-$AI$13)*(EXP(-$AI$13*(($B$16+$AI$4)*0.1))-EXP(-$B$15*(($B$16+$AI$4)*0.1)))+U285*$B$15/($B$15-$AI$14)*(EXP(-$AI$14*(($B$16+$AI$4)*0.1))-EXP(-$B$15*(($B$16+$AI$4)*0.1)))</f>
        <v/>
      </c>
      <c r="W285" s="17">
        <f>R285*EXP(-$B$15*(($B$16+$AI$4)*0.2))+S285*$B$15/($B$15-$AI$12)*(EXP(-$AI$12*(($B$16+$AI$4)*0.2))-EXP(-$B$15*(($B$16+$AI$4)*0.2)))+T285*$B$15/($B$15-$AI$13)*(EXP(-$AI$13*(($B$16+$AI$4)*0.2))-EXP(-$B$15*(($B$16+$AI$4)*0.2)))+U285*$B$15/($B$15-$AI$14)*(EXP(-$AI$14*(($B$16+$AI$4)*0.2))-EXP(-$B$15*(($B$16+$AI$4)*0.2)))</f>
        <v/>
      </c>
      <c r="X285" s="17">
        <f>R285*EXP(-$B$15*(($B$16+$AI$4)*0.3))+S285*$B$15/($B$15-$AI$12)*(EXP(-$AI$12*(($B$16+$AI$4)*0.3))-EXP(-$B$15*(($B$16+$AI$4)*0.3)))+T285*$B$15/($B$15-$AI$13)*(EXP(-$AI$13*(($B$16+$AI$4)*0.3))-EXP(-$B$15*(($B$16+$AI$4)*0.3)))+U285*$B$15/($B$15-$AI$14)*(EXP(-$AI$14*(($B$16+$AI$4)*0.3))-EXP(-$B$15*(($B$16+$AI$4)*0.3)))</f>
        <v/>
      </c>
      <c r="Y285" s="17">
        <f>R285*EXP(-$B$15*(($B$16+$AI$4)*0.4))+S285*$B$15/($B$15-$AI$12)*(EXP(-$AI$12*(($B$16+$AI$4)*0.4))-EXP(-$B$15*(($B$16+$AI$4)*0.4)))+T285*$B$15/($B$15-$AI$13)*(EXP(-$AI$13*(($B$16+$AI$4)*0.4))-EXP(-$B$15*(($B$16+$AI$4)*0.4)))+U285*$B$15/($B$15-$AI$14)*(EXP(-$AI$14*(($B$16+$AI$4)*0.4))-EXP(-$B$15*(($B$16+$AI$4)*0.4)))</f>
        <v/>
      </c>
      <c r="Z285" s="17">
        <f>R285*EXP(-$B$15*(($B$16+$AI$4)*0.5))+S285*$B$15/($B$15-$AI$12)*(EXP(-$AI$12*(($B$16+$AI$4)*0.5))-EXP(-$B$15*(($B$16+$AI$4)*0.5)))+T285*$B$15/($B$15-$AI$13)*(EXP(-$AI$13*(($B$16+$AI$4)*0.5))-EXP(-$B$15*(($B$16+$AI$4)*0.5)))+U285*$B$15/($B$15-$AI$14)*(EXP(-$AI$14*(($B$16+$AI$4)*0.5))-EXP(-$B$15*(($B$16+$AI$4)*0.5)))</f>
        <v/>
      </c>
      <c r="AA285" s="17">
        <f>R285*EXP(-$B$15*(($B$16+$AI$4)*0.6))+S285*$B$15/($B$15-$AI$12)*(EXP(-$AI$12*(($B$16+$AI$4)*0.6))-EXP(-$B$15*(($B$16+$AI$4)*0.6)))+T285*$B$15/($B$15-$AI$13)*(EXP(-$AI$13*(($B$16+$AI$4)*0.6))-EXP(-$B$15*(($B$16+$AI$4)*0.6)))+U285*$B$15/($B$15-$AI$14)*(EXP(-$AI$14*(($B$16+$AI$4)*0.6))-EXP(-$B$15*(($B$16+$AI$4)*0.6)))</f>
        <v/>
      </c>
      <c r="AB285" s="17">
        <f>R285*EXP(-$B$15*(($B$16+$AI$4)*0.7))+S285*$B$15/($B$15-$AI$12)*(EXP(-$AI$12*(($B$16+$AI$4)*0.7))-EXP(-$B$15*(($B$16+$AI$4)*0.7)))+T285*$B$15/($B$15-$AI$13)*(EXP(-$AI$13*(($B$16+$AI$4)*0.7))-EXP(-$B$15*(($B$16+$AI$4)*0.7)))+U285*$B$15/($B$15-$AI$14)*(EXP(-$AI$14*(($B$16+$AI$4)*0.7))-EXP(-$B$15*(($B$16+$AI$4)*0.7)))</f>
        <v/>
      </c>
      <c r="AC285" s="17">
        <f>R285*EXP(-$B$15*(($B$16+$AI$4)*0.8))+S285*$B$15/($B$15-$AI$12)*(EXP(-$AI$12*(($B$16+$AI$4)*0.8))-EXP(-$B$15*(($B$16+$AI$4)*0.8)))+T285*$B$15/($B$15-$AI$13)*(EXP(-$AI$13*(($B$16+$AI$4)*0.8))-EXP(-$B$15*(($B$16+$AI$4)*0.8)))+U285*$B$15/($B$15-$AI$14)*(EXP(-$AI$14*(($B$16+$AI$4)*0.8))-EXP(-$B$15*(($B$16+$AI$4)*0.8)))</f>
        <v/>
      </c>
      <c r="AD285" s="17">
        <f>R285*EXP(-$B$15*(($B$16+$AI$4)*0.9))+S285*$B$15/($B$15-$AI$12)*(EXP(-$AI$12*(($B$16+$AI$4)*0.9))-EXP(-$B$15*(($B$16+$AI$4)*0.9)))+T285*$B$15/($B$15-$AI$13)*(EXP(-$AI$13*(($B$16+$AI$4)*0.9))-EXP(-$B$15*(($B$16+$AI$4)*0.9)))+U285*$B$15/($B$15-$AI$14)*(EXP(-$AI$14*(($B$16+$AI$4)*0.9))-EXP(-$B$15*(($B$16+$AI$4)*0.9)))</f>
        <v/>
      </c>
      <c r="AE285" s="17">
        <f>R285*EXP(-$B$15*(($B$16+$AI$4)*1.0))+S285*$B$15/($B$15-$AI$12)*(EXP(-$AI$12*(($B$16+$AI$4)*1.0))-EXP(-$B$15*(($B$16+$AI$4)*1.0)))+T285*$B$15/($B$15-$AI$13)*(EXP(-$AI$13*(($B$16+$AI$4)*1.0))-EXP(-$B$15*(($B$16+$AI$4)*1.0)))+U285*$B$15/($B$15-$AI$14)*(EXP(-$AI$14*(($B$16+$AI$4)*1.0))-EXP(-$B$15*(($B$16+$AI$4)*1.0)))</f>
        <v/>
      </c>
      <c r="AF285" s="17">
        <f>MIN((G285-V285)/$AI$48,(G285-W285)/$AI$49,(G285-X285)/$AI$50,(G285-Y285)/$AI$51,(G285-Z285)/$AI$52,(G285-AA285)/$AI$53,(G285-AB285)/$AI$54,(G285-AC285)/$AI$55,(G285-AD285)/$AI$56,(G285-AE285)/$AI$57)</f>
        <v/>
      </c>
    </row>
    <row r="286">
      <c r="E286" s="12">
        <f>E285+$B$11</f>
        <v/>
      </c>
      <c r="F286" s="13">
        <f>E286/60</f>
        <v/>
      </c>
      <c r="G286" s="13">
        <f>IF(F286&gt;=$AI$66,$B$26,IF(F286&gt;=$AI$65,$B$25,IF(F286&gt;=$AI$64,$B$24,IF(F286&gt;=$AI$63,$B$23,IF(F286&gt;=$AI$62,$B$22,IF(F286&gt;=$AI$61,$B$21,$B$20))))))</f>
        <v/>
      </c>
      <c r="H286" s="14">
        <f>MAX(0,MIN($AI$59,IF($B$9="Plasma",(G286-(S286*$AI$18+T286*$AI$19+U286*$AI$20))/$AI$46,AF286)))</f>
        <v/>
      </c>
      <c r="I286" s="15">
        <f>H286/10*3600/$B$11</f>
        <v/>
      </c>
      <c r="J286" s="15">
        <f>J285+H286</f>
        <v/>
      </c>
      <c r="K286" s="14">
        <f>$AI$21*K285+$AI$22*L285+$AI$23*M285+$AI$30*H285</f>
        <v/>
      </c>
      <c r="L286" s="14">
        <f>$AI$24*K285+$AI$25*L285+$AI$26*M285+$AI$31*H285</f>
        <v/>
      </c>
      <c r="M286" s="14">
        <f>$AI$27*K285+$AI$28*L285+$AI$29*M285+$AI$32*H285</f>
        <v/>
      </c>
      <c r="N286" s="16">
        <f>R286*$B$48</f>
        <v/>
      </c>
      <c r="O286" s="14">
        <f>K286/$B$37</f>
        <v/>
      </c>
      <c r="P286" s="14">
        <f>L286/$B$38</f>
        <v/>
      </c>
      <c r="Q286" s="14">
        <f>M286/$B$39</f>
        <v/>
      </c>
      <c r="R286" s="14">
        <f>R285*$AI$42+S285*$AI$43+T285*$AI$44+U285*$AI$45+$AI$47*H285</f>
        <v/>
      </c>
      <c r="S286" s="17">
        <f>$AI$33*K286+$AI$34*L286+$AI$35*M286</f>
        <v/>
      </c>
      <c r="T286" s="17">
        <f>$AI$36*K286+$AI$37*L286+$AI$38*M286</f>
        <v/>
      </c>
      <c r="U286" s="17">
        <f>$AI$39*K286+$AI$40*L286+$AI$41*M286</f>
        <v/>
      </c>
      <c r="V286" s="17">
        <f>R286*EXP(-$B$15*(($B$16+$AI$4)*0.1))+S286*$B$15/($B$15-$AI$12)*(EXP(-$AI$12*(($B$16+$AI$4)*0.1))-EXP(-$B$15*(($B$16+$AI$4)*0.1)))+T286*$B$15/($B$15-$AI$13)*(EXP(-$AI$13*(($B$16+$AI$4)*0.1))-EXP(-$B$15*(($B$16+$AI$4)*0.1)))+U286*$B$15/($B$15-$AI$14)*(EXP(-$AI$14*(($B$16+$AI$4)*0.1))-EXP(-$B$15*(($B$16+$AI$4)*0.1)))</f>
        <v/>
      </c>
      <c r="W286" s="17">
        <f>R286*EXP(-$B$15*(($B$16+$AI$4)*0.2))+S286*$B$15/($B$15-$AI$12)*(EXP(-$AI$12*(($B$16+$AI$4)*0.2))-EXP(-$B$15*(($B$16+$AI$4)*0.2)))+T286*$B$15/($B$15-$AI$13)*(EXP(-$AI$13*(($B$16+$AI$4)*0.2))-EXP(-$B$15*(($B$16+$AI$4)*0.2)))+U286*$B$15/($B$15-$AI$14)*(EXP(-$AI$14*(($B$16+$AI$4)*0.2))-EXP(-$B$15*(($B$16+$AI$4)*0.2)))</f>
        <v/>
      </c>
      <c r="X286" s="17">
        <f>R286*EXP(-$B$15*(($B$16+$AI$4)*0.3))+S286*$B$15/($B$15-$AI$12)*(EXP(-$AI$12*(($B$16+$AI$4)*0.3))-EXP(-$B$15*(($B$16+$AI$4)*0.3)))+T286*$B$15/($B$15-$AI$13)*(EXP(-$AI$13*(($B$16+$AI$4)*0.3))-EXP(-$B$15*(($B$16+$AI$4)*0.3)))+U286*$B$15/($B$15-$AI$14)*(EXP(-$AI$14*(($B$16+$AI$4)*0.3))-EXP(-$B$15*(($B$16+$AI$4)*0.3)))</f>
        <v/>
      </c>
      <c r="Y286" s="17">
        <f>R286*EXP(-$B$15*(($B$16+$AI$4)*0.4))+S286*$B$15/($B$15-$AI$12)*(EXP(-$AI$12*(($B$16+$AI$4)*0.4))-EXP(-$B$15*(($B$16+$AI$4)*0.4)))+T286*$B$15/($B$15-$AI$13)*(EXP(-$AI$13*(($B$16+$AI$4)*0.4))-EXP(-$B$15*(($B$16+$AI$4)*0.4)))+U286*$B$15/($B$15-$AI$14)*(EXP(-$AI$14*(($B$16+$AI$4)*0.4))-EXP(-$B$15*(($B$16+$AI$4)*0.4)))</f>
        <v/>
      </c>
      <c r="Z286" s="17">
        <f>R286*EXP(-$B$15*(($B$16+$AI$4)*0.5))+S286*$B$15/($B$15-$AI$12)*(EXP(-$AI$12*(($B$16+$AI$4)*0.5))-EXP(-$B$15*(($B$16+$AI$4)*0.5)))+T286*$B$15/($B$15-$AI$13)*(EXP(-$AI$13*(($B$16+$AI$4)*0.5))-EXP(-$B$15*(($B$16+$AI$4)*0.5)))+U286*$B$15/($B$15-$AI$14)*(EXP(-$AI$14*(($B$16+$AI$4)*0.5))-EXP(-$B$15*(($B$16+$AI$4)*0.5)))</f>
        <v/>
      </c>
      <c r="AA286" s="17">
        <f>R286*EXP(-$B$15*(($B$16+$AI$4)*0.6))+S286*$B$15/($B$15-$AI$12)*(EXP(-$AI$12*(($B$16+$AI$4)*0.6))-EXP(-$B$15*(($B$16+$AI$4)*0.6)))+T286*$B$15/($B$15-$AI$13)*(EXP(-$AI$13*(($B$16+$AI$4)*0.6))-EXP(-$B$15*(($B$16+$AI$4)*0.6)))+U286*$B$15/($B$15-$AI$14)*(EXP(-$AI$14*(($B$16+$AI$4)*0.6))-EXP(-$B$15*(($B$16+$AI$4)*0.6)))</f>
        <v/>
      </c>
      <c r="AB286" s="17">
        <f>R286*EXP(-$B$15*(($B$16+$AI$4)*0.7))+S286*$B$15/($B$15-$AI$12)*(EXP(-$AI$12*(($B$16+$AI$4)*0.7))-EXP(-$B$15*(($B$16+$AI$4)*0.7)))+T286*$B$15/($B$15-$AI$13)*(EXP(-$AI$13*(($B$16+$AI$4)*0.7))-EXP(-$B$15*(($B$16+$AI$4)*0.7)))+U286*$B$15/($B$15-$AI$14)*(EXP(-$AI$14*(($B$16+$AI$4)*0.7))-EXP(-$B$15*(($B$16+$AI$4)*0.7)))</f>
        <v/>
      </c>
      <c r="AC286" s="17">
        <f>R286*EXP(-$B$15*(($B$16+$AI$4)*0.8))+S286*$B$15/($B$15-$AI$12)*(EXP(-$AI$12*(($B$16+$AI$4)*0.8))-EXP(-$B$15*(($B$16+$AI$4)*0.8)))+T286*$B$15/($B$15-$AI$13)*(EXP(-$AI$13*(($B$16+$AI$4)*0.8))-EXP(-$B$15*(($B$16+$AI$4)*0.8)))+U286*$B$15/($B$15-$AI$14)*(EXP(-$AI$14*(($B$16+$AI$4)*0.8))-EXP(-$B$15*(($B$16+$AI$4)*0.8)))</f>
        <v/>
      </c>
      <c r="AD286" s="17">
        <f>R286*EXP(-$B$15*(($B$16+$AI$4)*0.9))+S286*$B$15/($B$15-$AI$12)*(EXP(-$AI$12*(($B$16+$AI$4)*0.9))-EXP(-$B$15*(($B$16+$AI$4)*0.9)))+T286*$B$15/($B$15-$AI$13)*(EXP(-$AI$13*(($B$16+$AI$4)*0.9))-EXP(-$B$15*(($B$16+$AI$4)*0.9)))+U286*$B$15/($B$15-$AI$14)*(EXP(-$AI$14*(($B$16+$AI$4)*0.9))-EXP(-$B$15*(($B$16+$AI$4)*0.9)))</f>
        <v/>
      </c>
      <c r="AE286" s="17">
        <f>R286*EXP(-$B$15*(($B$16+$AI$4)*1.0))+S286*$B$15/($B$15-$AI$12)*(EXP(-$AI$12*(($B$16+$AI$4)*1.0))-EXP(-$B$15*(($B$16+$AI$4)*1.0)))+T286*$B$15/($B$15-$AI$13)*(EXP(-$AI$13*(($B$16+$AI$4)*1.0))-EXP(-$B$15*(($B$16+$AI$4)*1.0)))+U286*$B$15/($B$15-$AI$14)*(EXP(-$AI$14*(($B$16+$AI$4)*1.0))-EXP(-$B$15*(($B$16+$AI$4)*1.0)))</f>
        <v/>
      </c>
      <c r="AF286" s="17">
        <f>MIN((G286-V286)/$AI$48,(G286-W286)/$AI$49,(G286-X286)/$AI$50,(G286-Y286)/$AI$51,(G286-Z286)/$AI$52,(G286-AA286)/$AI$53,(G286-AB286)/$AI$54,(G286-AC286)/$AI$55,(G286-AD286)/$AI$56,(G286-AE286)/$AI$57)</f>
        <v/>
      </c>
    </row>
    <row r="287">
      <c r="E287" s="12">
        <f>E286+$B$11</f>
        <v/>
      </c>
      <c r="F287" s="13">
        <f>E287/60</f>
        <v/>
      </c>
      <c r="G287" s="13">
        <f>IF(F287&gt;=$AI$66,$B$26,IF(F287&gt;=$AI$65,$B$25,IF(F287&gt;=$AI$64,$B$24,IF(F287&gt;=$AI$63,$B$23,IF(F287&gt;=$AI$62,$B$22,IF(F287&gt;=$AI$61,$B$21,$B$20))))))</f>
        <v/>
      </c>
      <c r="H287" s="14">
        <f>MAX(0,MIN($AI$59,IF($B$9="Plasma",(G287-(S287*$AI$18+T287*$AI$19+U287*$AI$20))/$AI$46,AF287)))</f>
        <v/>
      </c>
      <c r="I287" s="15">
        <f>H287/10*3600/$B$11</f>
        <v/>
      </c>
      <c r="J287" s="15">
        <f>J286+H287</f>
        <v/>
      </c>
      <c r="K287" s="14">
        <f>$AI$21*K286+$AI$22*L286+$AI$23*M286+$AI$30*H286</f>
        <v/>
      </c>
      <c r="L287" s="14">
        <f>$AI$24*K286+$AI$25*L286+$AI$26*M286+$AI$31*H286</f>
        <v/>
      </c>
      <c r="M287" s="14">
        <f>$AI$27*K286+$AI$28*L286+$AI$29*M286+$AI$32*H286</f>
        <v/>
      </c>
      <c r="N287" s="16">
        <f>R287*$B$48</f>
        <v/>
      </c>
      <c r="O287" s="14">
        <f>K287/$B$37</f>
        <v/>
      </c>
      <c r="P287" s="14">
        <f>L287/$B$38</f>
        <v/>
      </c>
      <c r="Q287" s="14">
        <f>M287/$B$39</f>
        <v/>
      </c>
      <c r="R287" s="14">
        <f>R286*$AI$42+S286*$AI$43+T286*$AI$44+U286*$AI$45+$AI$47*H286</f>
        <v/>
      </c>
      <c r="S287" s="17">
        <f>$AI$33*K287+$AI$34*L287+$AI$35*M287</f>
        <v/>
      </c>
      <c r="T287" s="17">
        <f>$AI$36*K287+$AI$37*L287+$AI$38*M287</f>
        <v/>
      </c>
      <c r="U287" s="17">
        <f>$AI$39*K287+$AI$40*L287+$AI$41*M287</f>
        <v/>
      </c>
      <c r="V287" s="17">
        <f>R287*EXP(-$B$15*(($B$16+$AI$4)*0.1))+S287*$B$15/($B$15-$AI$12)*(EXP(-$AI$12*(($B$16+$AI$4)*0.1))-EXP(-$B$15*(($B$16+$AI$4)*0.1)))+T287*$B$15/($B$15-$AI$13)*(EXP(-$AI$13*(($B$16+$AI$4)*0.1))-EXP(-$B$15*(($B$16+$AI$4)*0.1)))+U287*$B$15/($B$15-$AI$14)*(EXP(-$AI$14*(($B$16+$AI$4)*0.1))-EXP(-$B$15*(($B$16+$AI$4)*0.1)))</f>
        <v/>
      </c>
      <c r="W287" s="17">
        <f>R287*EXP(-$B$15*(($B$16+$AI$4)*0.2))+S287*$B$15/($B$15-$AI$12)*(EXP(-$AI$12*(($B$16+$AI$4)*0.2))-EXP(-$B$15*(($B$16+$AI$4)*0.2)))+T287*$B$15/($B$15-$AI$13)*(EXP(-$AI$13*(($B$16+$AI$4)*0.2))-EXP(-$B$15*(($B$16+$AI$4)*0.2)))+U287*$B$15/($B$15-$AI$14)*(EXP(-$AI$14*(($B$16+$AI$4)*0.2))-EXP(-$B$15*(($B$16+$AI$4)*0.2)))</f>
        <v/>
      </c>
      <c r="X287" s="17">
        <f>R287*EXP(-$B$15*(($B$16+$AI$4)*0.3))+S287*$B$15/($B$15-$AI$12)*(EXP(-$AI$12*(($B$16+$AI$4)*0.3))-EXP(-$B$15*(($B$16+$AI$4)*0.3)))+T287*$B$15/($B$15-$AI$13)*(EXP(-$AI$13*(($B$16+$AI$4)*0.3))-EXP(-$B$15*(($B$16+$AI$4)*0.3)))+U287*$B$15/($B$15-$AI$14)*(EXP(-$AI$14*(($B$16+$AI$4)*0.3))-EXP(-$B$15*(($B$16+$AI$4)*0.3)))</f>
        <v/>
      </c>
      <c r="Y287" s="17">
        <f>R287*EXP(-$B$15*(($B$16+$AI$4)*0.4))+S287*$B$15/($B$15-$AI$12)*(EXP(-$AI$12*(($B$16+$AI$4)*0.4))-EXP(-$B$15*(($B$16+$AI$4)*0.4)))+T287*$B$15/($B$15-$AI$13)*(EXP(-$AI$13*(($B$16+$AI$4)*0.4))-EXP(-$B$15*(($B$16+$AI$4)*0.4)))+U287*$B$15/($B$15-$AI$14)*(EXP(-$AI$14*(($B$16+$AI$4)*0.4))-EXP(-$B$15*(($B$16+$AI$4)*0.4)))</f>
        <v/>
      </c>
      <c r="Z287" s="17">
        <f>R287*EXP(-$B$15*(($B$16+$AI$4)*0.5))+S287*$B$15/($B$15-$AI$12)*(EXP(-$AI$12*(($B$16+$AI$4)*0.5))-EXP(-$B$15*(($B$16+$AI$4)*0.5)))+T287*$B$15/($B$15-$AI$13)*(EXP(-$AI$13*(($B$16+$AI$4)*0.5))-EXP(-$B$15*(($B$16+$AI$4)*0.5)))+U287*$B$15/($B$15-$AI$14)*(EXP(-$AI$14*(($B$16+$AI$4)*0.5))-EXP(-$B$15*(($B$16+$AI$4)*0.5)))</f>
        <v/>
      </c>
      <c r="AA287" s="17">
        <f>R287*EXP(-$B$15*(($B$16+$AI$4)*0.6))+S287*$B$15/($B$15-$AI$12)*(EXP(-$AI$12*(($B$16+$AI$4)*0.6))-EXP(-$B$15*(($B$16+$AI$4)*0.6)))+T287*$B$15/($B$15-$AI$13)*(EXP(-$AI$13*(($B$16+$AI$4)*0.6))-EXP(-$B$15*(($B$16+$AI$4)*0.6)))+U287*$B$15/($B$15-$AI$14)*(EXP(-$AI$14*(($B$16+$AI$4)*0.6))-EXP(-$B$15*(($B$16+$AI$4)*0.6)))</f>
        <v/>
      </c>
      <c r="AB287" s="17">
        <f>R287*EXP(-$B$15*(($B$16+$AI$4)*0.7))+S287*$B$15/($B$15-$AI$12)*(EXP(-$AI$12*(($B$16+$AI$4)*0.7))-EXP(-$B$15*(($B$16+$AI$4)*0.7)))+T287*$B$15/($B$15-$AI$13)*(EXP(-$AI$13*(($B$16+$AI$4)*0.7))-EXP(-$B$15*(($B$16+$AI$4)*0.7)))+U287*$B$15/($B$15-$AI$14)*(EXP(-$AI$14*(($B$16+$AI$4)*0.7))-EXP(-$B$15*(($B$16+$AI$4)*0.7)))</f>
        <v/>
      </c>
      <c r="AC287" s="17">
        <f>R287*EXP(-$B$15*(($B$16+$AI$4)*0.8))+S287*$B$15/($B$15-$AI$12)*(EXP(-$AI$12*(($B$16+$AI$4)*0.8))-EXP(-$B$15*(($B$16+$AI$4)*0.8)))+T287*$B$15/($B$15-$AI$13)*(EXP(-$AI$13*(($B$16+$AI$4)*0.8))-EXP(-$B$15*(($B$16+$AI$4)*0.8)))+U287*$B$15/($B$15-$AI$14)*(EXP(-$AI$14*(($B$16+$AI$4)*0.8))-EXP(-$B$15*(($B$16+$AI$4)*0.8)))</f>
        <v/>
      </c>
      <c r="AD287" s="17">
        <f>R287*EXP(-$B$15*(($B$16+$AI$4)*0.9))+S287*$B$15/($B$15-$AI$12)*(EXP(-$AI$12*(($B$16+$AI$4)*0.9))-EXP(-$B$15*(($B$16+$AI$4)*0.9)))+T287*$B$15/($B$15-$AI$13)*(EXP(-$AI$13*(($B$16+$AI$4)*0.9))-EXP(-$B$15*(($B$16+$AI$4)*0.9)))+U287*$B$15/($B$15-$AI$14)*(EXP(-$AI$14*(($B$16+$AI$4)*0.9))-EXP(-$B$15*(($B$16+$AI$4)*0.9)))</f>
        <v/>
      </c>
      <c r="AE287" s="17">
        <f>R287*EXP(-$B$15*(($B$16+$AI$4)*1.0))+S287*$B$15/($B$15-$AI$12)*(EXP(-$AI$12*(($B$16+$AI$4)*1.0))-EXP(-$B$15*(($B$16+$AI$4)*1.0)))+T287*$B$15/($B$15-$AI$13)*(EXP(-$AI$13*(($B$16+$AI$4)*1.0))-EXP(-$B$15*(($B$16+$AI$4)*1.0)))+U287*$B$15/($B$15-$AI$14)*(EXP(-$AI$14*(($B$16+$AI$4)*1.0))-EXP(-$B$15*(($B$16+$AI$4)*1.0)))</f>
        <v/>
      </c>
      <c r="AF287" s="17">
        <f>MIN((G287-V287)/$AI$48,(G287-W287)/$AI$49,(G287-X287)/$AI$50,(G287-Y287)/$AI$51,(G287-Z287)/$AI$52,(G287-AA287)/$AI$53,(G287-AB287)/$AI$54,(G287-AC287)/$AI$55,(G287-AD287)/$AI$56,(G287-AE287)/$AI$57)</f>
        <v/>
      </c>
    </row>
    <row r="288">
      <c r="E288" s="12">
        <f>E287+$B$11</f>
        <v/>
      </c>
      <c r="F288" s="13">
        <f>E288/60</f>
        <v/>
      </c>
      <c r="G288" s="13">
        <f>IF(F288&gt;=$AI$66,$B$26,IF(F288&gt;=$AI$65,$B$25,IF(F288&gt;=$AI$64,$B$24,IF(F288&gt;=$AI$63,$B$23,IF(F288&gt;=$AI$62,$B$22,IF(F288&gt;=$AI$61,$B$21,$B$20))))))</f>
        <v/>
      </c>
      <c r="H288" s="14">
        <f>MAX(0,MIN($AI$59,IF($B$9="Plasma",(G288-(S288*$AI$18+T288*$AI$19+U288*$AI$20))/$AI$46,AF288)))</f>
        <v/>
      </c>
      <c r="I288" s="15">
        <f>H288/10*3600/$B$11</f>
        <v/>
      </c>
      <c r="J288" s="15">
        <f>J287+H288</f>
        <v/>
      </c>
      <c r="K288" s="14">
        <f>$AI$21*K287+$AI$22*L287+$AI$23*M287+$AI$30*H287</f>
        <v/>
      </c>
      <c r="L288" s="14">
        <f>$AI$24*K287+$AI$25*L287+$AI$26*M287+$AI$31*H287</f>
        <v/>
      </c>
      <c r="M288" s="14">
        <f>$AI$27*K287+$AI$28*L287+$AI$29*M287+$AI$32*H287</f>
        <v/>
      </c>
      <c r="N288" s="16">
        <f>R288*$B$48</f>
        <v/>
      </c>
      <c r="O288" s="14">
        <f>K288/$B$37</f>
        <v/>
      </c>
      <c r="P288" s="14">
        <f>L288/$B$38</f>
        <v/>
      </c>
      <c r="Q288" s="14">
        <f>M288/$B$39</f>
        <v/>
      </c>
      <c r="R288" s="14">
        <f>R287*$AI$42+S287*$AI$43+T287*$AI$44+U287*$AI$45+$AI$47*H287</f>
        <v/>
      </c>
      <c r="S288" s="17">
        <f>$AI$33*K288+$AI$34*L288+$AI$35*M288</f>
        <v/>
      </c>
      <c r="T288" s="17">
        <f>$AI$36*K288+$AI$37*L288+$AI$38*M288</f>
        <v/>
      </c>
      <c r="U288" s="17">
        <f>$AI$39*K288+$AI$40*L288+$AI$41*M288</f>
        <v/>
      </c>
      <c r="V288" s="17">
        <f>R288*EXP(-$B$15*(($B$16+$AI$4)*0.1))+S288*$B$15/($B$15-$AI$12)*(EXP(-$AI$12*(($B$16+$AI$4)*0.1))-EXP(-$B$15*(($B$16+$AI$4)*0.1)))+T288*$B$15/($B$15-$AI$13)*(EXP(-$AI$13*(($B$16+$AI$4)*0.1))-EXP(-$B$15*(($B$16+$AI$4)*0.1)))+U288*$B$15/($B$15-$AI$14)*(EXP(-$AI$14*(($B$16+$AI$4)*0.1))-EXP(-$B$15*(($B$16+$AI$4)*0.1)))</f>
        <v/>
      </c>
      <c r="W288" s="17">
        <f>R288*EXP(-$B$15*(($B$16+$AI$4)*0.2))+S288*$B$15/($B$15-$AI$12)*(EXP(-$AI$12*(($B$16+$AI$4)*0.2))-EXP(-$B$15*(($B$16+$AI$4)*0.2)))+T288*$B$15/($B$15-$AI$13)*(EXP(-$AI$13*(($B$16+$AI$4)*0.2))-EXP(-$B$15*(($B$16+$AI$4)*0.2)))+U288*$B$15/($B$15-$AI$14)*(EXP(-$AI$14*(($B$16+$AI$4)*0.2))-EXP(-$B$15*(($B$16+$AI$4)*0.2)))</f>
        <v/>
      </c>
      <c r="X288" s="17">
        <f>R288*EXP(-$B$15*(($B$16+$AI$4)*0.3))+S288*$B$15/($B$15-$AI$12)*(EXP(-$AI$12*(($B$16+$AI$4)*0.3))-EXP(-$B$15*(($B$16+$AI$4)*0.3)))+T288*$B$15/($B$15-$AI$13)*(EXP(-$AI$13*(($B$16+$AI$4)*0.3))-EXP(-$B$15*(($B$16+$AI$4)*0.3)))+U288*$B$15/($B$15-$AI$14)*(EXP(-$AI$14*(($B$16+$AI$4)*0.3))-EXP(-$B$15*(($B$16+$AI$4)*0.3)))</f>
        <v/>
      </c>
      <c r="Y288" s="17">
        <f>R288*EXP(-$B$15*(($B$16+$AI$4)*0.4))+S288*$B$15/($B$15-$AI$12)*(EXP(-$AI$12*(($B$16+$AI$4)*0.4))-EXP(-$B$15*(($B$16+$AI$4)*0.4)))+T288*$B$15/($B$15-$AI$13)*(EXP(-$AI$13*(($B$16+$AI$4)*0.4))-EXP(-$B$15*(($B$16+$AI$4)*0.4)))+U288*$B$15/($B$15-$AI$14)*(EXP(-$AI$14*(($B$16+$AI$4)*0.4))-EXP(-$B$15*(($B$16+$AI$4)*0.4)))</f>
        <v/>
      </c>
      <c r="Z288" s="17">
        <f>R288*EXP(-$B$15*(($B$16+$AI$4)*0.5))+S288*$B$15/($B$15-$AI$12)*(EXP(-$AI$12*(($B$16+$AI$4)*0.5))-EXP(-$B$15*(($B$16+$AI$4)*0.5)))+T288*$B$15/($B$15-$AI$13)*(EXP(-$AI$13*(($B$16+$AI$4)*0.5))-EXP(-$B$15*(($B$16+$AI$4)*0.5)))+U288*$B$15/($B$15-$AI$14)*(EXP(-$AI$14*(($B$16+$AI$4)*0.5))-EXP(-$B$15*(($B$16+$AI$4)*0.5)))</f>
        <v/>
      </c>
      <c r="AA288" s="17">
        <f>R288*EXP(-$B$15*(($B$16+$AI$4)*0.6))+S288*$B$15/($B$15-$AI$12)*(EXP(-$AI$12*(($B$16+$AI$4)*0.6))-EXP(-$B$15*(($B$16+$AI$4)*0.6)))+T288*$B$15/($B$15-$AI$13)*(EXP(-$AI$13*(($B$16+$AI$4)*0.6))-EXP(-$B$15*(($B$16+$AI$4)*0.6)))+U288*$B$15/($B$15-$AI$14)*(EXP(-$AI$14*(($B$16+$AI$4)*0.6))-EXP(-$B$15*(($B$16+$AI$4)*0.6)))</f>
        <v/>
      </c>
      <c r="AB288" s="17">
        <f>R288*EXP(-$B$15*(($B$16+$AI$4)*0.7))+S288*$B$15/($B$15-$AI$12)*(EXP(-$AI$12*(($B$16+$AI$4)*0.7))-EXP(-$B$15*(($B$16+$AI$4)*0.7)))+T288*$B$15/($B$15-$AI$13)*(EXP(-$AI$13*(($B$16+$AI$4)*0.7))-EXP(-$B$15*(($B$16+$AI$4)*0.7)))+U288*$B$15/($B$15-$AI$14)*(EXP(-$AI$14*(($B$16+$AI$4)*0.7))-EXP(-$B$15*(($B$16+$AI$4)*0.7)))</f>
        <v/>
      </c>
      <c r="AC288" s="17">
        <f>R288*EXP(-$B$15*(($B$16+$AI$4)*0.8))+S288*$B$15/($B$15-$AI$12)*(EXP(-$AI$12*(($B$16+$AI$4)*0.8))-EXP(-$B$15*(($B$16+$AI$4)*0.8)))+T288*$B$15/($B$15-$AI$13)*(EXP(-$AI$13*(($B$16+$AI$4)*0.8))-EXP(-$B$15*(($B$16+$AI$4)*0.8)))+U288*$B$15/($B$15-$AI$14)*(EXP(-$AI$14*(($B$16+$AI$4)*0.8))-EXP(-$B$15*(($B$16+$AI$4)*0.8)))</f>
        <v/>
      </c>
      <c r="AD288" s="17">
        <f>R288*EXP(-$B$15*(($B$16+$AI$4)*0.9))+S288*$B$15/($B$15-$AI$12)*(EXP(-$AI$12*(($B$16+$AI$4)*0.9))-EXP(-$B$15*(($B$16+$AI$4)*0.9)))+T288*$B$15/($B$15-$AI$13)*(EXP(-$AI$13*(($B$16+$AI$4)*0.9))-EXP(-$B$15*(($B$16+$AI$4)*0.9)))+U288*$B$15/($B$15-$AI$14)*(EXP(-$AI$14*(($B$16+$AI$4)*0.9))-EXP(-$B$15*(($B$16+$AI$4)*0.9)))</f>
        <v/>
      </c>
      <c r="AE288" s="17">
        <f>R288*EXP(-$B$15*(($B$16+$AI$4)*1.0))+S288*$B$15/($B$15-$AI$12)*(EXP(-$AI$12*(($B$16+$AI$4)*1.0))-EXP(-$B$15*(($B$16+$AI$4)*1.0)))+T288*$B$15/($B$15-$AI$13)*(EXP(-$AI$13*(($B$16+$AI$4)*1.0))-EXP(-$B$15*(($B$16+$AI$4)*1.0)))+U288*$B$15/($B$15-$AI$14)*(EXP(-$AI$14*(($B$16+$AI$4)*1.0))-EXP(-$B$15*(($B$16+$AI$4)*1.0)))</f>
        <v/>
      </c>
      <c r="AF288" s="17">
        <f>MIN((G288-V288)/$AI$48,(G288-W288)/$AI$49,(G288-X288)/$AI$50,(G288-Y288)/$AI$51,(G288-Z288)/$AI$52,(G288-AA288)/$AI$53,(G288-AB288)/$AI$54,(G288-AC288)/$AI$55,(G288-AD288)/$AI$56,(G288-AE288)/$AI$57)</f>
        <v/>
      </c>
    </row>
    <row r="289">
      <c r="E289" s="12">
        <f>E288+$B$11</f>
        <v/>
      </c>
      <c r="F289" s="13">
        <f>E289/60</f>
        <v/>
      </c>
      <c r="G289" s="13">
        <f>IF(F289&gt;=$AI$66,$B$26,IF(F289&gt;=$AI$65,$B$25,IF(F289&gt;=$AI$64,$B$24,IF(F289&gt;=$AI$63,$B$23,IF(F289&gt;=$AI$62,$B$22,IF(F289&gt;=$AI$61,$B$21,$B$20))))))</f>
        <v/>
      </c>
      <c r="H289" s="14">
        <f>MAX(0,MIN($AI$59,IF($B$9="Plasma",(G289-(S289*$AI$18+T289*$AI$19+U289*$AI$20))/$AI$46,AF289)))</f>
        <v/>
      </c>
      <c r="I289" s="15">
        <f>H289/10*3600/$B$11</f>
        <v/>
      </c>
      <c r="J289" s="15">
        <f>J288+H289</f>
        <v/>
      </c>
      <c r="K289" s="14">
        <f>$AI$21*K288+$AI$22*L288+$AI$23*M288+$AI$30*H288</f>
        <v/>
      </c>
      <c r="L289" s="14">
        <f>$AI$24*K288+$AI$25*L288+$AI$26*M288+$AI$31*H288</f>
        <v/>
      </c>
      <c r="M289" s="14">
        <f>$AI$27*K288+$AI$28*L288+$AI$29*M288+$AI$32*H288</f>
        <v/>
      </c>
      <c r="N289" s="16">
        <f>R289*$B$48</f>
        <v/>
      </c>
      <c r="O289" s="14">
        <f>K289/$B$37</f>
        <v/>
      </c>
      <c r="P289" s="14">
        <f>L289/$B$38</f>
        <v/>
      </c>
      <c r="Q289" s="14">
        <f>M289/$B$39</f>
        <v/>
      </c>
      <c r="R289" s="14">
        <f>R288*$AI$42+S288*$AI$43+T288*$AI$44+U288*$AI$45+$AI$47*H288</f>
        <v/>
      </c>
      <c r="S289" s="17">
        <f>$AI$33*K289+$AI$34*L289+$AI$35*M289</f>
        <v/>
      </c>
      <c r="T289" s="17">
        <f>$AI$36*K289+$AI$37*L289+$AI$38*M289</f>
        <v/>
      </c>
      <c r="U289" s="17">
        <f>$AI$39*K289+$AI$40*L289+$AI$41*M289</f>
        <v/>
      </c>
      <c r="V289" s="17">
        <f>R289*EXP(-$B$15*(($B$16+$AI$4)*0.1))+S289*$B$15/($B$15-$AI$12)*(EXP(-$AI$12*(($B$16+$AI$4)*0.1))-EXP(-$B$15*(($B$16+$AI$4)*0.1)))+T289*$B$15/($B$15-$AI$13)*(EXP(-$AI$13*(($B$16+$AI$4)*0.1))-EXP(-$B$15*(($B$16+$AI$4)*0.1)))+U289*$B$15/($B$15-$AI$14)*(EXP(-$AI$14*(($B$16+$AI$4)*0.1))-EXP(-$B$15*(($B$16+$AI$4)*0.1)))</f>
        <v/>
      </c>
      <c r="W289" s="17">
        <f>R289*EXP(-$B$15*(($B$16+$AI$4)*0.2))+S289*$B$15/($B$15-$AI$12)*(EXP(-$AI$12*(($B$16+$AI$4)*0.2))-EXP(-$B$15*(($B$16+$AI$4)*0.2)))+T289*$B$15/($B$15-$AI$13)*(EXP(-$AI$13*(($B$16+$AI$4)*0.2))-EXP(-$B$15*(($B$16+$AI$4)*0.2)))+U289*$B$15/($B$15-$AI$14)*(EXP(-$AI$14*(($B$16+$AI$4)*0.2))-EXP(-$B$15*(($B$16+$AI$4)*0.2)))</f>
        <v/>
      </c>
      <c r="X289" s="17">
        <f>R289*EXP(-$B$15*(($B$16+$AI$4)*0.3))+S289*$B$15/($B$15-$AI$12)*(EXP(-$AI$12*(($B$16+$AI$4)*0.3))-EXP(-$B$15*(($B$16+$AI$4)*0.3)))+T289*$B$15/($B$15-$AI$13)*(EXP(-$AI$13*(($B$16+$AI$4)*0.3))-EXP(-$B$15*(($B$16+$AI$4)*0.3)))+U289*$B$15/($B$15-$AI$14)*(EXP(-$AI$14*(($B$16+$AI$4)*0.3))-EXP(-$B$15*(($B$16+$AI$4)*0.3)))</f>
        <v/>
      </c>
      <c r="Y289" s="17">
        <f>R289*EXP(-$B$15*(($B$16+$AI$4)*0.4))+S289*$B$15/($B$15-$AI$12)*(EXP(-$AI$12*(($B$16+$AI$4)*0.4))-EXP(-$B$15*(($B$16+$AI$4)*0.4)))+T289*$B$15/($B$15-$AI$13)*(EXP(-$AI$13*(($B$16+$AI$4)*0.4))-EXP(-$B$15*(($B$16+$AI$4)*0.4)))+U289*$B$15/($B$15-$AI$14)*(EXP(-$AI$14*(($B$16+$AI$4)*0.4))-EXP(-$B$15*(($B$16+$AI$4)*0.4)))</f>
        <v/>
      </c>
      <c r="Z289" s="17">
        <f>R289*EXP(-$B$15*(($B$16+$AI$4)*0.5))+S289*$B$15/($B$15-$AI$12)*(EXP(-$AI$12*(($B$16+$AI$4)*0.5))-EXP(-$B$15*(($B$16+$AI$4)*0.5)))+T289*$B$15/($B$15-$AI$13)*(EXP(-$AI$13*(($B$16+$AI$4)*0.5))-EXP(-$B$15*(($B$16+$AI$4)*0.5)))+U289*$B$15/($B$15-$AI$14)*(EXP(-$AI$14*(($B$16+$AI$4)*0.5))-EXP(-$B$15*(($B$16+$AI$4)*0.5)))</f>
        <v/>
      </c>
      <c r="AA289" s="17">
        <f>R289*EXP(-$B$15*(($B$16+$AI$4)*0.6))+S289*$B$15/($B$15-$AI$12)*(EXP(-$AI$12*(($B$16+$AI$4)*0.6))-EXP(-$B$15*(($B$16+$AI$4)*0.6)))+T289*$B$15/($B$15-$AI$13)*(EXP(-$AI$13*(($B$16+$AI$4)*0.6))-EXP(-$B$15*(($B$16+$AI$4)*0.6)))+U289*$B$15/($B$15-$AI$14)*(EXP(-$AI$14*(($B$16+$AI$4)*0.6))-EXP(-$B$15*(($B$16+$AI$4)*0.6)))</f>
        <v/>
      </c>
      <c r="AB289" s="17">
        <f>R289*EXP(-$B$15*(($B$16+$AI$4)*0.7))+S289*$B$15/($B$15-$AI$12)*(EXP(-$AI$12*(($B$16+$AI$4)*0.7))-EXP(-$B$15*(($B$16+$AI$4)*0.7)))+T289*$B$15/($B$15-$AI$13)*(EXP(-$AI$13*(($B$16+$AI$4)*0.7))-EXP(-$B$15*(($B$16+$AI$4)*0.7)))+U289*$B$15/($B$15-$AI$14)*(EXP(-$AI$14*(($B$16+$AI$4)*0.7))-EXP(-$B$15*(($B$16+$AI$4)*0.7)))</f>
        <v/>
      </c>
      <c r="AC289" s="17">
        <f>R289*EXP(-$B$15*(($B$16+$AI$4)*0.8))+S289*$B$15/($B$15-$AI$12)*(EXP(-$AI$12*(($B$16+$AI$4)*0.8))-EXP(-$B$15*(($B$16+$AI$4)*0.8)))+T289*$B$15/($B$15-$AI$13)*(EXP(-$AI$13*(($B$16+$AI$4)*0.8))-EXP(-$B$15*(($B$16+$AI$4)*0.8)))+U289*$B$15/($B$15-$AI$14)*(EXP(-$AI$14*(($B$16+$AI$4)*0.8))-EXP(-$B$15*(($B$16+$AI$4)*0.8)))</f>
        <v/>
      </c>
      <c r="AD289" s="17">
        <f>R289*EXP(-$B$15*(($B$16+$AI$4)*0.9))+S289*$B$15/($B$15-$AI$12)*(EXP(-$AI$12*(($B$16+$AI$4)*0.9))-EXP(-$B$15*(($B$16+$AI$4)*0.9)))+T289*$B$15/($B$15-$AI$13)*(EXP(-$AI$13*(($B$16+$AI$4)*0.9))-EXP(-$B$15*(($B$16+$AI$4)*0.9)))+U289*$B$15/($B$15-$AI$14)*(EXP(-$AI$14*(($B$16+$AI$4)*0.9))-EXP(-$B$15*(($B$16+$AI$4)*0.9)))</f>
        <v/>
      </c>
      <c r="AE289" s="17">
        <f>R289*EXP(-$B$15*(($B$16+$AI$4)*1.0))+S289*$B$15/($B$15-$AI$12)*(EXP(-$AI$12*(($B$16+$AI$4)*1.0))-EXP(-$B$15*(($B$16+$AI$4)*1.0)))+T289*$B$15/($B$15-$AI$13)*(EXP(-$AI$13*(($B$16+$AI$4)*1.0))-EXP(-$B$15*(($B$16+$AI$4)*1.0)))+U289*$B$15/($B$15-$AI$14)*(EXP(-$AI$14*(($B$16+$AI$4)*1.0))-EXP(-$B$15*(($B$16+$AI$4)*1.0)))</f>
        <v/>
      </c>
      <c r="AF289" s="17">
        <f>MIN((G289-V289)/$AI$48,(G289-W289)/$AI$49,(G289-X289)/$AI$50,(G289-Y289)/$AI$51,(G289-Z289)/$AI$52,(G289-AA289)/$AI$53,(G289-AB289)/$AI$54,(G289-AC289)/$AI$55,(G289-AD289)/$AI$56,(G289-AE289)/$AI$57)</f>
        <v/>
      </c>
    </row>
    <row r="290">
      <c r="E290" s="12">
        <f>E289+$B$11</f>
        <v/>
      </c>
      <c r="F290" s="13">
        <f>E290/60</f>
        <v/>
      </c>
      <c r="G290" s="13">
        <f>IF(F290&gt;=$AI$66,$B$26,IF(F290&gt;=$AI$65,$B$25,IF(F290&gt;=$AI$64,$B$24,IF(F290&gt;=$AI$63,$B$23,IF(F290&gt;=$AI$62,$B$22,IF(F290&gt;=$AI$61,$B$21,$B$20))))))</f>
        <v/>
      </c>
      <c r="H290" s="14">
        <f>MAX(0,MIN($AI$59,IF($B$9="Plasma",(G290-(S290*$AI$18+T290*$AI$19+U290*$AI$20))/$AI$46,AF290)))</f>
        <v/>
      </c>
      <c r="I290" s="15">
        <f>H290/10*3600/$B$11</f>
        <v/>
      </c>
      <c r="J290" s="15">
        <f>J289+H290</f>
        <v/>
      </c>
      <c r="K290" s="14">
        <f>$AI$21*K289+$AI$22*L289+$AI$23*M289+$AI$30*H289</f>
        <v/>
      </c>
      <c r="L290" s="14">
        <f>$AI$24*K289+$AI$25*L289+$AI$26*M289+$AI$31*H289</f>
        <v/>
      </c>
      <c r="M290" s="14">
        <f>$AI$27*K289+$AI$28*L289+$AI$29*M289+$AI$32*H289</f>
        <v/>
      </c>
      <c r="N290" s="16">
        <f>R290*$B$48</f>
        <v/>
      </c>
      <c r="O290" s="14">
        <f>K290/$B$37</f>
        <v/>
      </c>
      <c r="P290" s="14">
        <f>L290/$B$38</f>
        <v/>
      </c>
      <c r="Q290" s="14">
        <f>M290/$B$39</f>
        <v/>
      </c>
      <c r="R290" s="14">
        <f>R289*$AI$42+S289*$AI$43+T289*$AI$44+U289*$AI$45+$AI$47*H289</f>
        <v/>
      </c>
      <c r="S290" s="17">
        <f>$AI$33*K290+$AI$34*L290+$AI$35*M290</f>
        <v/>
      </c>
      <c r="T290" s="17">
        <f>$AI$36*K290+$AI$37*L290+$AI$38*M290</f>
        <v/>
      </c>
      <c r="U290" s="17">
        <f>$AI$39*K290+$AI$40*L290+$AI$41*M290</f>
        <v/>
      </c>
      <c r="V290" s="17">
        <f>R290*EXP(-$B$15*(($B$16+$AI$4)*0.1))+S290*$B$15/($B$15-$AI$12)*(EXP(-$AI$12*(($B$16+$AI$4)*0.1))-EXP(-$B$15*(($B$16+$AI$4)*0.1)))+T290*$B$15/($B$15-$AI$13)*(EXP(-$AI$13*(($B$16+$AI$4)*0.1))-EXP(-$B$15*(($B$16+$AI$4)*0.1)))+U290*$B$15/($B$15-$AI$14)*(EXP(-$AI$14*(($B$16+$AI$4)*0.1))-EXP(-$B$15*(($B$16+$AI$4)*0.1)))</f>
        <v/>
      </c>
      <c r="W290" s="17">
        <f>R290*EXP(-$B$15*(($B$16+$AI$4)*0.2))+S290*$B$15/($B$15-$AI$12)*(EXP(-$AI$12*(($B$16+$AI$4)*0.2))-EXP(-$B$15*(($B$16+$AI$4)*0.2)))+T290*$B$15/($B$15-$AI$13)*(EXP(-$AI$13*(($B$16+$AI$4)*0.2))-EXP(-$B$15*(($B$16+$AI$4)*0.2)))+U290*$B$15/($B$15-$AI$14)*(EXP(-$AI$14*(($B$16+$AI$4)*0.2))-EXP(-$B$15*(($B$16+$AI$4)*0.2)))</f>
        <v/>
      </c>
      <c r="X290" s="17">
        <f>R290*EXP(-$B$15*(($B$16+$AI$4)*0.3))+S290*$B$15/($B$15-$AI$12)*(EXP(-$AI$12*(($B$16+$AI$4)*0.3))-EXP(-$B$15*(($B$16+$AI$4)*0.3)))+T290*$B$15/($B$15-$AI$13)*(EXP(-$AI$13*(($B$16+$AI$4)*0.3))-EXP(-$B$15*(($B$16+$AI$4)*0.3)))+U290*$B$15/($B$15-$AI$14)*(EXP(-$AI$14*(($B$16+$AI$4)*0.3))-EXP(-$B$15*(($B$16+$AI$4)*0.3)))</f>
        <v/>
      </c>
      <c r="Y290" s="17">
        <f>R290*EXP(-$B$15*(($B$16+$AI$4)*0.4))+S290*$B$15/($B$15-$AI$12)*(EXP(-$AI$12*(($B$16+$AI$4)*0.4))-EXP(-$B$15*(($B$16+$AI$4)*0.4)))+T290*$B$15/($B$15-$AI$13)*(EXP(-$AI$13*(($B$16+$AI$4)*0.4))-EXP(-$B$15*(($B$16+$AI$4)*0.4)))+U290*$B$15/($B$15-$AI$14)*(EXP(-$AI$14*(($B$16+$AI$4)*0.4))-EXP(-$B$15*(($B$16+$AI$4)*0.4)))</f>
        <v/>
      </c>
      <c r="Z290" s="17">
        <f>R290*EXP(-$B$15*(($B$16+$AI$4)*0.5))+S290*$B$15/($B$15-$AI$12)*(EXP(-$AI$12*(($B$16+$AI$4)*0.5))-EXP(-$B$15*(($B$16+$AI$4)*0.5)))+T290*$B$15/($B$15-$AI$13)*(EXP(-$AI$13*(($B$16+$AI$4)*0.5))-EXP(-$B$15*(($B$16+$AI$4)*0.5)))+U290*$B$15/($B$15-$AI$14)*(EXP(-$AI$14*(($B$16+$AI$4)*0.5))-EXP(-$B$15*(($B$16+$AI$4)*0.5)))</f>
        <v/>
      </c>
      <c r="AA290" s="17">
        <f>R290*EXP(-$B$15*(($B$16+$AI$4)*0.6))+S290*$B$15/($B$15-$AI$12)*(EXP(-$AI$12*(($B$16+$AI$4)*0.6))-EXP(-$B$15*(($B$16+$AI$4)*0.6)))+T290*$B$15/($B$15-$AI$13)*(EXP(-$AI$13*(($B$16+$AI$4)*0.6))-EXP(-$B$15*(($B$16+$AI$4)*0.6)))+U290*$B$15/($B$15-$AI$14)*(EXP(-$AI$14*(($B$16+$AI$4)*0.6))-EXP(-$B$15*(($B$16+$AI$4)*0.6)))</f>
        <v/>
      </c>
      <c r="AB290" s="17">
        <f>R290*EXP(-$B$15*(($B$16+$AI$4)*0.7))+S290*$B$15/($B$15-$AI$12)*(EXP(-$AI$12*(($B$16+$AI$4)*0.7))-EXP(-$B$15*(($B$16+$AI$4)*0.7)))+T290*$B$15/($B$15-$AI$13)*(EXP(-$AI$13*(($B$16+$AI$4)*0.7))-EXP(-$B$15*(($B$16+$AI$4)*0.7)))+U290*$B$15/($B$15-$AI$14)*(EXP(-$AI$14*(($B$16+$AI$4)*0.7))-EXP(-$B$15*(($B$16+$AI$4)*0.7)))</f>
        <v/>
      </c>
      <c r="AC290" s="17">
        <f>R290*EXP(-$B$15*(($B$16+$AI$4)*0.8))+S290*$B$15/($B$15-$AI$12)*(EXP(-$AI$12*(($B$16+$AI$4)*0.8))-EXP(-$B$15*(($B$16+$AI$4)*0.8)))+T290*$B$15/($B$15-$AI$13)*(EXP(-$AI$13*(($B$16+$AI$4)*0.8))-EXP(-$B$15*(($B$16+$AI$4)*0.8)))+U290*$B$15/($B$15-$AI$14)*(EXP(-$AI$14*(($B$16+$AI$4)*0.8))-EXP(-$B$15*(($B$16+$AI$4)*0.8)))</f>
        <v/>
      </c>
      <c r="AD290" s="17">
        <f>R290*EXP(-$B$15*(($B$16+$AI$4)*0.9))+S290*$B$15/($B$15-$AI$12)*(EXP(-$AI$12*(($B$16+$AI$4)*0.9))-EXP(-$B$15*(($B$16+$AI$4)*0.9)))+T290*$B$15/($B$15-$AI$13)*(EXP(-$AI$13*(($B$16+$AI$4)*0.9))-EXP(-$B$15*(($B$16+$AI$4)*0.9)))+U290*$B$15/($B$15-$AI$14)*(EXP(-$AI$14*(($B$16+$AI$4)*0.9))-EXP(-$B$15*(($B$16+$AI$4)*0.9)))</f>
        <v/>
      </c>
      <c r="AE290" s="17">
        <f>R290*EXP(-$B$15*(($B$16+$AI$4)*1.0))+S290*$B$15/($B$15-$AI$12)*(EXP(-$AI$12*(($B$16+$AI$4)*1.0))-EXP(-$B$15*(($B$16+$AI$4)*1.0)))+T290*$B$15/($B$15-$AI$13)*(EXP(-$AI$13*(($B$16+$AI$4)*1.0))-EXP(-$B$15*(($B$16+$AI$4)*1.0)))+U290*$B$15/($B$15-$AI$14)*(EXP(-$AI$14*(($B$16+$AI$4)*1.0))-EXP(-$B$15*(($B$16+$AI$4)*1.0)))</f>
        <v/>
      </c>
      <c r="AF290" s="17">
        <f>MIN((G290-V290)/$AI$48,(G290-W290)/$AI$49,(G290-X290)/$AI$50,(G290-Y290)/$AI$51,(G290-Z290)/$AI$52,(G290-AA290)/$AI$53,(G290-AB290)/$AI$54,(G290-AC290)/$AI$55,(G290-AD290)/$AI$56,(G290-AE290)/$AI$57)</f>
        <v/>
      </c>
    </row>
    <row r="291">
      <c r="E291" s="12">
        <f>E290+$B$11</f>
        <v/>
      </c>
      <c r="F291" s="13">
        <f>E291/60</f>
        <v/>
      </c>
      <c r="G291" s="13">
        <f>IF(F291&gt;=$AI$66,$B$26,IF(F291&gt;=$AI$65,$B$25,IF(F291&gt;=$AI$64,$B$24,IF(F291&gt;=$AI$63,$B$23,IF(F291&gt;=$AI$62,$B$22,IF(F291&gt;=$AI$61,$B$21,$B$20))))))</f>
        <v/>
      </c>
      <c r="H291" s="14">
        <f>MAX(0,MIN($AI$59,IF($B$9="Plasma",(G291-(S291*$AI$18+T291*$AI$19+U291*$AI$20))/$AI$46,AF291)))</f>
        <v/>
      </c>
      <c r="I291" s="15">
        <f>H291/10*3600/$B$11</f>
        <v/>
      </c>
      <c r="J291" s="15">
        <f>J290+H291</f>
        <v/>
      </c>
      <c r="K291" s="14">
        <f>$AI$21*K290+$AI$22*L290+$AI$23*M290+$AI$30*H290</f>
        <v/>
      </c>
      <c r="L291" s="14">
        <f>$AI$24*K290+$AI$25*L290+$AI$26*M290+$AI$31*H290</f>
        <v/>
      </c>
      <c r="M291" s="14">
        <f>$AI$27*K290+$AI$28*L290+$AI$29*M290+$AI$32*H290</f>
        <v/>
      </c>
      <c r="N291" s="16">
        <f>R291*$B$48</f>
        <v/>
      </c>
      <c r="O291" s="14">
        <f>K291/$B$37</f>
        <v/>
      </c>
      <c r="P291" s="14">
        <f>L291/$B$38</f>
        <v/>
      </c>
      <c r="Q291" s="14">
        <f>M291/$B$39</f>
        <v/>
      </c>
      <c r="R291" s="14">
        <f>R290*$AI$42+S290*$AI$43+T290*$AI$44+U290*$AI$45+$AI$47*H290</f>
        <v/>
      </c>
      <c r="S291" s="17">
        <f>$AI$33*K291+$AI$34*L291+$AI$35*M291</f>
        <v/>
      </c>
      <c r="T291" s="17">
        <f>$AI$36*K291+$AI$37*L291+$AI$38*M291</f>
        <v/>
      </c>
      <c r="U291" s="17">
        <f>$AI$39*K291+$AI$40*L291+$AI$41*M291</f>
        <v/>
      </c>
      <c r="V291" s="17">
        <f>R291*EXP(-$B$15*(($B$16+$AI$4)*0.1))+S291*$B$15/($B$15-$AI$12)*(EXP(-$AI$12*(($B$16+$AI$4)*0.1))-EXP(-$B$15*(($B$16+$AI$4)*0.1)))+T291*$B$15/($B$15-$AI$13)*(EXP(-$AI$13*(($B$16+$AI$4)*0.1))-EXP(-$B$15*(($B$16+$AI$4)*0.1)))+U291*$B$15/($B$15-$AI$14)*(EXP(-$AI$14*(($B$16+$AI$4)*0.1))-EXP(-$B$15*(($B$16+$AI$4)*0.1)))</f>
        <v/>
      </c>
      <c r="W291" s="17">
        <f>R291*EXP(-$B$15*(($B$16+$AI$4)*0.2))+S291*$B$15/($B$15-$AI$12)*(EXP(-$AI$12*(($B$16+$AI$4)*0.2))-EXP(-$B$15*(($B$16+$AI$4)*0.2)))+T291*$B$15/($B$15-$AI$13)*(EXP(-$AI$13*(($B$16+$AI$4)*0.2))-EXP(-$B$15*(($B$16+$AI$4)*0.2)))+U291*$B$15/($B$15-$AI$14)*(EXP(-$AI$14*(($B$16+$AI$4)*0.2))-EXP(-$B$15*(($B$16+$AI$4)*0.2)))</f>
        <v/>
      </c>
      <c r="X291" s="17">
        <f>R291*EXP(-$B$15*(($B$16+$AI$4)*0.3))+S291*$B$15/($B$15-$AI$12)*(EXP(-$AI$12*(($B$16+$AI$4)*0.3))-EXP(-$B$15*(($B$16+$AI$4)*0.3)))+T291*$B$15/($B$15-$AI$13)*(EXP(-$AI$13*(($B$16+$AI$4)*0.3))-EXP(-$B$15*(($B$16+$AI$4)*0.3)))+U291*$B$15/($B$15-$AI$14)*(EXP(-$AI$14*(($B$16+$AI$4)*0.3))-EXP(-$B$15*(($B$16+$AI$4)*0.3)))</f>
        <v/>
      </c>
      <c r="Y291" s="17">
        <f>R291*EXP(-$B$15*(($B$16+$AI$4)*0.4))+S291*$B$15/($B$15-$AI$12)*(EXP(-$AI$12*(($B$16+$AI$4)*0.4))-EXP(-$B$15*(($B$16+$AI$4)*0.4)))+T291*$B$15/($B$15-$AI$13)*(EXP(-$AI$13*(($B$16+$AI$4)*0.4))-EXP(-$B$15*(($B$16+$AI$4)*0.4)))+U291*$B$15/($B$15-$AI$14)*(EXP(-$AI$14*(($B$16+$AI$4)*0.4))-EXP(-$B$15*(($B$16+$AI$4)*0.4)))</f>
        <v/>
      </c>
      <c r="Z291" s="17">
        <f>R291*EXP(-$B$15*(($B$16+$AI$4)*0.5))+S291*$B$15/($B$15-$AI$12)*(EXP(-$AI$12*(($B$16+$AI$4)*0.5))-EXP(-$B$15*(($B$16+$AI$4)*0.5)))+T291*$B$15/($B$15-$AI$13)*(EXP(-$AI$13*(($B$16+$AI$4)*0.5))-EXP(-$B$15*(($B$16+$AI$4)*0.5)))+U291*$B$15/($B$15-$AI$14)*(EXP(-$AI$14*(($B$16+$AI$4)*0.5))-EXP(-$B$15*(($B$16+$AI$4)*0.5)))</f>
        <v/>
      </c>
      <c r="AA291" s="17">
        <f>R291*EXP(-$B$15*(($B$16+$AI$4)*0.6))+S291*$B$15/($B$15-$AI$12)*(EXP(-$AI$12*(($B$16+$AI$4)*0.6))-EXP(-$B$15*(($B$16+$AI$4)*0.6)))+T291*$B$15/($B$15-$AI$13)*(EXP(-$AI$13*(($B$16+$AI$4)*0.6))-EXP(-$B$15*(($B$16+$AI$4)*0.6)))+U291*$B$15/($B$15-$AI$14)*(EXP(-$AI$14*(($B$16+$AI$4)*0.6))-EXP(-$B$15*(($B$16+$AI$4)*0.6)))</f>
        <v/>
      </c>
      <c r="AB291" s="17">
        <f>R291*EXP(-$B$15*(($B$16+$AI$4)*0.7))+S291*$B$15/($B$15-$AI$12)*(EXP(-$AI$12*(($B$16+$AI$4)*0.7))-EXP(-$B$15*(($B$16+$AI$4)*0.7)))+T291*$B$15/($B$15-$AI$13)*(EXP(-$AI$13*(($B$16+$AI$4)*0.7))-EXP(-$B$15*(($B$16+$AI$4)*0.7)))+U291*$B$15/($B$15-$AI$14)*(EXP(-$AI$14*(($B$16+$AI$4)*0.7))-EXP(-$B$15*(($B$16+$AI$4)*0.7)))</f>
        <v/>
      </c>
      <c r="AC291" s="17">
        <f>R291*EXP(-$B$15*(($B$16+$AI$4)*0.8))+S291*$B$15/($B$15-$AI$12)*(EXP(-$AI$12*(($B$16+$AI$4)*0.8))-EXP(-$B$15*(($B$16+$AI$4)*0.8)))+T291*$B$15/($B$15-$AI$13)*(EXP(-$AI$13*(($B$16+$AI$4)*0.8))-EXP(-$B$15*(($B$16+$AI$4)*0.8)))+U291*$B$15/($B$15-$AI$14)*(EXP(-$AI$14*(($B$16+$AI$4)*0.8))-EXP(-$B$15*(($B$16+$AI$4)*0.8)))</f>
        <v/>
      </c>
      <c r="AD291" s="17">
        <f>R291*EXP(-$B$15*(($B$16+$AI$4)*0.9))+S291*$B$15/($B$15-$AI$12)*(EXP(-$AI$12*(($B$16+$AI$4)*0.9))-EXP(-$B$15*(($B$16+$AI$4)*0.9)))+T291*$B$15/($B$15-$AI$13)*(EXP(-$AI$13*(($B$16+$AI$4)*0.9))-EXP(-$B$15*(($B$16+$AI$4)*0.9)))+U291*$B$15/($B$15-$AI$14)*(EXP(-$AI$14*(($B$16+$AI$4)*0.9))-EXP(-$B$15*(($B$16+$AI$4)*0.9)))</f>
        <v/>
      </c>
      <c r="AE291" s="17">
        <f>R291*EXP(-$B$15*(($B$16+$AI$4)*1.0))+S291*$B$15/($B$15-$AI$12)*(EXP(-$AI$12*(($B$16+$AI$4)*1.0))-EXP(-$B$15*(($B$16+$AI$4)*1.0)))+T291*$B$15/($B$15-$AI$13)*(EXP(-$AI$13*(($B$16+$AI$4)*1.0))-EXP(-$B$15*(($B$16+$AI$4)*1.0)))+U291*$B$15/($B$15-$AI$14)*(EXP(-$AI$14*(($B$16+$AI$4)*1.0))-EXP(-$B$15*(($B$16+$AI$4)*1.0)))</f>
        <v/>
      </c>
      <c r="AF291" s="17">
        <f>MIN((G291-V291)/$AI$48,(G291-W291)/$AI$49,(G291-X291)/$AI$50,(G291-Y291)/$AI$51,(G291-Z291)/$AI$52,(G291-AA291)/$AI$53,(G291-AB291)/$AI$54,(G291-AC291)/$AI$55,(G291-AD291)/$AI$56,(G291-AE291)/$AI$57)</f>
        <v/>
      </c>
    </row>
    <row r="292">
      <c r="E292" s="12">
        <f>E291+$B$11</f>
        <v/>
      </c>
      <c r="F292" s="13">
        <f>E292/60</f>
        <v/>
      </c>
      <c r="G292" s="13">
        <f>IF(F292&gt;=$AI$66,$B$26,IF(F292&gt;=$AI$65,$B$25,IF(F292&gt;=$AI$64,$B$24,IF(F292&gt;=$AI$63,$B$23,IF(F292&gt;=$AI$62,$B$22,IF(F292&gt;=$AI$61,$B$21,$B$20))))))</f>
        <v/>
      </c>
      <c r="H292" s="14">
        <f>MAX(0,MIN($AI$59,IF($B$9="Plasma",(G292-(S292*$AI$18+T292*$AI$19+U292*$AI$20))/$AI$46,AF292)))</f>
        <v/>
      </c>
      <c r="I292" s="15">
        <f>H292/10*3600/$B$11</f>
        <v/>
      </c>
      <c r="J292" s="15">
        <f>J291+H292</f>
        <v/>
      </c>
      <c r="K292" s="14">
        <f>$AI$21*K291+$AI$22*L291+$AI$23*M291+$AI$30*H291</f>
        <v/>
      </c>
      <c r="L292" s="14">
        <f>$AI$24*K291+$AI$25*L291+$AI$26*M291+$AI$31*H291</f>
        <v/>
      </c>
      <c r="M292" s="14">
        <f>$AI$27*K291+$AI$28*L291+$AI$29*M291+$AI$32*H291</f>
        <v/>
      </c>
      <c r="N292" s="16">
        <f>R292*$B$48</f>
        <v/>
      </c>
      <c r="O292" s="14">
        <f>K292/$B$37</f>
        <v/>
      </c>
      <c r="P292" s="14">
        <f>L292/$B$38</f>
        <v/>
      </c>
      <c r="Q292" s="14">
        <f>M292/$B$39</f>
        <v/>
      </c>
      <c r="R292" s="14">
        <f>R291*$AI$42+S291*$AI$43+T291*$AI$44+U291*$AI$45+$AI$47*H291</f>
        <v/>
      </c>
      <c r="S292" s="17">
        <f>$AI$33*K292+$AI$34*L292+$AI$35*M292</f>
        <v/>
      </c>
      <c r="T292" s="17">
        <f>$AI$36*K292+$AI$37*L292+$AI$38*M292</f>
        <v/>
      </c>
      <c r="U292" s="17">
        <f>$AI$39*K292+$AI$40*L292+$AI$41*M292</f>
        <v/>
      </c>
      <c r="V292" s="17">
        <f>R292*EXP(-$B$15*(($B$16+$AI$4)*0.1))+S292*$B$15/($B$15-$AI$12)*(EXP(-$AI$12*(($B$16+$AI$4)*0.1))-EXP(-$B$15*(($B$16+$AI$4)*0.1)))+T292*$B$15/($B$15-$AI$13)*(EXP(-$AI$13*(($B$16+$AI$4)*0.1))-EXP(-$B$15*(($B$16+$AI$4)*0.1)))+U292*$B$15/($B$15-$AI$14)*(EXP(-$AI$14*(($B$16+$AI$4)*0.1))-EXP(-$B$15*(($B$16+$AI$4)*0.1)))</f>
        <v/>
      </c>
      <c r="W292" s="17">
        <f>R292*EXP(-$B$15*(($B$16+$AI$4)*0.2))+S292*$B$15/($B$15-$AI$12)*(EXP(-$AI$12*(($B$16+$AI$4)*0.2))-EXP(-$B$15*(($B$16+$AI$4)*0.2)))+T292*$B$15/($B$15-$AI$13)*(EXP(-$AI$13*(($B$16+$AI$4)*0.2))-EXP(-$B$15*(($B$16+$AI$4)*0.2)))+U292*$B$15/($B$15-$AI$14)*(EXP(-$AI$14*(($B$16+$AI$4)*0.2))-EXP(-$B$15*(($B$16+$AI$4)*0.2)))</f>
        <v/>
      </c>
      <c r="X292" s="17">
        <f>R292*EXP(-$B$15*(($B$16+$AI$4)*0.3))+S292*$B$15/($B$15-$AI$12)*(EXP(-$AI$12*(($B$16+$AI$4)*0.3))-EXP(-$B$15*(($B$16+$AI$4)*0.3)))+T292*$B$15/($B$15-$AI$13)*(EXP(-$AI$13*(($B$16+$AI$4)*0.3))-EXP(-$B$15*(($B$16+$AI$4)*0.3)))+U292*$B$15/($B$15-$AI$14)*(EXP(-$AI$14*(($B$16+$AI$4)*0.3))-EXP(-$B$15*(($B$16+$AI$4)*0.3)))</f>
        <v/>
      </c>
      <c r="Y292" s="17">
        <f>R292*EXP(-$B$15*(($B$16+$AI$4)*0.4))+S292*$B$15/($B$15-$AI$12)*(EXP(-$AI$12*(($B$16+$AI$4)*0.4))-EXP(-$B$15*(($B$16+$AI$4)*0.4)))+T292*$B$15/($B$15-$AI$13)*(EXP(-$AI$13*(($B$16+$AI$4)*0.4))-EXP(-$B$15*(($B$16+$AI$4)*0.4)))+U292*$B$15/($B$15-$AI$14)*(EXP(-$AI$14*(($B$16+$AI$4)*0.4))-EXP(-$B$15*(($B$16+$AI$4)*0.4)))</f>
        <v/>
      </c>
      <c r="Z292" s="17">
        <f>R292*EXP(-$B$15*(($B$16+$AI$4)*0.5))+S292*$B$15/($B$15-$AI$12)*(EXP(-$AI$12*(($B$16+$AI$4)*0.5))-EXP(-$B$15*(($B$16+$AI$4)*0.5)))+T292*$B$15/($B$15-$AI$13)*(EXP(-$AI$13*(($B$16+$AI$4)*0.5))-EXP(-$B$15*(($B$16+$AI$4)*0.5)))+U292*$B$15/($B$15-$AI$14)*(EXP(-$AI$14*(($B$16+$AI$4)*0.5))-EXP(-$B$15*(($B$16+$AI$4)*0.5)))</f>
        <v/>
      </c>
      <c r="AA292" s="17">
        <f>R292*EXP(-$B$15*(($B$16+$AI$4)*0.6))+S292*$B$15/($B$15-$AI$12)*(EXP(-$AI$12*(($B$16+$AI$4)*0.6))-EXP(-$B$15*(($B$16+$AI$4)*0.6)))+T292*$B$15/($B$15-$AI$13)*(EXP(-$AI$13*(($B$16+$AI$4)*0.6))-EXP(-$B$15*(($B$16+$AI$4)*0.6)))+U292*$B$15/($B$15-$AI$14)*(EXP(-$AI$14*(($B$16+$AI$4)*0.6))-EXP(-$B$15*(($B$16+$AI$4)*0.6)))</f>
        <v/>
      </c>
      <c r="AB292" s="17">
        <f>R292*EXP(-$B$15*(($B$16+$AI$4)*0.7))+S292*$B$15/($B$15-$AI$12)*(EXP(-$AI$12*(($B$16+$AI$4)*0.7))-EXP(-$B$15*(($B$16+$AI$4)*0.7)))+T292*$B$15/($B$15-$AI$13)*(EXP(-$AI$13*(($B$16+$AI$4)*0.7))-EXP(-$B$15*(($B$16+$AI$4)*0.7)))+U292*$B$15/($B$15-$AI$14)*(EXP(-$AI$14*(($B$16+$AI$4)*0.7))-EXP(-$B$15*(($B$16+$AI$4)*0.7)))</f>
        <v/>
      </c>
      <c r="AC292" s="17">
        <f>R292*EXP(-$B$15*(($B$16+$AI$4)*0.8))+S292*$B$15/($B$15-$AI$12)*(EXP(-$AI$12*(($B$16+$AI$4)*0.8))-EXP(-$B$15*(($B$16+$AI$4)*0.8)))+T292*$B$15/($B$15-$AI$13)*(EXP(-$AI$13*(($B$16+$AI$4)*0.8))-EXP(-$B$15*(($B$16+$AI$4)*0.8)))+U292*$B$15/($B$15-$AI$14)*(EXP(-$AI$14*(($B$16+$AI$4)*0.8))-EXP(-$B$15*(($B$16+$AI$4)*0.8)))</f>
        <v/>
      </c>
      <c r="AD292" s="17">
        <f>R292*EXP(-$B$15*(($B$16+$AI$4)*0.9))+S292*$B$15/($B$15-$AI$12)*(EXP(-$AI$12*(($B$16+$AI$4)*0.9))-EXP(-$B$15*(($B$16+$AI$4)*0.9)))+T292*$B$15/($B$15-$AI$13)*(EXP(-$AI$13*(($B$16+$AI$4)*0.9))-EXP(-$B$15*(($B$16+$AI$4)*0.9)))+U292*$B$15/($B$15-$AI$14)*(EXP(-$AI$14*(($B$16+$AI$4)*0.9))-EXP(-$B$15*(($B$16+$AI$4)*0.9)))</f>
        <v/>
      </c>
      <c r="AE292" s="17">
        <f>R292*EXP(-$B$15*(($B$16+$AI$4)*1.0))+S292*$B$15/($B$15-$AI$12)*(EXP(-$AI$12*(($B$16+$AI$4)*1.0))-EXP(-$B$15*(($B$16+$AI$4)*1.0)))+T292*$B$15/($B$15-$AI$13)*(EXP(-$AI$13*(($B$16+$AI$4)*1.0))-EXP(-$B$15*(($B$16+$AI$4)*1.0)))+U292*$B$15/($B$15-$AI$14)*(EXP(-$AI$14*(($B$16+$AI$4)*1.0))-EXP(-$B$15*(($B$16+$AI$4)*1.0)))</f>
        <v/>
      </c>
      <c r="AF292" s="17">
        <f>MIN((G292-V292)/$AI$48,(G292-W292)/$AI$49,(G292-X292)/$AI$50,(G292-Y292)/$AI$51,(G292-Z292)/$AI$52,(G292-AA292)/$AI$53,(G292-AB292)/$AI$54,(G292-AC292)/$AI$55,(G292-AD292)/$AI$56,(G292-AE292)/$AI$57)</f>
        <v/>
      </c>
    </row>
    <row r="293">
      <c r="E293" s="12">
        <f>E292+$B$11</f>
        <v/>
      </c>
      <c r="F293" s="13">
        <f>E293/60</f>
        <v/>
      </c>
      <c r="G293" s="13">
        <f>IF(F293&gt;=$AI$66,$B$26,IF(F293&gt;=$AI$65,$B$25,IF(F293&gt;=$AI$64,$B$24,IF(F293&gt;=$AI$63,$B$23,IF(F293&gt;=$AI$62,$B$22,IF(F293&gt;=$AI$61,$B$21,$B$20))))))</f>
        <v/>
      </c>
      <c r="H293" s="14">
        <f>MAX(0,MIN($AI$59,IF($B$9="Plasma",(G293-(S293*$AI$18+T293*$AI$19+U293*$AI$20))/$AI$46,AF293)))</f>
        <v/>
      </c>
      <c r="I293" s="15">
        <f>H293/10*3600/$B$11</f>
        <v/>
      </c>
      <c r="J293" s="15">
        <f>J292+H293</f>
        <v/>
      </c>
      <c r="K293" s="14">
        <f>$AI$21*K292+$AI$22*L292+$AI$23*M292+$AI$30*H292</f>
        <v/>
      </c>
      <c r="L293" s="14">
        <f>$AI$24*K292+$AI$25*L292+$AI$26*M292+$AI$31*H292</f>
        <v/>
      </c>
      <c r="M293" s="14">
        <f>$AI$27*K292+$AI$28*L292+$AI$29*M292+$AI$32*H292</f>
        <v/>
      </c>
      <c r="N293" s="16">
        <f>R293*$B$48</f>
        <v/>
      </c>
      <c r="O293" s="14">
        <f>K293/$B$37</f>
        <v/>
      </c>
      <c r="P293" s="14">
        <f>L293/$B$38</f>
        <v/>
      </c>
      <c r="Q293" s="14">
        <f>M293/$B$39</f>
        <v/>
      </c>
      <c r="R293" s="14">
        <f>R292*$AI$42+S292*$AI$43+T292*$AI$44+U292*$AI$45+$AI$47*H292</f>
        <v/>
      </c>
      <c r="S293" s="17">
        <f>$AI$33*K293+$AI$34*L293+$AI$35*M293</f>
        <v/>
      </c>
      <c r="T293" s="17">
        <f>$AI$36*K293+$AI$37*L293+$AI$38*M293</f>
        <v/>
      </c>
      <c r="U293" s="17">
        <f>$AI$39*K293+$AI$40*L293+$AI$41*M293</f>
        <v/>
      </c>
      <c r="V293" s="17">
        <f>R293*EXP(-$B$15*(($B$16+$AI$4)*0.1))+S293*$B$15/($B$15-$AI$12)*(EXP(-$AI$12*(($B$16+$AI$4)*0.1))-EXP(-$B$15*(($B$16+$AI$4)*0.1)))+T293*$B$15/($B$15-$AI$13)*(EXP(-$AI$13*(($B$16+$AI$4)*0.1))-EXP(-$B$15*(($B$16+$AI$4)*0.1)))+U293*$B$15/($B$15-$AI$14)*(EXP(-$AI$14*(($B$16+$AI$4)*0.1))-EXP(-$B$15*(($B$16+$AI$4)*0.1)))</f>
        <v/>
      </c>
      <c r="W293" s="17">
        <f>R293*EXP(-$B$15*(($B$16+$AI$4)*0.2))+S293*$B$15/($B$15-$AI$12)*(EXP(-$AI$12*(($B$16+$AI$4)*0.2))-EXP(-$B$15*(($B$16+$AI$4)*0.2)))+T293*$B$15/($B$15-$AI$13)*(EXP(-$AI$13*(($B$16+$AI$4)*0.2))-EXP(-$B$15*(($B$16+$AI$4)*0.2)))+U293*$B$15/($B$15-$AI$14)*(EXP(-$AI$14*(($B$16+$AI$4)*0.2))-EXP(-$B$15*(($B$16+$AI$4)*0.2)))</f>
        <v/>
      </c>
      <c r="X293" s="17">
        <f>R293*EXP(-$B$15*(($B$16+$AI$4)*0.3))+S293*$B$15/($B$15-$AI$12)*(EXP(-$AI$12*(($B$16+$AI$4)*0.3))-EXP(-$B$15*(($B$16+$AI$4)*0.3)))+T293*$B$15/($B$15-$AI$13)*(EXP(-$AI$13*(($B$16+$AI$4)*0.3))-EXP(-$B$15*(($B$16+$AI$4)*0.3)))+U293*$B$15/($B$15-$AI$14)*(EXP(-$AI$14*(($B$16+$AI$4)*0.3))-EXP(-$B$15*(($B$16+$AI$4)*0.3)))</f>
        <v/>
      </c>
      <c r="Y293" s="17">
        <f>R293*EXP(-$B$15*(($B$16+$AI$4)*0.4))+S293*$B$15/($B$15-$AI$12)*(EXP(-$AI$12*(($B$16+$AI$4)*0.4))-EXP(-$B$15*(($B$16+$AI$4)*0.4)))+T293*$B$15/($B$15-$AI$13)*(EXP(-$AI$13*(($B$16+$AI$4)*0.4))-EXP(-$B$15*(($B$16+$AI$4)*0.4)))+U293*$B$15/($B$15-$AI$14)*(EXP(-$AI$14*(($B$16+$AI$4)*0.4))-EXP(-$B$15*(($B$16+$AI$4)*0.4)))</f>
        <v/>
      </c>
      <c r="Z293" s="17">
        <f>R293*EXP(-$B$15*(($B$16+$AI$4)*0.5))+S293*$B$15/($B$15-$AI$12)*(EXP(-$AI$12*(($B$16+$AI$4)*0.5))-EXP(-$B$15*(($B$16+$AI$4)*0.5)))+T293*$B$15/($B$15-$AI$13)*(EXP(-$AI$13*(($B$16+$AI$4)*0.5))-EXP(-$B$15*(($B$16+$AI$4)*0.5)))+U293*$B$15/($B$15-$AI$14)*(EXP(-$AI$14*(($B$16+$AI$4)*0.5))-EXP(-$B$15*(($B$16+$AI$4)*0.5)))</f>
        <v/>
      </c>
      <c r="AA293" s="17">
        <f>R293*EXP(-$B$15*(($B$16+$AI$4)*0.6))+S293*$B$15/($B$15-$AI$12)*(EXP(-$AI$12*(($B$16+$AI$4)*0.6))-EXP(-$B$15*(($B$16+$AI$4)*0.6)))+T293*$B$15/($B$15-$AI$13)*(EXP(-$AI$13*(($B$16+$AI$4)*0.6))-EXP(-$B$15*(($B$16+$AI$4)*0.6)))+U293*$B$15/($B$15-$AI$14)*(EXP(-$AI$14*(($B$16+$AI$4)*0.6))-EXP(-$B$15*(($B$16+$AI$4)*0.6)))</f>
        <v/>
      </c>
      <c r="AB293" s="17">
        <f>R293*EXP(-$B$15*(($B$16+$AI$4)*0.7))+S293*$B$15/($B$15-$AI$12)*(EXP(-$AI$12*(($B$16+$AI$4)*0.7))-EXP(-$B$15*(($B$16+$AI$4)*0.7)))+T293*$B$15/($B$15-$AI$13)*(EXP(-$AI$13*(($B$16+$AI$4)*0.7))-EXP(-$B$15*(($B$16+$AI$4)*0.7)))+U293*$B$15/($B$15-$AI$14)*(EXP(-$AI$14*(($B$16+$AI$4)*0.7))-EXP(-$B$15*(($B$16+$AI$4)*0.7)))</f>
        <v/>
      </c>
      <c r="AC293" s="17">
        <f>R293*EXP(-$B$15*(($B$16+$AI$4)*0.8))+S293*$B$15/($B$15-$AI$12)*(EXP(-$AI$12*(($B$16+$AI$4)*0.8))-EXP(-$B$15*(($B$16+$AI$4)*0.8)))+T293*$B$15/($B$15-$AI$13)*(EXP(-$AI$13*(($B$16+$AI$4)*0.8))-EXP(-$B$15*(($B$16+$AI$4)*0.8)))+U293*$B$15/($B$15-$AI$14)*(EXP(-$AI$14*(($B$16+$AI$4)*0.8))-EXP(-$B$15*(($B$16+$AI$4)*0.8)))</f>
        <v/>
      </c>
      <c r="AD293" s="17">
        <f>R293*EXP(-$B$15*(($B$16+$AI$4)*0.9))+S293*$B$15/($B$15-$AI$12)*(EXP(-$AI$12*(($B$16+$AI$4)*0.9))-EXP(-$B$15*(($B$16+$AI$4)*0.9)))+T293*$B$15/($B$15-$AI$13)*(EXP(-$AI$13*(($B$16+$AI$4)*0.9))-EXP(-$B$15*(($B$16+$AI$4)*0.9)))+U293*$B$15/($B$15-$AI$14)*(EXP(-$AI$14*(($B$16+$AI$4)*0.9))-EXP(-$B$15*(($B$16+$AI$4)*0.9)))</f>
        <v/>
      </c>
      <c r="AE293" s="17">
        <f>R293*EXP(-$B$15*(($B$16+$AI$4)*1.0))+S293*$B$15/($B$15-$AI$12)*(EXP(-$AI$12*(($B$16+$AI$4)*1.0))-EXP(-$B$15*(($B$16+$AI$4)*1.0)))+T293*$B$15/($B$15-$AI$13)*(EXP(-$AI$13*(($B$16+$AI$4)*1.0))-EXP(-$B$15*(($B$16+$AI$4)*1.0)))+U293*$B$15/($B$15-$AI$14)*(EXP(-$AI$14*(($B$16+$AI$4)*1.0))-EXP(-$B$15*(($B$16+$AI$4)*1.0)))</f>
        <v/>
      </c>
      <c r="AF293" s="17">
        <f>MIN((G293-V293)/$AI$48,(G293-W293)/$AI$49,(G293-X293)/$AI$50,(G293-Y293)/$AI$51,(G293-Z293)/$AI$52,(G293-AA293)/$AI$53,(G293-AB293)/$AI$54,(G293-AC293)/$AI$55,(G293-AD293)/$AI$56,(G293-AE293)/$AI$57)</f>
        <v/>
      </c>
    </row>
    <row r="294">
      <c r="E294" s="12">
        <f>E293+$B$11</f>
        <v/>
      </c>
      <c r="F294" s="13">
        <f>E294/60</f>
        <v/>
      </c>
      <c r="G294" s="13">
        <f>IF(F294&gt;=$AI$66,$B$26,IF(F294&gt;=$AI$65,$B$25,IF(F294&gt;=$AI$64,$B$24,IF(F294&gt;=$AI$63,$B$23,IF(F294&gt;=$AI$62,$B$22,IF(F294&gt;=$AI$61,$B$21,$B$20))))))</f>
        <v/>
      </c>
      <c r="H294" s="14">
        <f>MAX(0,MIN($AI$59,IF($B$9="Plasma",(G294-(S294*$AI$18+T294*$AI$19+U294*$AI$20))/$AI$46,AF294)))</f>
        <v/>
      </c>
      <c r="I294" s="15">
        <f>H294/10*3600/$B$11</f>
        <v/>
      </c>
      <c r="J294" s="15">
        <f>J293+H294</f>
        <v/>
      </c>
      <c r="K294" s="14">
        <f>$AI$21*K293+$AI$22*L293+$AI$23*M293+$AI$30*H293</f>
        <v/>
      </c>
      <c r="L294" s="14">
        <f>$AI$24*K293+$AI$25*L293+$AI$26*M293+$AI$31*H293</f>
        <v/>
      </c>
      <c r="M294" s="14">
        <f>$AI$27*K293+$AI$28*L293+$AI$29*M293+$AI$32*H293</f>
        <v/>
      </c>
      <c r="N294" s="16">
        <f>R294*$B$48</f>
        <v/>
      </c>
      <c r="O294" s="14">
        <f>K294/$B$37</f>
        <v/>
      </c>
      <c r="P294" s="14">
        <f>L294/$B$38</f>
        <v/>
      </c>
      <c r="Q294" s="14">
        <f>M294/$B$39</f>
        <v/>
      </c>
      <c r="R294" s="14">
        <f>R293*$AI$42+S293*$AI$43+T293*$AI$44+U293*$AI$45+$AI$47*H293</f>
        <v/>
      </c>
      <c r="S294" s="17">
        <f>$AI$33*K294+$AI$34*L294+$AI$35*M294</f>
        <v/>
      </c>
      <c r="T294" s="17">
        <f>$AI$36*K294+$AI$37*L294+$AI$38*M294</f>
        <v/>
      </c>
      <c r="U294" s="17">
        <f>$AI$39*K294+$AI$40*L294+$AI$41*M294</f>
        <v/>
      </c>
      <c r="V294" s="17">
        <f>R294*EXP(-$B$15*(($B$16+$AI$4)*0.1))+S294*$B$15/($B$15-$AI$12)*(EXP(-$AI$12*(($B$16+$AI$4)*0.1))-EXP(-$B$15*(($B$16+$AI$4)*0.1)))+T294*$B$15/($B$15-$AI$13)*(EXP(-$AI$13*(($B$16+$AI$4)*0.1))-EXP(-$B$15*(($B$16+$AI$4)*0.1)))+U294*$B$15/($B$15-$AI$14)*(EXP(-$AI$14*(($B$16+$AI$4)*0.1))-EXP(-$B$15*(($B$16+$AI$4)*0.1)))</f>
        <v/>
      </c>
      <c r="W294" s="17">
        <f>R294*EXP(-$B$15*(($B$16+$AI$4)*0.2))+S294*$B$15/($B$15-$AI$12)*(EXP(-$AI$12*(($B$16+$AI$4)*0.2))-EXP(-$B$15*(($B$16+$AI$4)*0.2)))+T294*$B$15/($B$15-$AI$13)*(EXP(-$AI$13*(($B$16+$AI$4)*0.2))-EXP(-$B$15*(($B$16+$AI$4)*0.2)))+U294*$B$15/($B$15-$AI$14)*(EXP(-$AI$14*(($B$16+$AI$4)*0.2))-EXP(-$B$15*(($B$16+$AI$4)*0.2)))</f>
        <v/>
      </c>
      <c r="X294" s="17">
        <f>R294*EXP(-$B$15*(($B$16+$AI$4)*0.3))+S294*$B$15/($B$15-$AI$12)*(EXP(-$AI$12*(($B$16+$AI$4)*0.3))-EXP(-$B$15*(($B$16+$AI$4)*0.3)))+T294*$B$15/($B$15-$AI$13)*(EXP(-$AI$13*(($B$16+$AI$4)*0.3))-EXP(-$B$15*(($B$16+$AI$4)*0.3)))+U294*$B$15/($B$15-$AI$14)*(EXP(-$AI$14*(($B$16+$AI$4)*0.3))-EXP(-$B$15*(($B$16+$AI$4)*0.3)))</f>
        <v/>
      </c>
      <c r="Y294" s="17">
        <f>R294*EXP(-$B$15*(($B$16+$AI$4)*0.4))+S294*$B$15/($B$15-$AI$12)*(EXP(-$AI$12*(($B$16+$AI$4)*0.4))-EXP(-$B$15*(($B$16+$AI$4)*0.4)))+T294*$B$15/($B$15-$AI$13)*(EXP(-$AI$13*(($B$16+$AI$4)*0.4))-EXP(-$B$15*(($B$16+$AI$4)*0.4)))+U294*$B$15/($B$15-$AI$14)*(EXP(-$AI$14*(($B$16+$AI$4)*0.4))-EXP(-$B$15*(($B$16+$AI$4)*0.4)))</f>
        <v/>
      </c>
      <c r="Z294" s="17">
        <f>R294*EXP(-$B$15*(($B$16+$AI$4)*0.5))+S294*$B$15/($B$15-$AI$12)*(EXP(-$AI$12*(($B$16+$AI$4)*0.5))-EXP(-$B$15*(($B$16+$AI$4)*0.5)))+T294*$B$15/($B$15-$AI$13)*(EXP(-$AI$13*(($B$16+$AI$4)*0.5))-EXP(-$B$15*(($B$16+$AI$4)*0.5)))+U294*$B$15/($B$15-$AI$14)*(EXP(-$AI$14*(($B$16+$AI$4)*0.5))-EXP(-$B$15*(($B$16+$AI$4)*0.5)))</f>
        <v/>
      </c>
      <c r="AA294" s="17">
        <f>R294*EXP(-$B$15*(($B$16+$AI$4)*0.6))+S294*$B$15/($B$15-$AI$12)*(EXP(-$AI$12*(($B$16+$AI$4)*0.6))-EXP(-$B$15*(($B$16+$AI$4)*0.6)))+T294*$B$15/($B$15-$AI$13)*(EXP(-$AI$13*(($B$16+$AI$4)*0.6))-EXP(-$B$15*(($B$16+$AI$4)*0.6)))+U294*$B$15/($B$15-$AI$14)*(EXP(-$AI$14*(($B$16+$AI$4)*0.6))-EXP(-$B$15*(($B$16+$AI$4)*0.6)))</f>
        <v/>
      </c>
      <c r="AB294" s="17">
        <f>R294*EXP(-$B$15*(($B$16+$AI$4)*0.7))+S294*$B$15/($B$15-$AI$12)*(EXP(-$AI$12*(($B$16+$AI$4)*0.7))-EXP(-$B$15*(($B$16+$AI$4)*0.7)))+T294*$B$15/($B$15-$AI$13)*(EXP(-$AI$13*(($B$16+$AI$4)*0.7))-EXP(-$B$15*(($B$16+$AI$4)*0.7)))+U294*$B$15/($B$15-$AI$14)*(EXP(-$AI$14*(($B$16+$AI$4)*0.7))-EXP(-$B$15*(($B$16+$AI$4)*0.7)))</f>
        <v/>
      </c>
      <c r="AC294" s="17">
        <f>R294*EXP(-$B$15*(($B$16+$AI$4)*0.8))+S294*$B$15/($B$15-$AI$12)*(EXP(-$AI$12*(($B$16+$AI$4)*0.8))-EXP(-$B$15*(($B$16+$AI$4)*0.8)))+T294*$B$15/($B$15-$AI$13)*(EXP(-$AI$13*(($B$16+$AI$4)*0.8))-EXP(-$B$15*(($B$16+$AI$4)*0.8)))+U294*$B$15/($B$15-$AI$14)*(EXP(-$AI$14*(($B$16+$AI$4)*0.8))-EXP(-$B$15*(($B$16+$AI$4)*0.8)))</f>
        <v/>
      </c>
      <c r="AD294" s="17">
        <f>R294*EXP(-$B$15*(($B$16+$AI$4)*0.9))+S294*$B$15/($B$15-$AI$12)*(EXP(-$AI$12*(($B$16+$AI$4)*0.9))-EXP(-$B$15*(($B$16+$AI$4)*0.9)))+T294*$B$15/($B$15-$AI$13)*(EXP(-$AI$13*(($B$16+$AI$4)*0.9))-EXP(-$B$15*(($B$16+$AI$4)*0.9)))+U294*$B$15/($B$15-$AI$14)*(EXP(-$AI$14*(($B$16+$AI$4)*0.9))-EXP(-$B$15*(($B$16+$AI$4)*0.9)))</f>
        <v/>
      </c>
      <c r="AE294" s="17">
        <f>R294*EXP(-$B$15*(($B$16+$AI$4)*1.0))+S294*$B$15/($B$15-$AI$12)*(EXP(-$AI$12*(($B$16+$AI$4)*1.0))-EXP(-$B$15*(($B$16+$AI$4)*1.0)))+T294*$B$15/($B$15-$AI$13)*(EXP(-$AI$13*(($B$16+$AI$4)*1.0))-EXP(-$B$15*(($B$16+$AI$4)*1.0)))+U294*$B$15/($B$15-$AI$14)*(EXP(-$AI$14*(($B$16+$AI$4)*1.0))-EXP(-$B$15*(($B$16+$AI$4)*1.0)))</f>
        <v/>
      </c>
      <c r="AF294" s="17">
        <f>MIN((G294-V294)/$AI$48,(G294-W294)/$AI$49,(G294-X294)/$AI$50,(G294-Y294)/$AI$51,(G294-Z294)/$AI$52,(G294-AA294)/$AI$53,(G294-AB294)/$AI$54,(G294-AC294)/$AI$55,(G294-AD294)/$AI$56,(G294-AE294)/$AI$57)</f>
        <v/>
      </c>
    </row>
    <row r="295">
      <c r="E295" s="12">
        <f>E294+$B$11</f>
        <v/>
      </c>
      <c r="F295" s="13">
        <f>E295/60</f>
        <v/>
      </c>
      <c r="G295" s="13">
        <f>IF(F295&gt;=$AI$66,$B$26,IF(F295&gt;=$AI$65,$B$25,IF(F295&gt;=$AI$64,$B$24,IF(F295&gt;=$AI$63,$B$23,IF(F295&gt;=$AI$62,$B$22,IF(F295&gt;=$AI$61,$B$21,$B$20))))))</f>
        <v/>
      </c>
      <c r="H295" s="14">
        <f>MAX(0,MIN($AI$59,IF($B$9="Plasma",(G295-(S295*$AI$18+T295*$AI$19+U295*$AI$20))/$AI$46,AF295)))</f>
        <v/>
      </c>
      <c r="I295" s="15">
        <f>H295/10*3600/$B$11</f>
        <v/>
      </c>
      <c r="J295" s="15">
        <f>J294+H295</f>
        <v/>
      </c>
      <c r="K295" s="14">
        <f>$AI$21*K294+$AI$22*L294+$AI$23*M294+$AI$30*H294</f>
        <v/>
      </c>
      <c r="L295" s="14">
        <f>$AI$24*K294+$AI$25*L294+$AI$26*M294+$AI$31*H294</f>
        <v/>
      </c>
      <c r="M295" s="14">
        <f>$AI$27*K294+$AI$28*L294+$AI$29*M294+$AI$32*H294</f>
        <v/>
      </c>
      <c r="N295" s="16">
        <f>R295*$B$48</f>
        <v/>
      </c>
      <c r="O295" s="14">
        <f>K295/$B$37</f>
        <v/>
      </c>
      <c r="P295" s="14">
        <f>L295/$B$38</f>
        <v/>
      </c>
      <c r="Q295" s="14">
        <f>M295/$B$39</f>
        <v/>
      </c>
      <c r="R295" s="14">
        <f>R294*$AI$42+S294*$AI$43+T294*$AI$44+U294*$AI$45+$AI$47*H294</f>
        <v/>
      </c>
      <c r="S295" s="17">
        <f>$AI$33*K295+$AI$34*L295+$AI$35*M295</f>
        <v/>
      </c>
      <c r="T295" s="17">
        <f>$AI$36*K295+$AI$37*L295+$AI$38*M295</f>
        <v/>
      </c>
      <c r="U295" s="17">
        <f>$AI$39*K295+$AI$40*L295+$AI$41*M295</f>
        <v/>
      </c>
      <c r="V295" s="17">
        <f>R295*EXP(-$B$15*(($B$16+$AI$4)*0.1))+S295*$B$15/($B$15-$AI$12)*(EXP(-$AI$12*(($B$16+$AI$4)*0.1))-EXP(-$B$15*(($B$16+$AI$4)*0.1)))+T295*$B$15/($B$15-$AI$13)*(EXP(-$AI$13*(($B$16+$AI$4)*0.1))-EXP(-$B$15*(($B$16+$AI$4)*0.1)))+U295*$B$15/($B$15-$AI$14)*(EXP(-$AI$14*(($B$16+$AI$4)*0.1))-EXP(-$B$15*(($B$16+$AI$4)*0.1)))</f>
        <v/>
      </c>
      <c r="W295" s="17">
        <f>R295*EXP(-$B$15*(($B$16+$AI$4)*0.2))+S295*$B$15/($B$15-$AI$12)*(EXP(-$AI$12*(($B$16+$AI$4)*0.2))-EXP(-$B$15*(($B$16+$AI$4)*0.2)))+T295*$B$15/($B$15-$AI$13)*(EXP(-$AI$13*(($B$16+$AI$4)*0.2))-EXP(-$B$15*(($B$16+$AI$4)*0.2)))+U295*$B$15/($B$15-$AI$14)*(EXP(-$AI$14*(($B$16+$AI$4)*0.2))-EXP(-$B$15*(($B$16+$AI$4)*0.2)))</f>
        <v/>
      </c>
      <c r="X295" s="17">
        <f>R295*EXP(-$B$15*(($B$16+$AI$4)*0.3))+S295*$B$15/($B$15-$AI$12)*(EXP(-$AI$12*(($B$16+$AI$4)*0.3))-EXP(-$B$15*(($B$16+$AI$4)*0.3)))+T295*$B$15/($B$15-$AI$13)*(EXP(-$AI$13*(($B$16+$AI$4)*0.3))-EXP(-$B$15*(($B$16+$AI$4)*0.3)))+U295*$B$15/($B$15-$AI$14)*(EXP(-$AI$14*(($B$16+$AI$4)*0.3))-EXP(-$B$15*(($B$16+$AI$4)*0.3)))</f>
        <v/>
      </c>
      <c r="Y295" s="17">
        <f>R295*EXP(-$B$15*(($B$16+$AI$4)*0.4))+S295*$B$15/($B$15-$AI$12)*(EXP(-$AI$12*(($B$16+$AI$4)*0.4))-EXP(-$B$15*(($B$16+$AI$4)*0.4)))+T295*$B$15/($B$15-$AI$13)*(EXP(-$AI$13*(($B$16+$AI$4)*0.4))-EXP(-$B$15*(($B$16+$AI$4)*0.4)))+U295*$B$15/($B$15-$AI$14)*(EXP(-$AI$14*(($B$16+$AI$4)*0.4))-EXP(-$B$15*(($B$16+$AI$4)*0.4)))</f>
        <v/>
      </c>
      <c r="Z295" s="17">
        <f>R295*EXP(-$B$15*(($B$16+$AI$4)*0.5))+S295*$B$15/($B$15-$AI$12)*(EXP(-$AI$12*(($B$16+$AI$4)*0.5))-EXP(-$B$15*(($B$16+$AI$4)*0.5)))+T295*$B$15/($B$15-$AI$13)*(EXP(-$AI$13*(($B$16+$AI$4)*0.5))-EXP(-$B$15*(($B$16+$AI$4)*0.5)))+U295*$B$15/($B$15-$AI$14)*(EXP(-$AI$14*(($B$16+$AI$4)*0.5))-EXP(-$B$15*(($B$16+$AI$4)*0.5)))</f>
        <v/>
      </c>
      <c r="AA295" s="17">
        <f>R295*EXP(-$B$15*(($B$16+$AI$4)*0.6))+S295*$B$15/($B$15-$AI$12)*(EXP(-$AI$12*(($B$16+$AI$4)*0.6))-EXP(-$B$15*(($B$16+$AI$4)*0.6)))+T295*$B$15/($B$15-$AI$13)*(EXP(-$AI$13*(($B$16+$AI$4)*0.6))-EXP(-$B$15*(($B$16+$AI$4)*0.6)))+U295*$B$15/($B$15-$AI$14)*(EXP(-$AI$14*(($B$16+$AI$4)*0.6))-EXP(-$B$15*(($B$16+$AI$4)*0.6)))</f>
        <v/>
      </c>
      <c r="AB295" s="17">
        <f>R295*EXP(-$B$15*(($B$16+$AI$4)*0.7))+S295*$B$15/($B$15-$AI$12)*(EXP(-$AI$12*(($B$16+$AI$4)*0.7))-EXP(-$B$15*(($B$16+$AI$4)*0.7)))+T295*$B$15/($B$15-$AI$13)*(EXP(-$AI$13*(($B$16+$AI$4)*0.7))-EXP(-$B$15*(($B$16+$AI$4)*0.7)))+U295*$B$15/($B$15-$AI$14)*(EXP(-$AI$14*(($B$16+$AI$4)*0.7))-EXP(-$B$15*(($B$16+$AI$4)*0.7)))</f>
        <v/>
      </c>
      <c r="AC295" s="17">
        <f>R295*EXP(-$B$15*(($B$16+$AI$4)*0.8))+S295*$B$15/($B$15-$AI$12)*(EXP(-$AI$12*(($B$16+$AI$4)*0.8))-EXP(-$B$15*(($B$16+$AI$4)*0.8)))+T295*$B$15/($B$15-$AI$13)*(EXP(-$AI$13*(($B$16+$AI$4)*0.8))-EXP(-$B$15*(($B$16+$AI$4)*0.8)))+U295*$B$15/($B$15-$AI$14)*(EXP(-$AI$14*(($B$16+$AI$4)*0.8))-EXP(-$B$15*(($B$16+$AI$4)*0.8)))</f>
        <v/>
      </c>
      <c r="AD295" s="17">
        <f>R295*EXP(-$B$15*(($B$16+$AI$4)*0.9))+S295*$B$15/($B$15-$AI$12)*(EXP(-$AI$12*(($B$16+$AI$4)*0.9))-EXP(-$B$15*(($B$16+$AI$4)*0.9)))+T295*$B$15/($B$15-$AI$13)*(EXP(-$AI$13*(($B$16+$AI$4)*0.9))-EXP(-$B$15*(($B$16+$AI$4)*0.9)))+U295*$B$15/($B$15-$AI$14)*(EXP(-$AI$14*(($B$16+$AI$4)*0.9))-EXP(-$B$15*(($B$16+$AI$4)*0.9)))</f>
        <v/>
      </c>
      <c r="AE295" s="17">
        <f>R295*EXP(-$B$15*(($B$16+$AI$4)*1.0))+S295*$B$15/($B$15-$AI$12)*(EXP(-$AI$12*(($B$16+$AI$4)*1.0))-EXP(-$B$15*(($B$16+$AI$4)*1.0)))+T295*$B$15/($B$15-$AI$13)*(EXP(-$AI$13*(($B$16+$AI$4)*1.0))-EXP(-$B$15*(($B$16+$AI$4)*1.0)))+U295*$B$15/($B$15-$AI$14)*(EXP(-$AI$14*(($B$16+$AI$4)*1.0))-EXP(-$B$15*(($B$16+$AI$4)*1.0)))</f>
        <v/>
      </c>
      <c r="AF295" s="17">
        <f>MIN((G295-V295)/$AI$48,(G295-W295)/$AI$49,(G295-X295)/$AI$50,(G295-Y295)/$AI$51,(G295-Z295)/$AI$52,(G295-AA295)/$AI$53,(G295-AB295)/$AI$54,(G295-AC295)/$AI$55,(G295-AD295)/$AI$56,(G295-AE295)/$AI$57)</f>
        <v/>
      </c>
    </row>
    <row r="296">
      <c r="E296" s="12">
        <f>E295+$B$11</f>
        <v/>
      </c>
      <c r="F296" s="13">
        <f>E296/60</f>
        <v/>
      </c>
      <c r="G296" s="13">
        <f>IF(F296&gt;=$AI$66,$B$26,IF(F296&gt;=$AI$65,$B$25,IF(F296&gt;=$AI$64,$B$24,IF(F296&gt;=$AI$63,$B$23,IF(F296&gt;=$AI$62,$B$22,IF(F296&gt;=$AI$61,$B$21,$B$20))))))</f>
        <v/>
      </c>
      <c r="H296" s="14">
        <f>MAX(0,MIN($AI$59,IF($B$9="Plasma",(G296-(S296*$AI$18+T296*$AI$19+U296*$AI$20))/$AI$46,AF296)))</f>
        <v/>
      </c>
      <c r="I296" s="15">
        <f>H296/10*3600/$B$11</f>
        <v/>
      </c>
      <c r="J296" s="15">
        <f>J295+H296</f>
        <v/>
      </c>
      <c r="K296" s="14">
        <f>$AI$21*K295+$AI$22*L295+$AI$23*M295+$AI$30*H295</f>
        <v/>
      </c>
      <c r="L296" s="14">
        <f>$AI$24*K295+$AI$25*L295+$AI$26*M295+$AI$31*H295</f>
        <v/>
      </c>
      <c r="M296" s="14">
        <f>$AI$27*K295+$AI$28*L295+$AI$29*M295+$AI$32*H295</f>
        <v/>
      </c>
      <c r="N296" s="16">
        <f>R296*$B$48</f>
        <v/>
      </c>
      <c r="O296" s="14">
        <f>K296/$B$37</f>
        <v/>
      </c>
      <c r="P296" s="14">
        <f>L296/$B$38</f>
        <v/>
      </c>
      <c r="Q296" s="14">
        <f>M296/$B$39</f>
        <v/>
      </c>
      <c r="R296" s="14">
        <f>R295*$AI$42+S295*$AI$43+T295*$AI$44+U295*$AI$45+$AI$47*H295</f>
        <v/>
      </c>
      <c r="S296" s="17">
        <f>$AI$33*K296+$AI$34*L296+$AI$35*M296</f>
        <v/>
      </c>
      <c r="T296" s="17">
        <f>$AI$36*K296+$AI$37*L296+$AI$38*M296</f>
        <v/>
      </c>
      <c r="U296" s="17">
        <f>$AI$39*K296+$AI$40*L296+$AI$41*M296</f>
        <v/>
      </c>
      <c r="V296" s="17">
        <f>R296*EXP(-$B$15*(($B$16+$AI$4)*0.1))+S296*$B$15/($B$15-$AI$12)*(EXP(-$AI$12*(($B$16+$AI$4)*0.1))-EXP(-$B$15*(($B$16+$AI$4)*0.1)))+T296*$B$15/($B$15-$AI$13)*(EXP(-$AI$13*(($B$16+$AI$4)*0.1))-EXP(-$B$15*(($B$16+$AI$4)*0.1)))+U296*$B$15/($B$15-$AI$14)*(EXP(-$AI$14*(($B$16+$AI$4)*0.1))-EXP(-$B$15*(($B$16+$AI$4)*0.1)))</f>
        <v/>
      </c>
      <c r="W296" s="17">
        <f>R296*EXP(-$B$15*(($B$16+$AI$4)*0.2))+S296*$B$15/($B$15-$AI$12)*(EXP(-$AI$12*(($B$16+$AI$4)*0.2))-EXP(-$B$15*(($B$16+$AI$4)*0.2)))+T296*$B$15/($B$15-$AI$13)*(EXP(-$AI$13*(($B$16+$AI$4)*0.2))-EXP(-$B$15*(($B$16+$AI$4)*0.2)))+U296*$B$15/($B$15-$AI$14)*(EXP(-$AI$14*(($B$16+$AI$4)*0.2))-EXP(-$B$15*(($B$16+$AI$4)*0.2)))</f>
        <v/>
      </c>
      <c r="X296" s="17">
        <f>R296*EXP(-$B$15*(($B$16+$AI$4)*0.3))+S296*$B$15/($B$15-$AI$12)*(EXP(-$AI$12*(($B$16+$AI$4)*0.3))-EXP(-$B$15*(($B$16+$AI$4)*0.3)))+T296*$B$15/($B$15-$AI$13)*(EXP(-$AI$13*(($B$16+$AI$4)*0.3))-EXP(-$B$15*(($B$16+$AI$4)*0.3)))+U296*$B$15/($B$15-$AI$14)*(EXP(-$AI$14*(($B$16+$AI$4)*0.3))-EXP(-$B$15*(($B$16+$AI$4)*0.3)))</f>
        <v/>
      </c>
      <c r="Y296" s="17">
        <f>R296*EXP(-$B$15*(($B$16+$AI$4)*0.4))+S296*$B$15/($B$15-$AI$12)*(EXP(-$AI$12*(($B$16+$AI$4)*0.4))-EXP(-$B$15*(($B$16+$AI$4)*0.4)))+T296*$B$15/($B$15-$AI$13)*(EXP(-$AI$13*(($B$16+$AI$4)*0.4))-EXP(-$B$15*(($B$16+$AI$4)*0.4)))+U296*$B$15/($B$15-$AI$14)*(EXP(-$AI$14*(($B$16+$AI$4)*0.4))-EXP(-$B$15*(($B$16+$AI$4)*0.4)))</f>
        <v/>
      </c>
      <c r="Z296" s="17">
        <f>R296*EXP(-$B$15*(($B$16+$AI$4)*0.5))+S296*$B$15/($B$15-$AI$12)*(EXP(-$AI$12*(($B$16+$AI$4)*0.5))-EXP(-$B$15*(($B$16+$AI$4)*0.5)))+T296*$B$15/($B$15-$AI$13)*(EXP(-$AI$13*(($B$16+$AI$4)*0.5))-EXP(-$B$15*(($B$16+$AI$4)*0.5)))+U296*$B$15/($B$15-$AI$14)*(EXP(-$AI$14*(($B$16+$AI$4)*0.5))-EXP(-$B$15*(($B$16+$AI$4)*0.5)))</f>
        <v/>
      </c>
      <c r="AA296" s="17">
        <f>R296*EXP(-$B$15*(($B$16+$AI$4)*0.6))+S296*$B$15/($B$15-$AI$12)*(EXP(-$AI$12*(($B$16+$AI$4)*0.6))-EXP(-$B$15*(($B$16+$AI$4)*0.6)))+T296*$B$15/($B$15-$AI$13)*(EXP(-$AI$13*(($B$16+$AI$4)*0.6))-EXP(-$B$15*(($B$16+$AI$4)*0.6)))+U296*$B$15/($B$15-$AI$14)*(EXP(-$AI$14*(($B$16+$AI$4)*0.6))-EXP(-$B$15*(($B$16+$AI$4)*0.6)))</f>
        <v/>
      </c>
      <c r="AB296" s="17">
        <f>R296*EXP(-$B$15*(($B$16+$AI$4)*0.7))+S296*$B$15/($B$15-$AI$12)*(EXP(-$AI$12*(($B$16+$AI$4)*0.7))-EXP(-$B$15*(($B$16+$AI$4)*0.7)))+T296*$B$15/($B$15-$AI$13)*(EXP(-$AI$13*(($B$16+$AI$4)*0.7))-EXP(-$B$15*(($B$16+$AI$4)*0.7)))+U296*$B$15/($B$15-$AI$14)*(EXP(-$AI$14*(($B$16+$AI$4)*0.7))-EXP(-$B$15*(($B$16+$AI$4)*0.7)))</f>
        <v/>
      </c>
      <c r="AC296" s="17">
        <f>R296*EXP(-$B$15*(($B$16+$AI$4)*0.8))+S296*$B$15/($B$15-$AI$12)*(EXP(-$AI$12*(($B$16+$AI$4)*0.8))-EXP(-$B$15*(($B$16+$AI$4)*0.8)))+T296*$B$15/($B$15-$AI$13)*(EXP(-$AI$13*(($B$16+$AI$4)*0.8))-EXP(-$B$15*(($B$16+$AI$4)*0.8)))+U296*$B$15/($B$15-$AI$14)*(EXP(-$AI$14*(($B$16+$AI$4)*0.8))-EXP(-$B$15*(($B$16+$AI$4)*0.8)))</f>
        <v/>
      </c>
      <c r="AD296" s="17">
        <f>R296*EXP(-$B$15*(($B$16+$AI$4)*0.9))+S296*$B$15/($B$15-$AI$12)*(EXP(-$AI$12*(($B$16+$AI$4)*0.9))-EXP(-$B$15*(($B$16+$AI$4)*0.9)))+T296*$B$15/($B$15-$AI$13)*(EXP(-$AI$13*(($B$16+$AI$4)*0.9))-EXP(-$B$15*(($B$16+$AI$4)*0.9)))+U296*$B$15/($B$15-$AI$14)*(EXP(-$AI$14*(($B$16+$AI$4)*0.9))-EXP(-$B$15*(($B$16+$AI$4)*0.9)))</f>
        <v/>
      </c>
      <c r="AE296" s="17">
        <f>R296*EXP(-$B$15*(($B$16+$AI$4)*1.0))+S296*$B$15/($B$15-$AI$12)*(EXP(-$AI$12*(($B$16+$AI$4)*1.0))-EXP(-$B$15*(($B$16+$AI$4)*1.0)))+T296*$B$15/($B$15-$AI$13)*(EXP(-$AI$13*(($B$16+$AI$4)*1.0))-EXP(-$B$15*(($B$16+$AI$4)*1.0)))+U296*$B$15/($B$15-$AI$14)*(EXP(-$AI$14*(($B$16+$AI$4)*1.0))-EXP(-$B$15*(($B$16+$AI$4)*1.0)))</f>
        <v/>
      </c>
      <c r="AF296" s="17">
        <f>MIN((G296-V296)/$AI$48,(G296-W296)/$AI$49,(G296-X296)/$AI$50,(G296-Y296)/$AI$51,(G296-Z296)/$AI$52,(G296-AA296)/$AI$53,(G296-AB296)/$AI$54,(G296-AC296)/$AI$55,(G296-AD296)/$AI$56,(G296-AE296)/$AI$57)</f>
        <v/>
      </c>
    </row>
    <row r="297">
      <c r="E297" s="12">
        <f>E296+$B$11</f>
        <v/>
      </c>
      <c r="F297" s="13">
        <f>E297/60</f>
        <v/>
      </c>
      <c r="G297" s="13">
        <f>IF(F297&gt;=$AI$66,$B$26,IF(F297&gt;=$AI$65,$B$25,IF(F297&gt;=$AI$64,$B$24,IF(F297&gt;=$AI$63,$B$23,IF(F297&gt;=$AI$62,$B$22,IF(F297&gt;=$AI$61,$B$21,$B$20))))))</f>
        <v/>
      </c>
      <c r="H297" s="14">
        <f>MAX(0,MIN($AI$59,IF($B$9="Plasma",(G297-(S297*$AI$18+T297*$AI$19+U297*$AI$20))/$AI$46,AF297)))</f>
        <v/>
      </c>
      <c r="I297" s="15">
        <f>H297/10*3600/$B$11</f>
        <v/>
      </c>
      <c r="J297" s="15">
        <f>J296+H297</f>
        <v/>
      </c>
      <c r="K297" s="14">
        <f>$AI$21*K296+$AI$22*L296+$AI$23*M296+$AI$30*H296</f>
        <v/>
      </c>
      <c r="L297" s="14">
        <f>$AI$24*K296+$AI$25*L296+$AI$26*M296+$AI$31*H296</f>
        <v/>
      </c>
      <c r="M297" s="14">
        <f>$AI$27*K296+$AI$28*L296+$AI$29*M296+$AI$32*H296</f>
        <v/>
      </c>
      <c r="N297" s="16">
        <f>R297*$B$48</f>
        <v/>
      </c>
      <c r="O297" s="14">
        <f>K297/$B$37</f>
        <v/>
      </c>
      <c r="P297" s="14">
        <f>L297/$B$38</f>
        <v/>
      </c>
      <c r="Q297" s="14">
        <f>M297/$B$39</f>
        <v/>
      </c>
      <c r="R297" s="14">
        <f>R296*$AI$42+S296*$AI$43+T296*$AI$44+U296*$AI$45+$AI$47*H296</f>
        <v/>
      </c>
      <c r="S297" s="17">
        <f>$AI$33*K297+$AI$34*L297+$AI$35*M297</f>
        <v/>
      </c>
      <c r="T297" s="17">
        <f>$AI$36*K297+$AI$37*L297+$AI$38*M297</f>
        <v/>
      </c>
      <c r="U297" s="17">
        <f>$AI$39*K297+$AI$40*L297+$AI$41*M297</f>
        <v/>
      </c>
      <c r="V297" s="17">
        <f>R297*EXP(-$B$15*(($B$16+$AI$4)*0.1))+S297*$B$15/($B$15-$AI$12)*(EXP(-$AI$12*(($B$16+$AI$4)*0.1))-EXP(-$B$15*(($B$16+$AI$4)*0.1)))+T297*$B$15/($B$15-$AI$13)*(EXP(-$AI$13*(($B$16+$AI$4)*0.1))-EXP(-$B$15*(($B$16+$AI$4)*0.1)))+U297*$B$15/($B$15-$AI$14)*(EXP(-$AI$14*(($B$16+$AI$4)*0.1))-EXP(-$B$15*(($B$16+$AI$4)*0.1)))</f>
        <v/>
      </c>
      <c r="W297" s="17">
        <f>R297*EXP(-$B$15*(($B$16+$AI$4)*0.2))+S297*$B$15/($B$15-$AI$12)*(EXP(-$AI$12*(($B$16+$AI$4)*0.2))-EXP(-$B$15*(($B$16+$AI$4)*0.2)))+T297*$B$15/($B$15-$AI$13)*(EXP(-$AI$13*(($B$16+$AI$4)*0.2))-EXP(-$B$15*(($B$16+$AI$4)*0.2)))+U297*$B$15/($B$15-$AI$14)*(EXP(-$AI$14*(($B$16+$AI$4)*0.2))-EXP(-$B$15*(($B$16+$AI$4)*0.2)))</f>
        <v/>
      </c>
      <c r="X297" s="17">
        <f>R297*EXP(-$B$15*(($B$16+$AI$4)*0.3))+S297*$B$15/($B$15-$AI$12)*(EXP(-$AI$12*(($B$16+$AI$4)*0.3))-EXP(-$B$15*(($B$16+$AI$4)*0.3)))+T297*$B$15/($B$15-$AI$13)*(EXP(-$AI$13*(($B$16+$AI$4)*0.3))-EXP(-$B$15*(($B$16+$AI$4)*0.3)))+U297*$B$15/($B$15-$AI$14)*(EXP(-$AI$14*(($B$16+$AI$4)*0.3))-EXP(-$B$15*(($B$16+$AI$4)*0.3)))</f>
        <v/>
      </c>
      <c r="Y297" s="17">
        <f>R297*EXP(-$B$15*(($B$16+$AI$4)*0.4))+S297*$B$15/($B$15-$AI$12)*(EXP(-$AI$12*(($B$16+$AI$4)*0.4))-EXP(-$B$15*(($B$16+$AI$4)*0.4)))+T297*$B$15/($B$15-$AI$13)*(EXP(-$AI$13*(($B$16+$AI$4)*0.4))-EXP(-$B$15*(($B$16+$AI$4)*0.4)))+U297*$B$15/($B$15-$AI$14)*(EXP(-$AI$14*(($B$16+$AI$4)*0.4))-EXP(-$B$15*(($B$16+$AI$4)*0.4)))</f>
        <v/>
      </c>
      <c r="Z297" s="17">
        <f>R297*EXP(-$B$15*(($B$16+$AI$4)*0.5))+S297*$B$15/($B$15-$AI$12)*(EXP(-$AI$12*(($B$16+$AI$4)*0.5))-EXP(-$B$15*(($B$16+$AI$4)*0.5)))+T297*$B$15/($B$15-$AI$13)*(EXP(-$AI$13*(($B$16+$AI$4)*0.5))-EXP(-$B$15*(($B$16+$AI$4)*0.5)))+U297*$B$15/($B$15-$AI$14)*(EXP(-$AI$14*(($B$16+$AI$4)*0.5))-EXP(-$B$15*(($B$16+$AI$4)*0.5)))</f>
        <v/>
      </c>
      <c r="AA297" s="17">
        <f>R297*EXP(-$B$15*(($B$16+$AI$4)*0.6))+S297*$B$15/($B$15-$AI$12)*(EXP(-$AI$12*(($B$16+$AI$4)*0.6))-EXP(-$B$15*(($B$16+$AI$4)*0.6)))+T297*$B$15/($B$15-$AI$13)*(EXP(-$AI$13*(($B$16+$AI$4)*0.6))-EXP(-$B$15*(($B$16+$AI$4)*0.6)))+U297*$B$15/($B$15-$AI$14)*(EXP(-$AI$14*(($B$16+$AI$4)*0.6))-EXP(-$B$15*(($B$16+$AI$4)*0.6)))</f>
        <v/>
      </c>
      <c r="AB297" s="17">
        <f>R297*EXP(-$B$15*(($B$16+$AI$4)*0.7))+S297*$B$15/($B$15-$AI$12)*(EXP(-$AI$12*(($B$16+$AI$4)*0.7))-EXP(-$B$15*(($B$16+$AI$4)*0.7)))+T297*$B$15/($B$15-$AI$13)*(EXP(-$AI$13*(($B$16+$AI$4)*0.7))-EXP(-$B$15*(($B$16+$AI$4)*0.7)))+U297*$B$15/($B$15-$AI$14)*(EXP(-$AI$14*(($B$16+$AI$4)*0.7))-EXP(-$B$15*(($B$16+$AI$4)*0.7)))</f>
        <v/>
      </c>
      <c r="AC297" s="17">
        <f>R297*EXP(-$B$15*(($B$16+$AI$4)*0.8))+S297*$B$15/($B$15-$AI$12)*(EXP(-$AI$12*(($B$16+$AI$4)*0.8))-EXP(-$B$15*(($B$16+$AI$4)*0.8)))+T297*$B$15/($B$15-$AI$13)*(EXP(-$AI$13*(($B$16+$AI$4)*0.8))-EXP(-$B$15*(($B$16+$AI$4)*0.8)))+U297*$B$15/($B$15-$AI$14)*(EXP(-$AI$14*(($B$16+$AI$4)*0.8))-EXP(-$B$15*(($B$16+$AI$4)*0.8)))</f>
        <v/>
      </c>
      <c r="AD297" s="17">
        <f>R297*EXP(-$B$15*(($B$16+$AI$4)*0.9))+S297*$B$15/($B$15-$AI$12)*(EXP(-$AI$12*(($B$16+$AI$4)*0.9))-EXP(-$B$15*(($B$16+$AI$4)*0.9)))+T297*$B$15/($B$15-$AI$13)*(EXP(-$AI$13*(($B$16+$AI$4)*0.9))-EXP(-$B$15*(($B$16+$AI$4)*0.9)))+U297*$B$15/($B$15-$AI$14)*(EXP(-$AI$14*(($B$16+$AI$4)*0.9))-EXP(-$B$15*(($B$16+$AI$4)*0.9)))</f>
        <v/>
      </c>
      <c r="AE297" s="17">
        <f>R297*EXP(-$B$15*(($B$16+$AI$4)*1.0))+S297*$B$15/($B$15-$AI$12)*(EXP(-$AI$12*(($B$16+$AI$4)*1.0))-EXP(-$B$15*(($B$16+$AI$4)*1.0)))+T297*$B$15/($B$15-$AI$13)*(EXP(-$AI$13*(($B$16+$AI$4)*1.0))-EXP(-$B$15*(($B$16+$AI$4)*1.0)))+U297*$B$15/($B$15-$AI$14)*(EXP(-$AI$14*(($B$16+$AI$4)*1.0))-EXP(-$B$15*(($B$16+$AI$4)*1.0)))</f>
        <v/>
      </c>
      <c r="AF297" s="17">
        <f>MIN((G297-V297)/$AI$48,(G297-W297)/$AI$49,(G297-X297)/$AI$50,(G297-Y297)/$AI$51,(G297-Z297)/$AI$52,(G297-AA297)/$AI$53,(G297-AB297)/$AI$54,(G297-AC297)/$AI$55,(G297-AD297)/$AI$56,(G297-AE297)/$AI$57)</f>
        <v/>
      </c>
    </row>
    <row r="298">
      <c r="E298" s="12">
        <f>E297+$B$11</f>
        <v/>
      </c>
      <c r="F298" s="13">
        <f>E298/60</f>
        <v/>
      </c>
      <c r="G298" s="13">
        <f>IF(F298&gt;=$AI$66,$B$26,IF(F298&gt;=$AI$65,$B$25,IF(F298&gt;=$AI$64,$B$24,IF(F298&gt;=$AI$63,$B$23,IF(F298&gt;=$AI$62,$B$22,IF(F298&gt;=$AI$61,$B$21,$B$20))))))</f>
        <v/>
      </c>
      <c r="H298" s="14">
        <f>MAX(0,MIN($AI$59,IF($B$9="Plasma",(G298-(S298*$AI$18+T298*$AI$19+U298*$AI$20))/$AI$46,AF298)))</f>
        <v/>
      </c>
      <c r="I298" s="15">
        <f>H298/10*3600/$B$11</f>
        <v/>
      </c>
      <c r="J298" s="15">
        <f>J297+H298</f>
        <v/>
      </c>
      <c r="K298" s="14">
        <f>$AI$21*K297+$AI$22*L297+$AI$23*M297+$AI$30*H297</f>
        <v/>
      </c>
      <c r="L298" s="14">
        <f>$AI$24*K297+$AI$25*L297+$AI$26*M297+$AI$31*H297</f>
        <v/>
      </c>
      <c r="M298" s="14">
        <f>$AI$27*K297+$AI$28*L297+$AI$29*M297+$AI$32*H297</f>
        <v/>
      </c>
      <c r="N298" s="16">
        <f>R298*$B$48</f>
        <v/>
      </c>
      <c r="O298" s="14">
        <f>K298/$B$37</f>
        <v/>
      </c>
      <c r="P298" s="14">
        <f>L298/$B$38</f>
        <v/>
      </c>
      <c r="Q298" s="14">
        <f>M298/$B$39</f>
        <v/>
      </c>
      <c r="R298" s="14">
        <f>R297*$AI$42+S297*$AI$43+T297*$AI$44+U297*$AI$45+$AI$47*H297</f>
        <v/>
      </c>
      <c r="S298" s="17">
        <f>$AI$33*K298+$AI$34*L298+$AI$35*M298</f>
        <v/>
      </c>
      <c r="T298" s="17">
        <f>$AI$36*K298+$AI$37*L298+$AI$38*M298</f>
        <v/>
      </c>
      <c r="U298" s="17">
        <f>$AI$39*K298+$AI$40*L298+$AI$41*M298</f>
        <v/>
      </c>
      <c r="V298" s="17">
        <f>R298*EXP(-$B$15*(($B$16+$AI$4)*0.1))+S298*$B$15/($B$15-$AI$12)*(EXP(-$AI$12*(($B$16+$AI$4)*0.1))-EXP(-$B$15*(($B$16+$AI$4)*0.1)))+T298*$B$15/($B$15-$AI$13)*(EXP(-$AI$13*(($B$16+$AI$4)*0.1))-EXP(-$B$15*(($B$16+$AI$4)*0.1)))+U298*$B$15/($B$15-$AI$14)*(EXP(-$AI$14*(($B$16+$AI$4)*0.1))-EXP(-$B$15*(($B$16+$AI$4)*0.1)))</f>
        <v/>
      </c>
      <c r="W298" s="17">
        <f>R298*EXP(-$B$15*(($B$16+$AI$4)*0.2))+S298*$B$15/($B$15-$AI$12)*(EXP(-$AI$12*(($B$16+$AI$4)*0.2))-EXP(-$B$15*(($B$16+$AI$4)*0.2)))+T298*$B$15/($B$15-$AI$13)*(EXP(-$AI$13*(($B$16+$AI$4)*0.2))-EXP(-$B$15*(($B$16+$AI$4)*0.2)))+U298*$B$15/($B$15-$AI$14)*(EXP(-$AI$14*(($B$16+$AI$4)*0.2))-EXP(-$B$15*(($B$16+$AI$4)*0.2)))</f>
        <v/>
      </c>
      <c r="X298" s="17">
        <f>R298*EXP(-$B$15*(($B$16+$AI$4)*0.3))+S298*$B$15/($B$15-$AI$12)*(EXP(-$AI$12*(($B$16+$AI$4)*0.3))-EXP(-$B$15*(($B$16+$AI$4)*0.3)))+T298*$B$15/($B$15-$AI$13)*(EXP(-$AI$13*(($B$16+$AI$4)*0.3))-EXP(-$B$15*(($B$16+$AI$4)*0.3)))+U298*$B$15/($B$15-$AI$14)*(EXP(-$AI$14*(($B$16+$AI$4)*0.3))-EXP(-$B$15*(($B$16+$AI$4)*0.3)))</f>
        <v/>
      </c>
      <c r="Y298" s="17">
        <f>R298*EXP(-$B$15*(($B$16+$AI$4)*0.4))+S298*$B$15/($B$15-$AI$12)*(EXP(-$AI$12*(($B$16+$AI$4)*0.4))-EXP(-$B$15*(($B$16+$AI$4)*0.4)))+T298*$B$15/($B$15-$AI$13)*(EXP(-$AI$13*(($B$16+$AI$4)*0.4))-EXP(-$B$15*(($B$16+$AI$4)*0.4)))+U298*$B$15/($B$15-$AI$14)*(EXP(-$AI$14*(($B$16+$AI$4)*0.4))-EXP(-$B$15*(($B$16+$AI$4)*0.4)))</f>
        <v/>
      </c>
      <c r="Z298" s="17">
        <f>R298*EXP(-$B$15*(($B$16+$AI$4)*0.5))+S298*$B$15/($B$15-$AI$12)*(EXP(-$AI$12*(($B$16+$AI$4)*0.5))-EXP(-$B$15*(($B$16+$AI$4)*0.5)))+T298*$B$15/($B$15-$AI$13)*(EXP(-$AI$13*(($B$16+$AI$4)*0.5))-EXP(-$B$15*(($B$16+$AI$4)*0.5)))+U298*$B$15/($B$15-$AI$14)*(EXP(-$AI$14*(($B$16+$AI$4)*0.5))-EXP(-$B$15*(($B$16+$AI$4)*0.5)))</f>
        <v/>
      </c>
      <c r="AA298" s="17">
        <f>R298*EXP(-$B$15*(($B$16+$AI$4)*0.6))+S298*$B$15/($B$15-$AI$12)*(EXP(-$AI$12*(($B$16+$AI$4)*0.6))-EXP(-$B$15*(($B$16+$AI$4)*0.6)))+T298*$B$15/($B$15-$AI$13)*(EXP(-$AI$13*(($B$16+$AI$4)*0.6))-EXP(-$B$15*(($B$16+$AI$4)*0.6)))+U298*$B$15/($B$15-$AI$14)*(EXP(-$AI$14*(($B$16+$AI$4)*0.6))-EXP(-$B$15*(($B$16+$AI$4)*0.6)))</f>
        <v/>
      </c>
      <c r="AB298" s="17">
        <f>R298*EXP(-$B$15*(($B$16+$AI$4)*0.7))+S298*$B$15/($B$15-$AI$12)*(EXP(-$AI$12*(($B$16+$AI$4)*0.7))-EXP(-$B$15*(($B$16+$AI$4)*0.7)))+T298*$B$15/($B$15-$AI$13)*(EXP(-$AI$13*(($B$16+$AI$4)*0.7))-EXP(-$B$15*(($B$16+$AI$4)*0.7)))+U298*$B$15/($B$15-$AI$14)*(EXP(-$AI$14*(($B$16+$AI$4)*0.7))-EXP(-$B$15*(($B$16+$AI$4)*0.7)))</f>
        <v/>
      </c>
      <c r="AC298" s="17">
        <f>R298*EXP(-$B$15*(($B$16+$AI$4)*0.8))+S298*$B$15/($B$15-$AI$12)*(EXP(-$AI$12*(($B$16+$AI$4)*0.8))-EXP(-$B$15*(($B$16+$AI$4)*0.8)))+T298*$B$15/($B$15-$AI$13)*(EXP(-$AI$13*(($B$16+$AI$4)*0.8))-EXP(-$B$15*(($B$16+$AI$4)*0.8)))+U298*$B$15/($B$15-$AI$14)*(EXP(-$AI$14*(($B$16+$AI$4)*0.8))-EXP(-$B$15*(($B$16+$AI$4)*0.8)))</f>
        <v/>
      </c>
      <c r="AD298" s="17">
        <f>R298*EXP(-$B$15*(($B$16+$AI$4)*0.9))+S298*$B$15/($B$15-$AI$12)*(EXP(-$AI$12*(($B$16+$AI$4)*0.9))-EXP(-$B$15*(($B$16+$AI$4)*0.9)))+T298*$B$15/($B$15-$AI$13)*(EXP(-$AI$13*(($B$16+$AI$4)*0.9))-EXP(-$B$15*(($B$16+$AI$4)*0.9)))+U298*$B$15/($B$15-$AI$14)*(EXP(-$AI$14*(($B$16+$AI$4)*0.9))-EXP(-$B$15*(($B$16+$AI$4)*0.9)))</f>
        <v/>
      </c>
      <c r="AE298" s="17">
        <f>R298*EXP(-$B$15*(($B$16+$AI$4)*1.0))+S298*$B$15/($B$15-$AI$12)*(EXP(-$AI$12*(($B$16+$AI$4)*1.0))-EXP(-$B$15*(($B$16+$AI$4)*1.0)))+T298*$B$15/($B$15-$AI$13)*(EXP(-$AI$13*(($B$16+$AI$4)*1.0))-EXP(-$B$15*(($B$16+$AI$4)*1.0)))+U298*$B$15/($B$15-$AI$14)*(EXP(-$AI$14*(($B$16+$AI$4)*1.0))-EXP(-$B$15*(($B$16+$AI$4)*1.0)))</f>
        <v/>
      </c>
      <c r="AF298" s="17">
        <f>MIN((G298-V298)/$AI$48,(G298-W298)/$AI$49,(G298-X298)/$AI$50,(G298-Y298)/$AI$51,(G298-Z298)/$AI$52,(G298-AA298)/$AI$53,(G298-AB298)/$AI$54,(G298-AC298)/$AI$55,(G298-AD298)/$AI$56,(G298-AE298)/$AI$57)</f>
        <v/>
      </c>
    </row>
    <row r="299">
      <c r="E299" s="12">
        <f>E298+$B$11</f>
        <v/>
      </c>
      <c r="F299" s="13">
        <f>E299/60</f>
        <v/>
      </c>
      <c r="G299" s="13">
        <f>IF(F299&gt;=$AI$66,$B$26,IF(F299&gt;=$AI$65,$B$25,IF(F299&gt;=$AI$64,$B$24,IF(F299&gt;=$AI$63,$B$23,IF(F299&gt;=$AI$62,$B$22,IF(F299&gt;=$AI$61,$B$21,$B$20))))))</f>
        <v/>
      </c>
      <c r="H299" s="14">
        <f>MAX(0,MIN($AI$59,IF($B$9="Plasma",(G299-(S299*$AI$18+T299*$AI$19+U299*$AI$20))/$AI$46,AF299)))</f>
        <v/>
      </c>
      <c r="I299" s="15">
        <f>H299/10*3600/$B$11</f>
        <v/>
      </c>
      <c r="J299" s="15">
        <f>J298+H299</f>
        <v/>
      </c>
      <c r="K299" s="14">
        <f>$AI$21*K298+$AI$22*L298+$AI$23*M298+$AI$30*H298</f>
        <v/>
      </c>
      <c r="L299" s="14">
        <f>$AI$24*K298+$AI$25*L298+$AI$26*M298+$AI$31*H298</f>
        <v/>
      </c>
      <c r="M299" s="14">
        <f>$AI$27*K298+$AI$28*L298+$AI$29*M298+$AI$32*H298</f>
        <v/>
      </c>
      <c r="N299" s="16">
        <f>R299*$B$48</f>
        <v/>
      </c>
      <c r="O299" s="14">
        <f>K299/$B$37</f>
        <v/>
      </c>
      <c r="P299" s="14">
        <f>L299/$B$38</f>
        <v/>
      </c>
      <c r="Q299" s="14">
        <f>M299/$B$39</f>
        <v/>
      </c>
      <c r="R299" s="14">
        <f>R298*$AI$42+S298*$AI$43+T298*$AI$44+U298*$AI$45+$AI$47*H298</f>
        <v/>
      </c>
      <c r="S299" s="17">
        <f>$AI$33*K299+$AI$34*L299+$AI$35*M299</f>
        <v/>
      </c>
      <c r="T299" s="17">
        <f>$AI$36*K299+$AI$37*L299+$AI$38*M299</f>
        <v/>
      </c>
      <c r="U299" s="17">
        <f>$AI$39*K299+$AI$40*L299+$AI$41*M299</f>
        <v/>
      </c>
      <c r="V299" s="17">
        <f>R299*EXP(-$B$15*(($B$16+$AI$4)*0.1))+S299*$B$15/($B$15-$AI$12)*(EXP(-$AI$12*(($B$16+$AI$4)*0.1))-EXP(-$B$15*(($B$16+$AI$4)*0.1)))+T299*$B$15/($B$15-$AI$13)*(EXP(-$AI$13*(($B$16+$AI$4)*0.1))-EXP(-$B$15*(($B$16+$AI$4)*0.1)))+U299*$B$15/($B$15-$AI$14)*(EXP(-$AI$14*(($B$16+$AI$4)*0.1))-EXP(-$B$15*(($B$16+$AI$4)*0.1)))</f>
        <v/>
      </c>
      <c r="W299" s="17">
        <f>R299*EXP(-$B$15*(($B$16+$AI$4)*0.2))+S299*$B$15/($B$15-$AI$12)*(EXP(-$AI$12*(($B$16+$AI$4)*0.2))-EXP(-$B$15*(($B$16+$AI$4)*0.2)))+T299*$B$15/($B$15-$AI$13)*(EXP(-$AI$13*(($B$16+$AI$4)*0.2))-EXP(-$B$15*(($B$16+$AI$4)*0.2)))+U299*$B$15/($B$15-$AI$14)*(EXP(-$AI$14*(($B$16+$AI$4)*0.2))-EXP(-$B$15*(($B$16+$AI$4)*0.2)))</f>
        <v/>
      </c>
      <c r="X299" s="17">
        <f>R299*EXP(-$B$15*(($B$16+$AI$4)*0.3))+S299*$B$15/($B$15-$AI$12)*(EXP(-$AI$12*(($B$16+$AI$4)*0.3))-EXP(-$B$15*(($B$16+$AI$4)*0.3)))+T299*$B$15/($B$15-$AI$13)*(EXP(-$AI$13*(($B$16+$AI$4)*0.3))-EXP(-$B$15*(($B$16+$AI$4)*0.3)))+U299*$B$15/($B$15-$AI$14)*(EXP(-$AI$14*(($B$16+$AI$4)*0.3))-EXP(-$B$15*(($B$16+$AI$4)*0.3)))</f>
        <v/>
      </c>
      <c r="Y299" s="17">
        <f>R299*EXP(-$B$15*(($B$16+$AI$4)*0.4))+S299*$B$15/($B$15-$AI$12)*(EXP(-$AI$12*(($B$16+$AI$4)*0.4))-EXP(-$B$15*(($B$16+$AI$4)*0.4)))+T299*$B$15/($B$15-$AI$13)*(EXP(-$AI$13*(($B$16+$AI$4)*0.4))-EXP(-$B$15*(($B$16+$AI$4)*0.4)))+U299*$B$15/($B$15-$AI$14)*(EXP(-$AI$14*(($B$16+$AI$4)*0.4))-EXP(-$B$15*(($B$16+$AI$4)*0.4)))</f>
        <v/>
      </c>
      <c r="Z299" s="17">
        <f>R299*EXP(-$B$15*(($B$16+$AI$4)*0.5))+S299*$B$15/($B$15-$AI$12)*(EXP(-$AI$12*(($B$16+$AI$4)*0.5))-EXP(-$B$15*(($B$16+$AI$4)*0.5)))+T299*$B$15/($B$15-$AI$13)*(EXP(-$AI$13*(($B$16+$AI$4)*0.5))-EXP(-$B$15*(($B$16+$AI$4)*0.5)))+U299*$B$15/($B$15-$AI$14)*(EXP(-$AI$14*(($B$16+$AI$4)*0.5))-EXP(-$B$15*(($B$16+$AI$4)*0.5)))</f>
        <v/>
      </c>
      <c r="AA299" s="17">
        <f>R299*EXP(-$B$15*(($B$16+$AI$4)*0.6))+S299*$B$15/($B$15-$AI$12)*(EXP(-$AI$12*(($B$16+$AI$4)*0.6))-EXP(-$B$15*(($B$16+$AI$4)*0.6)))+T299*$B$15/($B$15-$AI$13)*(EXP(-$AI$13*(($B$16+$AI$4)*0.6))-EXP(-$B$15*(($B$16+$AI$4)*0.6)))+U299*$B$15/($B$15-$AI$14)*(EXP(-$AI$14*(($B$16+$AI$4)*0.6))-EXP(-$B$15*(($B$16+$AI$4)*0.6)))</f>
        <v/>
      </c>
      <c r="AB299" s="17">
        <f>R299*EXP(-$B$15*(($B$16+$AI$4)*0.7))+S299*$B$15/($B$15-$AI$12)*(EXP(-$AI$12*(($B$16+$AI$4)*0.7))-EXP(-$B$15*(($B$16+$AI$4)*0.7)))+T299*$B$15/($B$15-$AI$13)*(EXP(-$AI$13*(($B$16+$AI$4)*0.7))-EXP(-$B$15*(($B$16+$AI$4)*0.7)))+U299*$B$15/($B$15-$AI$14)*(EXP(-$AI$14*(($B$16+$AI$4)*0.7))-EXP(-$B$15*(($B$16+$AI$4)*0.7)))</f>
        <v/>
      </c>
      <c r="AC299" s="17">
        <f>R299*EXP(-$B$15*(($B$16+$AI$4)*0.8))+S299*$B$15/($B$15-$AI$12)*(EXP(-$AI$12*(($B$16+$AI$4)*0.8))-EXP(-$B$15*(($B$16+$AI$4)*0.8)))+T299*$B$15/($B$15-$AI$13)*(EXP(-$AI$13*(($B$16+$AI$4)*0.8))-EXP(-$B$15*(($B$16+$AI$4)*0.8)))+U299*$B$15/($B$15-$AI$14)*(EXP(-$AI$14*(($B$16+$AI$4)*0.8))-EXP(-$B$15*(($B$16+$AI$4)*0.8)))</f>
        <v/>
      </c>
      <c r="AD299" s="17">
        <f>R299*EXP(-$B$15*(($B$16+$AI$4)*0.9))+S299*$B$15/($B$15-$AI$12)*(EXP(-$AI$12*(($B$16+$AI$4)*0.9))-EXP(-$B$15*(($B$16+$AI$4)*0.9)))+T299*$B$15/($B$15-$AI$13)*(EXP(-$AI$13*(($B$16+$AI$4)*0.9))-EXP(-$B$15*(($B$16+$AI$4)*0.9)))+U299*$B$15/($B$15-$AI$14)*(EXP(-$AI$14*(($B$16+$AI$4)*0.9))-EXP(-$B$15*(($B$16+$AI$4)*0.9)))</f>
        <v/>
      </c>
      <c r="AE299" s="17">
        <f>R299*EXP(-$B$15*(($B$16+$AI$4)*1.0))+S299*$B$15/($B$15-$AI$12)*(EXP(-$AI$12*(($B$16+$AI$4)*1.0))-EXP(-$B$15*(($B$16+$AI$4)*1.0)))+T299*$B$15/($B$15-$AI$13)*(EXP(-$AI$13*(($B$16+$AI$4)*1.0))-EXP(-$B$15*(($B$16+$AI$4)*1.0)))+U299*$B$15/($B$15-$AI$14)*(EXP(-$AI$14*(($B$16+$AI$4)*1.0))-EXP(-$B$15*(($B$16+$AI$4)*1.0)))</f>
        <v/>
      </c>
      <c r="AF299" s="17">
        <f>MIN((G299-V299)/$AI$48,(G299-W299)/$AI$49,(G299-X299)/$AI$50,(G299-Y299)/$AI$51,(G299-Z299)/$AI$52,(G299-AA299)/$AI$53,(G299-AB299)/$AI$54,(G299-AC299)/$AI$55,(G299-AD299)/$AI$56,(G299-AE299)/$AI$57)</f>
        <v/>
      </c>
    </row>
    <row r="300">
      <c r="E300" s="12">
        <f>E299+$B$11</f>
        <v/>
      </c>
      <c r="F300" s="13">
        <f>E300/60</f>
        <v/>
      </c>
      <c r="G300" s="13">
        <f>IF(F300&gt;=$AI$66,$B$26,IF(F300&gt;=$AI$65,$B$25,IF(F300&gt;=$AI$64,$B$24,IF(F300&gt;=$AI$63,$B$23,IF(F300&gt;=$AI$62,$B$22,IF(F300&gt;=$AI$61,$B$21,$B$20))))))</f>
        <v/>
      </c>
      <c r="H300" s="14">
        <f>MAX(0,MIN($AI$59,IF($B$9="Plasma",(G300-(S300*$AI$18+T300*$AI$19+U300*$AI$20))/$AI$46,AF300)))</f>
        <v/>
      </c>
      <c r="I300" s="15">
        <f>H300/10*3600/$B$11</f>
        <v/>
      </c>
      <c r="J300" s="15">
        <f>J299+H300</f>
        <v/>
      </c>
      <c r="K300" s="14">
        <f>$AI$21*K299+$AI$22*L299+$AI$23*M299+$AI$30*H299</f>
        <v/>
      </c>
      <c r="L300" s="14">
        <f>$AI$24*K299+$AI$25*L299+$AI$26*M299+$AI$31*H299</f>
        <v/>
      </c>
      <c r="M300" s="14">
        <f>$AI$27*K299+$AI$28*L299+$AI$29*M299+$AI$32*H299</f>
        <v/>
      </c>
      <c r="N300" s="16">
        <f>R300*$B$48</f>
        <v/>
      </c>
      <c r="O300" s="14">
        <f>K300/$B$37</f>
        <v/>
      </c>
      <c r="P300" s="14">
        <f>L300/$B$38</f>
        <v/>
      </c>
      <c r="Q300" s="14">
        <f>M300/$B$39</f>
        <v/>
      </c>
      <c r="R300" s="14">
        <f>R299*$AI$42+S299*$AI$43+T299*$AI$44+U299*$AI$45+$AI$47*H299</f>
        <v/>
      </c>
      <c r="S300" s="17">
        <f>$AI$33*K300+$AI$34*L300+$AI$35*M300</f>
        <v/>
      </c>
      <c r="T300" s="17">
        <f>$AI$36*K300+$AI$37*L300+$AI$38*M300</f>
        <v/>
      </c>
      <c r="U300" s="17">
        <f>$AI$39*K300+$AI$40*L300+$AI$41*M300</f>
        <v/>
      </c>
      <c r="V300" s="17">
        <f>R300*EXP(-$B$15*(($B$16+$AI$4)*0.1))+S300*$B$15/($B$15-$AI$12)*(EXP(-$AI$12*(($B$16+$AI$4)*0.1))-EXP(-$B$15*(($B$16+$AI$4)*0.1)))+T300*$B$15/($B$15-$AI$13)*(EXP(-$AI$13*(($B$16+$AI$4)*0.1))-EXP(-$B$15*(($B$16+$AI$4)*0.1)))+U300*$B$15/($B$15-$AI$14)*(EXP(-$AI$14*(($B$16+$AI$4)*0.1))-EXP(-$B$15*(($B$16+$AI$4)*0.1)))</f>
        <v/>
      </c>
      <c r="W300" s="17">
        <f>R300*EXP(-$B$15*(($B$16+$AI$4)*0.2))+S300*$B$15/($B$15-$AI$12)*(EXP(-$AI$12*(($B$16+$AI$4)*0.2))-EXP(-$B$15*(($B$16+$AI$4)*0.2)))+T300*$B$15/($B$15-$AI$13)*(EXP(-$AI$13*(($B$16+$AI$4)*0.2))-EXP(-$B$15*(($B$16+$AI$4)*0.2)))+U300*$B$15/($B$15-$AI$14)*(EXP(-$AI$14*(($B$16+$AI$4)*0.2))-EXP(-$B$15*(($B$16+$AI$4)*0.2)))</f>
        <v/>
      </c>
      <c r="X300" s="17">
        <f>R300*EXP(-$B$15*(($B$16+$AI$4)*0.3))+S300*$B$15/($B$15-$AI$12)*(EXP(-$AI$12*(($B$16+$AI$4)*0.3))-EXP(-$B$15*(($B$16+$AI$4)*0.3)))+T300*$B$15/($B$15-$AI$13)*(EXP(-$AI$13*(($B$16+$AI$4)*0.3))-EXP(-$B$15*(($B$16+$AI$4)*0.3)))+U300*$B$15/($B$15-$AI$14)*(EXP(-$AI$14*(($B$16+$AI$4)*0.3))-EXP(-$B$15*(($B$16+$AI$4)*0.3)))</f>
        <v/>
      </c>
      <c r="Y300" s="17">
        <f>R300*EXP(-$B$15*(($B$16+$AI$4)*0.4))+S300*$B$15/($B$15-$AI$12)*(EXP(-$AI$12*(($B$16+$AI$4)*0.4))-EXP(-$B$15*(($B$16+$AI$4)*0.4)))+T300*$B$15/($B$15-$AI$13)*(EXP(-$AI$13*(($B$16+$AI$4)*0.4))-EXP(-$B$15*(($B$16+$AI$4)*0.4)))+U300*$B$15/($B$15-$AI$14)*(EXP(-$AI$14*(($B$16+$AI$4)*0.4))-EXP(-$B$15*(($B$16+$AI$4)*0.4)))</f>
        <v/>
      </c>
      <c r="Z300" s="17">
        <f>R300*EXP(-$B$15*(($B$16+$AI$4)*0.5))+S300*$B$15/($B$15-$AI$12)*(EXP(-$AI$12*(($B$16+$AI$4)*0.5))-EXP(-$B$15*(($B$16+$AI$4)*0.5)))+T300*$B$15/($B$15-$AI$13)*(EXP(-$AI$13*(($B$16+$AI$4)*0.5))-EXP(-$B$15*(($B$16+$AI$4)*0.5)))+U300*$B$15/($B$15-$AI$14)*(EXP(-$AI$14*(($B$16+$AI$4)*0.5))-EXP(-$B$15*(($B$16+$AI$4)*0.5)))</f>
        <v/>
      </c>
      <c r="AA300" s="17">
        <f>R300*EXP(-$B$15*(($B$16+$AI$4)*0.6))+S300*$B$15/($B$15-$AI$12)*(EXP(-$AI$12*(($B$16+$AI$4)*0.6))-EXP(-$B$15*(($B$16+$AI$4)*0.6)))+T300*$B$15/($B$15-$AI$13)*(EXP(-$AI$13*(($B$16+$AI$4)*0.6))-EXP(-$B$15*(($B$16+$AI$4)*0.6)))+U300*$B$15/($B$15-$AI$14)*(EXP(-$AI$14*(($B$16+$AI$4)*0.6))-EXP(-$B$15*(($B$16+$AI$4)*0.6)))</f>
        <v/>
      </c>
      <c r="AB300" s="17">
        <f>R300*EXP(-$B$15*(($B$16+$AI$4)*0.7))+S300*$B$15/($B$15-$AI$12)*(EXP(-$AI$12*(($B$16+$AI$4)*0.7))-EXP(-$B$15*(($B$16+$AI$4)*0.7)))+T300*$B$15/($B$15-$AI$13)*(EXP(-$AI$13*(($B$16+$AI$4)*0.7))-EXP(-$B$15*(($B$16+$AI$4)*0.7)))+U300*$B$15/($B$15-$AI$14)*(EXP(-$AI$14*(($B$16+$AI$4)*0.7))-EXP(-$B$15*(($B$16+$AI$4)*0.7)))</f>
        <v/>
      </c>
      <c r="AC300" s="17">
        <f>R300*EXP(-$B$15*(($B$16+$AI$4)*0.8))+S300*$B$15/($B$15-$AI$12)*(EXP(-$AI$12*(($B$16+$AI$4)*0.8))-EXP(-$B$15*(($B$16+$AI$4)*0.8)))+T300*$B$15/($B$15-$AI$13)*(EXP(-$AI$13*(($B$16+$AI$4)*0.8))-EXP(-$B$15*(($B$16+$AI$4)*0.8)))+U300*$B$15/($B$15-$AI$14)*(EXP(-$AI$14*(($B$16+$AI$4)*0.8))-EXP(-$B$15*(($B$16+$AI$4)*0.8)))</f>
        <v/>
      </c>
      <c r="AD300" s="17">
        <f>R300*EXP(-$B$15*(($B$16+$AI$4)*0.9))+S300*$B$15/($B$15-$AI$12)*(EXP(-$AI$12*(($B$16+$AI$4)*0.9))-EXP(-$B$15*(($B$16+$AI$4)*0.9)))+T300*$B$15/($B$15-$AI$13)*(EXP(-$AI$13*(($B$16+$AI$4)*0.9))-EXP(-$B$15*(($B$16+$AI$4)*0.9)))+U300*$B$15/($B$15-$AI$14)*(EXP(-$AI$14*(($B$16+$AI$4)*0.9))-EXP(-$B$15*(($B$16+$AI$4)*0.9)))</f>
        <v/>
      </c>
      <c r="AE300" s="17">
        <f>R300*EXP(-$B$15*(($B$16+$AI$4)*1.0))+S300*$B$15/($B$15-$AI$12)*(EXP(-$AI$12*(($B$16+$AI$4)*1.0))-EXP(-$B$15*(($B$16+$AI$4)*1.0)))+T300*$B$15/($B$15-$AI$13)*(EXP(-$AI$13*(($B$16+$AI$4)*1.0))-EXP(-$B$15*(($B$16+$AI$4)*1.0)))+U300*$B$15/($B$15-$AI$14)*(EXP(-$AI$14*(($B$16+$AI$4)*1.0))-EXP(-$B$15*(($B$16+$AI$4)*1.0)))</f>
        <v/>
      </c>
      <c r="AF300" s="17">
        <f>MIN((G300-V300)/$AI$48,(G300-W300)/$AI$49,(G300-X300)/$AI$50,(G300-Y300)/$AI$51,(G300-Z300)/$AI$52,(G300-AA300)/$AI$53,(G300-AB300)/$AI$54,(G300-AC300)/$AI$55,(G300-AD300)/$AI$56,(G300-AE300)/$AI$57)</f>
        <v/>
      </c>
    </row>
    <row r="301">
      <c r="E301" s="12">
        <f>E300+$B$11</f>
        <v/>
      </c>
      <c r="F301" s="13">
        <f>E301/60</f>
        <v/>
      </c>
      <c r="G301" s="13">
        <f>IF(F301&gt;=$AI$66,$B$26,IF(F301&gt;=$AI$65,$B$25,IF(F301&gt;=$AI$64,$B$24,IF(F301&gt;=$AI$63,$B$23,IF(F301&gt;=$AI$62,$B$22,IF(F301&gt;=$AI$61,$B$21,$B$20))))))</f>
        <v/>
      </c>
      <c r="H301" s="14">
        <f>MAX(0,MIN($AI$59,IF($B$9="Plasma",(G301-(S301*$AI$18+T301*$AI$19+U301*$AI$20))/$AI$46,AF301)))</f>
        <v/>
      </c>
      <c r="I301" s="15">
        <f>H301/10*3600/$B$11</f>
        <v/>
      </c>
      <c r="J301" s="15">
        <f>J300+H301</f>
        <v/>
      </c>
      <c r="K301" s="14">
        <f>$AI$21*K300+$AI$22*L300+$AI$23*M300+$AI$30*H300</f>
        <v/>
      </c>
      <c r="L301" s="14">
        <f>$AI$24*K300+$AI$25*L300+$AI$26*M300+$AI$31*H300</f>
        <v/>
      </c>
      <c r="M301" s="14">
        <f>$AI$27*K300+$AI$28*L300+$AI$29*M300+$AI$32*H300</f>
        <v/>
      </c>
      <c r="N301" s="16">
        <f>R301*$B$48</f>
        <v/>
      </c>
      <c r="O301" s="14">
        <f>K301/$B$37</f>
        <v/>
      </c>
      <c r="P301" s="14">
        <f>L301/$B$38</f>
        <v/>
      </c>
      <c r="Q301" s="14">
        <f>M301/$B$39</f>
        <v/>
      </c>
      <c r="R301" s="14">
        <f>R300*$AI$42+S300*$AI$43+T300*$AI$44+U300*$AI$45+$AI$47*H300</f>
        <v/>
      </c>
      <c r="S301" s="17">
        <f>$AI$33*K301+$AI$34*L301+$AI$35*M301</f>
        <v/>
      </c>
      <c r="T301" s="17">
        <f>$AI$36*K301+$AI$37*L301+$AI$38*M301</f>
        <v/>
      </c>
      <c r="U301" s="17">
        <f>$AI$39*K301+$AI$40*L301+$AI$41*M301</f>
        <v/>
      </c>
      <c r="V301" s="17">
        <f>R301*EXP(-$B$15*(($B$16+$AI$4)*0.1))+S301*$B$15/($B$15-$AI$12)*(EXP(-$AI$12*(($B$16+$AI$4)*0.1))-EXP(-$B$15*(($B$16+$AI$4)*0.1)))+T301*$B$15/($B$15-$AI$13)*(EXP(-$AI$13*(($B$16+$AI$4)*0.1))-EXP(-$B$15*(($B$16+$AI$4)*0.1)))+U301*$B$15/($B$15-$AI$14)*(EXP(-$AI$14*(($B$16+$AI$4)*0.1))-EXP(-$B$15*(($B$16+$AI$4)*0.1)))</f>
        <v/>
      </c>
      <c r="W301" s="17">
        <f>R301*EXP(-$B$15*(($B$16+$AI$4)*0.2))+S301*$B$15/($B$15-$AI$12)*(EXP(-$AI$12*(($B$16+$AI$4)*0.2))-EXP(-$B$15*(($B$16+$AI$4)*0.2)))+T301*$B$15/($B$15-$AI$13)*(EXP(-$AI$13*(($B$16+$AI$4)*0.2))-EXP(-$B$15*(($B$16+$AI$4)*0.2)))+U301*$B$15/($B$15-$AI$14)*(EXP(-$AI$14*(($B$16+$AI$4)*0.2))-EXP(-$B$15*(($B$16+$AI$4)*0.2)))</f>
        <v/>
      </c>
      <c r="X301" s="17">
        <f>R301*EXP(-$B$15*(($B$16+$AI$4)*0.3))+S301*$B$15/($B$15-$AI$12)*(EXP(-$AI$12*(($B$16+$AI$4)*0.3))-EXP(-$B$15*(($B$16+$AI$4)*0.3)))+T301*$B$15/($B$15-$AI$13)*(EXP(-$AI$13*(($B$16+$AI$4)*0.3))-EXP(-$B$15*(($B$16+$AI$4)*0.3)))+U301*$B$15/($B$15-$AI$14)*(EXP(-$AI$14*(($B$16+$AI$4)*0.3))-EXP(-$B$15*(($B$16+$AI$4)*0.3)))</f>
        <v/>
      </c>
      <c r="Y301" s="17">
        <f>R301*EXP(-$B$15*(($B$16+$AI$4)*0.4))+S301*$B$15/($B$15-$AI$12)*(EXP(-$AI$12*(($B$16+$AI$4)*0.4))-EXP(-$B$15*(($B$16+$AI$4)*0.4)))+T301*$B$15/($B$15-$AI$13)*(EXP(-$AI$13*(($B$16+$AI$4)*0.4))-EXP(-$B$15*(($B$16+$AI$4)*0.4)))+U301*$B$15/($B$15-$AI$14)*(EXP(-$AI$14*(($B$16+$AI$4)*0.4))-EXP(-$B$15*(($B$16+$AI$4)*0.4)))</f>
        <v/>
      </c>
      <c r="Z301" s="17">
        <f>R301*EXP(-$B$15*(($B$16+$AI$4)*0.5))+S301*$B$15/($B$15-$AI$12)*(EXP(-$AI$12*(($B$16+$AI$4)*0.5))-EXP(-$B$15*(($B$16+$AI$4)*0.5)))+T301*$B$15/($B$15-$AI$13)*(EXP(-$AI$13*(($B$16+$AI$4)*0.5))-EXP(-$B$15*(($B$16+$AI$4)*0.5)))+U301*$B$15/($B$15-$AI$14)*(EXP(-$AI$14*(($B$16+$AI$4)*0.5))-EXP(-$B$15*(($B$16+$AI$4)*0.5)))</f>
        <v/>
      </c>
      <c r="AA301" s="17">
        <f>R301*EXP(-$B$15*(($B$16+$AI$4)*0.6))+S301*$B$15/($B$15-$AI$12)*(EXP(-$AI$12*(($B$16+$AI$4)*0.6))-EXP(-$B$15*(($B$16+$AI$4)*0.6)))+T301*$B$15/($B$15-$AI$13)*(EXP(-$AI$13*(($B$16+$AI$4)*0.6))-EXP(-$B$15*(($B$16+$AI$4)*0.6)))+U301*$B$15/($B$15-$AI$14)*(EXP(-$AI$14*(($B$16+$AI$4)*0.6))-EXP(-$B$15*(($B$16+$AI$4)*0.6)))</f>
        <v/>
      </c>
      <c r="AB301" s="17">
        <f>R301*EXP(-$B$15*(($B$16+$AI$4)*0.7))+S301*$B$15/($B$15-$AI$12)*(EXP(-$AI$12*(($B$16+$AI$4)*0.7))-EXP(-$B$15*(($B$16+$AI$4)*0.7)))+T301*$B$15/($B$15-$AI$13)*(EXP(-$AI$13*(($B$16+$AI$4)*0.7))-EXP(-$B$15*(($B$16+$AI$4)*0.7)))+U301*$B$15/($B$15-$AI$14)*(EXP(-$AI$14*(($B$16+$AI$4)*0.7))-EXP(-$B$15*(($B$16+$AI$4)*0.7)))</f>
        <v/>
      </c>
      <c r="AC301" s="17">
        <f>R301*EXP(-$B$15*(($B$16+$AI$4)*0.8))+S301*$B$15/($B$15-$AI$12)*(EXP(-$AI$12*(($B$16+$AI$4)*0.8))-EXP(-$B$15*(($B$16+$AI$4)*0.8)))+T301*$B$15/($B$15-$AI$13)*(EXP(-$AI$13*(($B$16+$AI$4)*0.8))-EXP(-$B$15*(($B$16+$AI$4)*0.8)))+U301*$B$15/($B$15-$AI$14)*(EXP(-$AI$14*(($B$16+$AI$4)*0.8))-EXP(-$B$15*(($B$16+$AI$4)*0.8)))</f>
        <v/>
      </c>
      <c r="AD301" s="17">
        <f>R301*EXP(-$B$15*(($B$16+$AI$4)*0.9))+S301*$B$15/($B$15-$AI$12)*(EXP(-$AI$12*(($B$16+$AI$4)*0.9))-EXP(-$B$15*(($B$16+$AI$4)*0.9)))+T301*$B$15/($B$15-$AI$13)*(EXP(-$AI$13*(($B$16+$AI$4)*0.9))-EXP(-$B$15*(($B$16+$AI$4)*0.9)))+U301*$B$15/($B$15-$AI$14)*(EXP(-$AI$14*(($B$16+$AI$4)*0.9))-EXP(-$B$15*(($B$16+$AI$4)*0.9)))</f>
        <v/>
      </c>
      <c r="AE301" s="17">
        <f>R301*EXP(-$B$15*(($B$16+$AI$4)*1.0))+S301*$B$15/($B$15-$AI$12)*(EXP(-$AI$12*(($B$16+$AI$4)*1.0))-EXP(-$B$15*(($B$16+$AI$4)*1.0)))+T301*$B$15/($B$15-$AI$13)*(EXP(-$AI$13*(($B$16+$AI$4)*1.0))-EXP(-$B$15*(($B$16+$AI$4)*1.0)))+U301*$B$15/($B$15-$AI$14)*(EXP(-$AI$14*(($B$16+$AI$4)*1.0))-EXP(-$B$15*(($B$16+$AI$4)*1.0)))</f>
        <v/>
      </c>
      <c r="AF301" s="17">
        <f>MIN((G301-V301)/$AI$48,(G301-W301)/$AI$49,(G301-X301)/$AI$50,(G301-Y301)/$AI$51,(G301-Z301)/$AI$52,(G301-AA301)/$AI$53,(G301-AB301)/$AI$54,(G301-AC301)/$AI$55,(G301-AD301)/$AI$56,(G301-AE301)/$AI$57)</f>
        <v/>
      </c>
    </row>
    <row r="302">
      <c r="E302" s="12">
        <f>E301+$B$11</f>
        <v/>
      </c>
      <c r="F302" s="13">
        <f>E302/60</f>
        <v/>
      </c>
      <c r="G302" s="13">
        <f>IF(F302&gt;=$AI$66,$B$26,IF(F302&gt;=$AI$65,$B$25,IF(F302&gt;=$AI$64,$B$24,IF(F302&gt;=$AI$63,$B$23,IF(F302&gt;=$AI$62,$B$22,IF(F302&gt;=$AI$61,$B$21,$B$20))))))</f>
        <v/>
      </c>
      <c r="H302" s="14">
        <f>MAX(0,MIN($AI$59,IF($B$9="Plasma",(G302-(S302*$AI$18+T302*$AI$19+U302*$AI$20))/$AI$46,AF302)))</f>
        <v/>
      </c>
      <c r="I302" s="15">
        <f>H302/10*3600/$B$11</f>
        <v/>
      </c>
      <c r="J302" s="15">
        <f>J301+H302</f>
        <v/>
      </c>
      <c r="K302" s="14">
        <f>$AI$21*K301+$AI$22*L301+$AI$23*M301+$AI$30*H301</f>
        <v/>
      </c>
      <c r="L302" s="14">
        <f>$AI$24*K301+$AI$25*L301+$AI$26*M301+$AI$31*H301</f>
        <v/>
      </c>
      <c r="M302" s="14">
        <f>$AI$27*K301+$AI$28*L301+$AI$29*M301+$AI$32*H301</f>
        <v/>
      </c>
      <c r="N302" s="16">
        <f>R302*$B$48</f>
        <v/>
      </c>
      <c r="O302" s="14">
        <f>K302/$B$37</f>
        <v/>
      </c>
      <c r="P302" s="14">
        <f>L302/$B$38</f>
        <v/>
      </c>
      <c r="Q302" s="14">
        <f>M302/$B$39</f>
        <v/>
      </c>
      <c r="R302" s="14">
        <f>R301*$AI$42+S301*$AI$43+T301*$AI$44+U301*$AI$45+$AI$47*H301</f>
        <v/>
      </c>
      <c r="S302" s="17">
        <f>$AI$33*K302+$AI$34*L302+$AI$35*M302</f>
        <v/>
      </c>
      <c r="T302" s="17">
        <f>$AI$36*K302+$AI$37*L302+$AI$38*M302</f>
        <v/>
      </c>
      <c r="U302" s="17">
        <f>$AI$39*K302+$AI$40*L302+$AI$41*M302</f>
        <v/>
      </c>
      <c r="V302" s="17">
        <f>R302*EXP(-$B$15*(($B$16+$AI$4)*0.1))+S302*$B$15/($B$15-$AI$12)*(EXP(-$AI$12*(($B$16+$AI$4)*0.1))-EXP(-$B$15*(($B$16+$AI$4)*0.1)))+T302*$B$15/($B$15-$AI$13)*(EXP(-$AI$13*(($B$16+$AI$4)*0.1))-EXP(-$B$15*(($B$16+$AI$4)*0.1)))+U302*$B$15/($B$15-$AI$14)*(EXP(-$AI$14*(($B$16+$AI$4)*0.1))-EXP(-$B$15*(($B$16+$AI$4)*0.1)))</f>
        <v/>
      </c>
      <c r="W302" s="17">
        <f>R302*EXP(-$B$15*(($B$16+$AI$4)*0.2))+S302*$B$15/($B$15-$AI$12)*(EXP(-$AI$12*(($B$16+$AI$4)*0.2))-EXP(-$B$15*(($B$16+$AI$4)*0.2)))+T302*$B$15/($B$15-$AI$13)*(EXP(-$AI$13*(($B$16+$AI$4)*0.2))-EXP(-$B$15*(($B$16+$AI$4)*0.2)))+U302*$B$15/($B$15-$AI$14)*(EXP(-$AI$14*(($B$16+$AI$4)*0.2))-EXP(-$B$15*(($B$16+$AI$4)*0.2)))</f>
        <v/>
      </c>
      <c r="X302" s="17">
        <f>R302*EXP(-$B$15*(($B$16+$AI$4)*0.3))+S302*$B$15/($B$15-$AI$12)*(EXP(-$AI$12*(($B$16+$AI$4)*0.3))-EXP(-$B$15*(($B$16+$AI$4)*0.3)))+T302*$B$15/($B$15-$AI$13)*(EXP(-$AI$13*(($B$16+$AI$4)*0.3))-EXP(-$B$15*(($B$16+$AI$4)*0.3)))+U302*$B$15/($B$15-$AI$14)*(EXP(-$AI$14*(($B$16+$AI$4)*0.3))-EXP(-$B$15*(($B$16+$AI$4)*0.3)))</f>
        <v/>
      </c>
      <c r="Y302" s="17">
        <f>R302*EXP(-$B$15*(($B$16+$AI$4)*0.4))+S302*$B$15/($B$15-$AI$12)*(EXP(-$AI$12*(($B$16+$AI$4)*0.4))-EXP(-$B$15*(($B$16+$AI$4)*0.4)))+T302*$B$15/($B$15-$AI$13)*(EXP(-$AI$13*(($B$16+$AI$4)*0.4))-EXP(-$B$15*(($B$16+$AI$4)*0.4)))+U302*$B$15/($B$15-$AI$14)*(EXP(-$AI$14*(($B$16+$AI$4)*0.4))-EXP(-$B$15*(($B$16+$AI$4)*0.4)))</f>
        <v/>
      </c>
      <c r="Z302" s="17">
        <f>R302*EXP(-$B$15*(($B$16+$AI$4)*0.5))+S302*$B$15/($B$15-$AI$12)*(EXP(-$AI$12*(($B$16+$AI$4)*0.5))-EXP(-$B$15*(($B$16+$AI$4)*0.5)))+T302*$B$15/($B$15-$AI$13)*(EXP(-$AI$13*(($B$16+$AI$4)*0.5))-EXP(-$B$15*(($B$16+$AI$4)*0.5)))+U302*$B$15/($B$15-$AI$14)*(EXP(-$AI$14*(($B$16+$AI$4)*0.5))-EXP(-$B$15*(($B$16+$AI$4)*0.5)))</f>
        <v/>
      </c>
      <c r="AA302" s="17">
        <f>R302*EXP(-$B$15*(($B$16+$AI$4)*0.6))+S302*$B$15/($B$15-$AI$12)*(EXP(-$AI$12*(($B$16+$AI$4)*0.6))-EXP(-$B$15*(($B$16+$AI$4)*0.6)))+T302*$B$15/($B$15-$AI$13)*(EXP(-$AI$13*(($B$16+$AI$4)*0.6))-EXP(-$B$15*(($B$16+$AI$4)*0.6)))+U302*$B$15/($B$15-$AI$14)*(EXP(-$AI$14*(($B$16+$AI$4)*0.6))-EXP(-$B$15*(($B$16+$AI$4)*0.6)))</f>
        <v/>
      </c>
      <c r="AB302" s="17">
        <f>R302*EXP(-$B$15*(($B$16+$AI$4)*0.7))+S302*$B$15/($B$15-$AI$12)*(EXP(-$AI$12*(($B$16+$AI$4)*0.7))-EXP(-$B$15*(($B$16+$AI$4)*0.7)))+T302*$B$15/($B$15-$AI$13)*(EXP(-$AI$13*(($B$16+$AI$4)*0.7))-EXP(-$B$15*(($B$16+$AI$4)*0.7)))+U302*$B$15/($B$15-$AI$14)*(EXP(-$AI$14*(($B$16+$AI$4)*0.7))-EXP(-$B$15*(($B$16+$AI$4)*0.7)))</f>
        <v/>
      </c>
      <c r="AC302" s="17">
        <f>R302*EXP(-$B$15*(($B$16+$AI$4)*0.8))+S302*$B$15/($B$15-$AI$12)*(EXP(-$AI$12*(($B$16+$AI$4)*0.8))-EXP(-$B$15*(($B$16+$AI$4)*0.8)))+T302*$B$15/($B$15-$AI$13)*(EXP(-$AI$13*(($B$16+$AI$4)*0.8))-EXP(-$B$15*(($B$16+$AI$4)*0.8)))+U302*$B$15/($B$15-$AI$14)*(EXP(-$AI$14*(($B$16+$AI$4)*0.8))-EXP(-$B$15*(($B$16+$AI$4)*0.8)))</f>
        <v/>
      </c>
      <c r="AD302" s="17">
        <f>R302*EXP(-$B$15*(($B$16+$AI$4)*0.9))+S302*$B$15/($B$15-$AI$12)*(EXP(-$AI$12*(($B$16+$AI$4)*0.9))-EXP(-$B$15*(($B$16+$AI$4)*0.9)))+T302*$B$15/($B$15-$AI$13)*(EXP(-$AI$13*(($B$16+$AI$4)*0.9))-EXP(-$B$15*(($B$16+$AI$4)*0.9)))+U302*$B$15/($B$15-$AI$14)*(EXP(-$AI$14*(($B$16+$AI$4)*0.9))-EXP(-$B$15*(($B$16+$AI$4)*0.9)))</f>
        <v/>
      </c>
      <c r="AE302" s="17">
        <f>R302*EXP(-$B$15*(($B$16+$AI$4)*1.0))+S302*$B$15/($B$15-$AI$12)*(EXP(-$AI$12*(($B$16+$AI$4)*1.0))-EXP(-$B$15*(($B$16+$AI$4)*1.0)))+T302*$B$15/($B$15-$AI$13)*(EXP(-$AI$13*(($B$16+$AI$4)*1.0))-EXP(-$B$15*(($B$16+$AI$4)*1.0)))+U302*$B$15/($B$15-$AI$14)*(EXP(-$AI$14*(($B$16+$AI$4)*1.0))-EXP(-$B$15*(($B$16+$AI$4)*1.0)))</f>
        <v/>
      </c>
      <c r="AF302" s="17">
        <f>MIN((G302-V302)/$AI$48,(G302-W302)/$AI$49,(G302-X302)/$AI$50,(G302-Y302)/$AI$51,(G302-Z302)/$AI$52,(G302-AA302)/$AI$53,(G302-AB302)/$AI$54,(G302-AC302)/$AI$55,(G302-AD302)/$AI$56,(G302-AE302)/$AI$57)</f>
        <v/>
      </c>
    </row>
    <row r="303">
      <c r="E303" s="12">
        <f>E302+$B$11</f>
        <v/>
      </c>
      <c r="F303" s="13">
        <f>E303/60</f>
        <v/>
      </c>
      <c r="G303" s="13">
        <f>IF(F303&gt;=$AI$66,$B$26,IF(F303&gt;=$AI$65,$B$25,IF(F303&gt;=$AI$64,$B$24,IF(F303&gt;=$AI$63,$B$23,IF(F303&gt;=$AI$62,$B$22,IF(F303&gt;=$AI$61,$B$21,$B$20))))))</f>
        <v/>
      </c>
      <c r="H303" s="14">
        <f>MAX(0,MIN($AI$59,IF($B$9="Plasma",(G303-(S303*$AI$18+T303*$AI$19+U303*$AI$20))/$AI$46,AF303)))</f>
        <v/>
      </c>
      <c r="I303" s="15">
        <f>H303/10*3600/$B$11</f>
        <v/>
      </c>
      <c r="J303" s="15">
        <f>J302+H303</f>
        <v/>
      </c>
      <c r="K303" s="14">
        <f>$AI$21*K302+$AI$22*L302+$AI$23*M302+$AI$30*H302</f>
        <v/>
      </c>
      <c r="L303" s="14">
        <f>$AI$24*K302+$AI$25*L302+$AI$26*M302+$AI$31*H302</f>
        <v/>
      </c>
      <c r="M303" s="14">
        <f>$AI$27*K302+$AI$28*L302+$AI$29*M302+$AI$32*H302</f>
        <v/>
      </c>
      <c r="N303" s="16">
        <f>R303*$B$48</f>
        <v/>
      </c>
      <c r="O303" s="14">
        <f>K303/$B$37</f>
        <v/>
      </c>
      <c r="P303" s="14">
        <f>L303/$B$38</f>
        <v/>
      </c>
      <c r="Q303" s="14">
        <f>M303/$B$39</f>
        <v/>
      </c>
      <c r="R303" s="14">
        <f>R302*$AI$42+S302*$AI$43+T302*$AI$44+U302*$AI$45+$AI$47*H302</f>
        <v/>
      </c>
      <c r="S303" s="17">
        <f>$AI$33*K303+$AI$34*L303+$AI$35*M303</f>
        <v/>
      </c>
      <c r="T303" s="17">
        <f>$AI$36*K303+$AI$37*L303+$AI$38*M303</f>
        <v/>
      </c>
      <c r="U303" s="17">
        <f>$AI$39*K303+$AI$40*L303+$AI$41*M303</f>
        <v/>
      </c>
      <c r="V303" s="17">
        <f>R303*EXP(-$B$15*(($B$16+$AI$4)*0.1))+S303*$B$15/($B$15-$AI$12)*(EXP(-$AI$12*(($B$16+$AI$4)*0.1))-EXP(-$B$15*(($B$16+$AI$4)*0.1)))+T303*$B$15/($B$15-$AI$13)*(EXP(-$AI$13*(($B$16+$AI$4)*0.1))-EXP(-$B$15*(($B$16+$AI$4)*0.1)))+U303*$B$15/($B$15-$AI$14)*(EXP(-$AI$14*(($B$16+$AI$4)*0.1))-EXP(-$B$15*(($B$16+$AI$4)*0.1)))</f>
        <v/>
      </c>
      <c r="W303" s="17">
        <f>R303*EXP(-$B$15*(($B$16+$AI$4)*0.2))+S303*$B$15/($B$15-$AI$12)*(EXP(-$AI$12*(($B$16+$AI$4)*0.2))-EXP(-$B$15*(($B$16+$AI$4)*0.2)))+T303*$B$15/($B$15-$AI$13)*(EXP(-$AI$13*(($B$16+$AI$4)*0.2))-EXP(-$B$15*(($B$16+$AI$4)*0.2)))+U303*$B$15/($B$15-$AI$14)*(EXP(-$AI$14*(($B$16+$AI$4)*0.2))-EXP(-$B$15*(($B$16+$AI$4)*0.2)))</f>
        <v/>
      </c>
      <c r="X303" s="17">
        <f>R303*EXP(-$B$15*(($B$16+$AI$4)*0.3))+S303*$B$15/($B$15-$AI$12)*(EXP(-$AI$12*(($B$16+$AI$4)*0.3))-EXP(-$B$15*(($B$16+$AI$4)*0.3)))+T303*$B$15/($B$15-$AI$13)*(EXP(-$AI$13*(($B$16+$AI$4)*0.3))-EXP(-$B$15*(($B$16+$AI$4)*0.3)))+U303*$B$15/($B$15-$AI$14)*(EXP(-$AI$14*(($B$16+$AI$4)*0.3))-EXP(-$B$15*(($B$16+$AI$4)*0.3)))</f>
        <v/>
      </c>
      <c r="Y303" s="17">
        <f>R303*EXP(-$B$15*(($B$16+$AI$4)*0.4))+S303*$B$15/($B$15-$AI$12)*(EXP(-$AI$12*(($B$16+$AI$4)*0.4))-EXP(-$B$15*(($B$16+$AI$4)*0.4)))+T303*$B$15/($B$15-$AI$13)*(EXP(-$AI$13*(($B$16+$AI$4)*0.4))-EXP(-$B$15*(($B$16+$AI$4)*0.4)))+U303*$B$15/($B$15-$AI$14)*(EXP(-$AI$14*(($B$16+$AI$4)*0.4))-EXP(-$B$15*(($B$16+$AI$4)*0.4)))</f>
        <v/>
      </c>
      <c r="Z303" s="17">
        <f>R303*EXP(-$B$15*(($B$16+$AI$4)*0.5))+S303*$B$15/($B$15-$AI$12)*(EXP(-$AI$12*(($B$16+$AI$4)*0.5))-EXP(-$B$15*(($B$16+$AI$4)*0.5)))+T303*$B$15/($B$15-$AI$13)*(EXP(-$AI$13*(($B$16+$AI$4)*0.5))-EXP(-$B$15*(($B$16+$AI$4)*0.5)))+U303*$B$15/($B$15-$AI$14)*(EXP(-$AI$14*(($B$16+$AI$4)*0.5))-EXP(-$B$15*(($B$16+$AI$4)*0.5)))</f>
        <v/>
      </c>
      <c r="AA303" s="17">
        <f>R303*EXP(-$B$15*(($B$16+$AI$4)*0.6))+S303*$B$15/($B$15-$AI$12)*(EXP(-$AI$12*(($B$16+$AI$4)*0.6))-EXP(-$B$15*(($B$16+$AI$4)*0.6)))+T303*$B$15/($B$15-$AI$13)*(EXP(-$AI$13*(($B$16+$AI$4)*0.6))-EXP(-$B$15*(($B$16+$AI$4)*0.6)))+U303*$B$15/($B$15-$AI$14)*(EXP(-$AI$14*(($B$16+$AI$4)*0.6))-EXP(-$B$15*(($B$16+$AI$4)*0.6)))</f>
        <v/>
      </c>
      <c r="AB303" s="17">
        <f>R303*EXP(-$B$15*(($B$16+$AI$4)*0.7))+S303*$B$15/($B$15-$AI$12)*(EXP(-$AI$12*(($B$16+$AI$4)*0.7))-EXP(-$B$15*(($B$16+$AI$4)*0.7)))+T303*$B$15/($B$15-$AI$13)*(EXP(-$AI$13*(($B$16+$AI$4)*0.7))-EXP(-$B$15*(($B$16+$AI$4)*0.7)))+U303*$B$15/($B$15-$AI$14)*(EXP(-$AI$14*(($B$16+$AI$4)*0.7))-EXP(-$B$15*(($B$16+$AI$4)*0.7)))</f>
        <v/>
      </c>
      <c r="AC303" s="17">
        <f>R303*EXP(-$B$15*(($B$16+$AI$4)*0.8))+S303*$B$15/($B$15-$AI$12)*(EXP(-$AI$12*(($B$16+$AI$4)*0.8))-EXP(-$B$15*(($B$16+$AI$4)*0.8)))+T303*$B$15/($B$15-$AI$13)*(EXP(-$AI$13*(($B$16+$AI$4)*0.8))-EXP(-$B$15*(($B$16+$AI$4)*0.8)))+U303*$B$15/($B$15-$AI$14)*(EXP(-$AI$14*(($B$16+$AI$4)*0.8))-EXP(-$B$15*(($B$16+$AI$4)*0.8)))</f>
        <v/>
      </c>
      <c r="AD303" s="17">
        <f>R303*EXP(-$B$15*(($B$16+$AI$4)*0.9))+S303*$B$15/($B$15-$AI$12)*(EXP(-$AI$12*(($B$16+$AI$4)*0.9))-EXP(-$B$15*(($B$16+$AI$4)*0.9)))+T303*$B$15/($B$15-$AI$13)*(EXP(-$AI$13*(($B$16+$AI$4)*0.9))-EXP(-$B$15*(($B$16+$AI$4)*0.9)))+U303*$B$15/($B$15-$AI$14)*(EXP(-$AI$14*(($B$16+$AI$4)*0.9))-EXP(-$B$15*(($B$16+$AI$4)*0.9)))</f>
        <v/>
      </c>
      <c r="AE303" s="17">
        <f>R303*EXP(-$B$15*(($B$16+$AI$4)*1.0))+S303*$B$15/($B$15-$AI$12)*(EXP(-$AI$12*(($B$16+$AI$4)*1.0))-EXP(-$B$15*(($B$16+$AI$4)*1.0)))+T303*$B$15/($B$15-$AI$13)*(EXP(-$AI$13*(($B$16+$AI$4)*1.0))-EXP(-$B$15*(($B$16+$AI$4)*1.0)))+U303*$B$15/($B$15-$AI$14)*(EXP(-$AI$14*(($B$16+$AI$4)*1.0))-EXP(-$B$15*(($B$16+$AI$4)*1.0)))</f>
        <v/>
      </c>
      <c r="AF303" s="17">
        <f>MIN((G303-V303)/$AI$48,(G303-W303)/$AI$49,(G303-X303)/$AI$50,(G303-Y303)/$AI$51,(G303-Z303)/$AI$52,(G303-AA303)/$AI$53,(G303-AB303)/$AI$54,(G303-AC303)/$AI$55,(G303-AD303)/$AI$56,(G303-AE303)/$AI$57)</f>
        <v/>
      </c>
    </row>
    <row r="304">
      <c r="E304" s="12">
        <f>E303+$B$11</f>
        <v/>
      </c>
      <c r="F304" s="13">
        <f>E304/60</f>
        <v/>
      </c>
      <c r="G304" s="13">
        <f>IF(F304&gt;=$AI$66,$B$26,IF(F304&gt;=$AI$65,$B$25,IF(F304&gt;=$AI$64,$B$24,IF(F304&gt;=$AI$63,$B$23,IF(F304&gt;=$AI$62,$B$22,IF(F304&gt;=$AI$61,$B$21,$B$20))))))</f>
        <v/>
      </c>
      <c r="H304" s="14">
        <f>MAX(0,MIN($AI$59,IF($B$9="Plasma",(G304-(S304*$AI$18+T304*$AI$19+U304*$AI$20))/$AI$46,AF304)))</f>
        <v/>
      </c>
      <c r="I304" s="15">
        <f>H304/10*3600/$B$11</f>
        <v/>
      </c>
      <c r="J304" s="15">
        <f>J303+H304</f>
        <v/>
      </c>
      <c r="K304" s="14">
        <f>$AI$21*K303+$AI$22*L303+$AI$23*M303+$AI$30*H303</f>
        <v/>
      </c>
      <c r="L304" s="14">
        <f>$AI$24*K303+$AI$25*L303+$AI$26*M303+$AI$31*H303</f>
        <v/>
      </c>
      <c r="M304" s="14">
        <f>$AI$27*K303+$AI$28*L303+$AI$29*M303+$AI$32*H303</f>
        <v/>
      </c>
      <c r="N304" s="16">
        <f>R304*$B$48</f>
        <v/>
      </c>
      <c r="O304" s="14">
        <f>K304/$B$37</f>
        <v/>
      </c>
      <c r="P304" s="14">
        <f>L304/$B$38</f>
        <v/>
      </c>
      <c r="Q304" s="14">
        <f>M304/$B$39</f>
        <v/>
      </c>
      <c r="R304" s="14">
        <f>R303*$AI$42+S303*$AI$43+T303*$AI$44+U303*$AI$45+$AI$47*H303</f>
        <v/>
      </c>
      <c r="S304" s="17">
        <f>$AI$33*K304+$AI$34*L304+$AI$35*M304</f>
        <v/>
      </c>
      <c r="T304" s="17">
        <f>$AI$36*K304+$AI$37*L304+$AI$38*M304</f>
        <v/>
      </c>
      <c r="U304" s="17">
        <f>$AI$39*K304+$AI$40*L304+$AI$41*M304</f>
        <v/>
      </c>
      <c r="V304" s="17">
        <f>R304*EXP(-$B$15*(($B$16+$AI$4)*0.1))+S304*$B$15/($B$15-$AI$12)*(EXP(-$AI$12*(($B$16+$AI$4)*0.1))-EXP(-$B$15*(($B$16+$AI$4)*0.1)))+T304*$B$15/($B$15-$AI$13)*(EXP(-$AI$13*(($B$16+$AI$4)*0.1))-EXP(-$B$15*(($B$16+$AI$4)*0.1)))+U304*$B$15/($B$15-$AI$14)*(EXP(-$AI$14*(($B$16+$AI$4)*0.1))-EXP(-$B$15*(($B$16+$AI$4)*0.1)))</f>
        <v/>
      </c>
      <c r="W304" s="17">
        <f>R304*EXP(-$B$15*(($B$16+$AI$4)*0.2))+S304*$B$15/($B$15-$AI$12)*(EXP(-$AI$12*(($B$16+$AI$4)*0.2))-EXP(-$B$15*(($B$16+$AI$4)*0.2)))+T304*$B$15/($B$15-$AI$13)*(EXP(-$AI$13*(($B$16+$AI$4)*0.2))-EXP(-$B$15*(($B$16+$AI$4)*0.2)))+U304*$B$15/($B$15-$AI$14)*(EXP(-$AI$14*(($B$16+$AI$4)*0.2))-EXP(-$B$15*(($B$16+$AI$4)*0.2)))</f>
        <v/>
      </c>
      <c r="X304" s="17">
        <f>R304*EXP(-$B$15*(($B$16+$AI$4)*0.3))+S304*$B$15/($B$15-$AI$12)*(EXP(-$AI$12*(($B$16+$AI$4)*0.3))-EXP(-$B$15*(($B$16+$AI$4)*0.3)))+T304*$B$15/($B$15-$AI$13)*(EXP(-$AI$13*(($B$16+$AI$4)*0.3))-EXP(-$B$15*(($B$16+$AI$4)*0.3)))+U304*$B$15/($B$15-$AI$14)*(EXP(-$AI$14*(($B$16+$AI$4)*0.3))-EXP(-$B$15*(($B$16+$AI$4)*0.3)))</f>
        <v/>
      </c>
      <c r="Y304" s="17">
        <f>R304*EXP(-$B$15*(($B$16+$AI$4)*0.4))+S304*$B$15/($B$15-$AI$12)*(EXP(-$AI$12*(($B$16+$AI$4)*0.4))-EXP(-$B$15*(($B$16+$AI$4)*0.4)))+T304*$B$15/($B$15-$AI$13)*(EXP(-$AI$13*(($B$16+$AI$4)*0.4))-EXP(-$B$15*(($B$16+$AI$4)*0.4)))+U304*$B$15/($B$15-$AI$14)*(EXP(-$AI$14*(($B$16+$AI$4)*0.4))-EXP(-$B$15*(($B$16+$AI$4)*0.4)))</f>
        <v/>
      </c>
      <c r="Z304" s="17">
        <f>R304*EXP(-$B$15*(($B$16+$AI$4)*0.5))+S304*$B$15/($B$15-$AI$12)*(EXP(-$AI$12*(($B$16+$AI$4)*0.5))-EXP(-$B$15*(($B$16+$AI$4)*0.5)))+T304*$B$15/($B$15-$AI$13)*(EXP(-$AI$13*(($B$16+$AI$4)*0.5))-EXP(-$B$15*(($B$16+$AI$4)*0.5)))+U304*$B$15/($B$15-$AI$14)*(EXP(-$AI$14*(($B$16+$AI$4)*0.5))-EXP(-$B$15*(($B$16+$AI$4)*0.5)))</f>
        <v/>
      </c>
      <c r="AA304" s="17">
        <f>R304*EXP(-$B$15*(($B$16+$AI$4)*0.6))+S304*$B$15/($B$15-$AI$12)*(EXP(-$AI$12*(($B$16+$AI$4)*0.6))-EXP(-$B$15*(($B$16+$AI$4)*0.6)))+T304*$B$15/($B$15-$AI$13)*(EXP(-$AI$13*(($B$16+$AI$4)*0.6))-EXP(-$B$15*(($B$16+$AI$4)*0.6)))+U304*$B$15/($B$15-$AI$14)*(EXP(-$AI$14*(($B$16+$AI$4)*0.6))-EXP(-$B$15*(($B$16+$AI$4)*0.6)))</f>
        <v/>
      </c>
      <c r="AB304" s="17">
        <f>R304*EXP(-$B$15*(($B$16+$AI$4)*0.7))+S304*$B$15/($B$15-$AI$12)*(EXP(-$AI$12*(($B$16+$AI$4)*0.7))-EXP(-$B$15*(($B$16+$AI$4)*0.7)))+T304*$B$15/($B$15-$AI$13)*(EXP(-$AI$13*(($B$16+$AI$4)*0.7))-EXP(-$B$15*(($B$16+$AI$4)*0.7)))+U304*$B$15/($B$15-$AI$14)*(EXP(-$AI$14*(($B$16+$AI$4)*0.7))-EXP(-$B$15*(($B$16+$AI$4)*0.7)))</f>
        <v/>
      </c>
      <c r="AC304" s="17">
        <f>R304*EXP(-$B$15*(($B$16+$AI$4)*0.8))+S304*$B$15/($B$15-$AI$12)*(EXP(-$AI$12*(($B$16+$AI$4)*0.8))-EXP(-$B$15*(($B$16+$AI$4)*0.8)))+T304*$B$15/($B$15-$AI$13)*(EXP(-$AI$13*(($B$16+$AI$4)*0.8))-EXP(-$B$15*(($B$16+$AI$4)*0.8)))+U304*$B$15/($B$15-$AI$14)*(EXP(-$AI$14*(($B$16+$AI$4)*0.8))-EXP(-$B$15*(($B$16+$AI$4)*0.8)))</f>
        <v/>
      </c>
      <c r="AD304" s="17">
        <f>R304*EXP(-$B$15*(($B$16+$AI$4)*0.9))+S304*$B$15/($B$15-$AI$12)*(EXP(-$AI$12*(($B$16+$AI$4)*0.9))-EXP(-$B$15*(($B$16+$AI$4)*0.9)))+T304*$B$15/($B$15-$AI$13)*(EXP(-$AI$13*(($B$16+$AI$4)*0.9))-EXP(-$B$15*(($B$16+$AI$4)*0.9)))+U304*$B$15/($B$15-$AI$14)*(EXP(-$AI$14*(($B$16+$AI$4)*0.9))-EXP(-$B$15*(($B$16+$AI$4)*0.9)))</f>
        <v/>
      </c>
      <c r="AE304" s="17">
        <f>R304*EXP(-$B$15*(($B$16+$AI$4)*1.0))+S304*$B$15/($B$15-$AI$12)*(EXP(-$AI$12*(($B$16+$AI$4)*1.0))-EXP(-$B$15*(($B$16+$AI$4)*1.0)))+T304*$B$15/($B$15-$AI$13)*(EXP(-$AI$13*(($B$16+$AI$4)*1.0))-EXP(-$B$15*(($B$16+$AI$4)*1.0)))+U304*$B$15/($B$15-$AI$14)*(EXP(-$AI$14*(($B$16+$AI$4)*1.0))-EXP(-$B$15*(($B$16+$AI$4)*1.0)))</f>
        <v/>
      </c>
      <c r="AF304" s="17">
        <f>MIN((G304-V304)/$AI$48,(G304-W304)/$AI$49,(G304-X304)/$AI$50,(G304-Y304)/$AI$51,(G304-Z304)/$AI$52,(G304-AA304)/$AI$53,(G304-AB304)/$AI$54,(G304-AC304)/$AI$55,(G304-AD304)/$AI$56,(G304-AE304)/$AI$57)</f>
        <v/>
      </c>
    </row>
    <row r="305">
      <c r="E305" s="12">
        <f>E304+$B$11</f>
        <v/>
      </c>
      <c r="F305" s="13">
        <f>E305/60</f>
        <v/>
      </c>
      <c r="G305" s="13">
        <f>IF(F305&gt;=$AI$66,$B$26,IF(F305&gt;=$AI$65,$B$25,IF(F305&gt;=$AI$64,$B$24,IF(F305&gt;=$AI$63,$B$23,IF(F305&gt;=$AI$62,$B$22,IF(F305&gt;=$AI$61,$B$21,$B$20))))))</f>
        <v/>
      </c>
      <c r="H305" s="14">
        <f>MAX(0,MIN($AI$59,IF($B$9="Plasma",(G305-(S305*$AI$18+T305*$AI$19+U305*$AI$20))/$AI$46,AF305)))</f>
        <v/>
      </c>
      <c r="I305" s="15">
        <f>H305/10*3600/$B$11</f>
        <v/>
      </c>
      <c r="J305" s="15">
        <f>J304+H305</f>
        <v/>
      </c>
      <c r="K305" s="14">
        <f>$AI$21*K304+$AI$22*L304+$AI$23*M304+$AI$30*H304</f>
        <v/>
      </c>
      <c r="L305" s="14">
        <f>$AI$24*K304+$AI$25*L304+$AI$26*M304+$AI$31*H304</f>
        <v/>
      </c>
      <c r="M305" s="14">
        <f>$AI$27*K304+$AI$28*L304+$AI$29*M304+$AI$32*H304</f>
        <v/>
      </c>
      <c r="N305" s="16">
        <f>R305*$B$48</f>
        <v/>
      </c>
      <c r="O305" s="14">
        <f>K305/$B$37</f>
        <v/>
      </c>
      <c r="P305" s="14">
        <f>L305/$B$38</f>
        <v/>
      </c>
      <c r="Q305" s="14">
        <f>M305/$B$39</f>
        <v/>
      </c>
      <c r="R305" s="14">
        <f>R304*$AI$42+S304*$AI$43+T304*$AI$44+U304*$AI$45+$AI$47*H304</f>
        <v/>
      </c>
      <c r="S305" s="17">
        <f>$AI$33*K305+$AI$34*L305+$AI$35*M305</f>
        <v/>
      </c>
      <c r="T305" s="17">
        <f>$AI$36*K305+$AI$37*L305+$AI$38*M305</f>
        <v/>
      </c>
      <c r="U305" s="17">
        <f>$AI$39*K305+$AI$40*L305+$AI$41*M305</f>
        <v/>
      </c>
      <c r="V305" s="17">
        <f>R305*EXP(-$B$15*(($B$16+$AI$4)*0.1))+S305*$B$15/($B$15-$AI$12)*(EXP(-$AI$12*(($B$16+$AI$4)*0.1))-EXP(-$B$15*(($B$16+$AI$4)*0.1)))+T305*$B$15/($B$15-$AI$13)*(EXP(-$AI$13*(($B$16+$AI$4)*0.1))-EXP(-$B$15*(($B$16+$AI$4)*0.1)))+U305*$B$15/($B$15-$AI$14)*(EXP(-$AI$14*(($B$16+$AI$4)*0.1))-EXP(-$B$15*(($B$16+$AI$4)*0.1)))</f>
        <v/>
      </c>
      <c r="W305" s="17">
        <f>R305*EXP(-$B$15*(($B$16+$AI$4)*0.2))+S305*$B$15/($B$15-$AI$12)*(EXP(-$AI$12*(($B$16+$AI$4)*0.2))-EXP(-$B$15*(($B$16+$AI$4)*0.2)))+T305*$B$15/($B$15-$AI$13)*(EXP(-$AI$13*(($B$16+$AI$4)*0.2))-EXP(-$B$15*(($B$16+$AI$4)*0.2)))+U305*$B$15/($B$15-$AI$14)*(EXP(-$AI$14*(($B$16+$AI$4)*0.2))-EXP(-$B$15*(($B$16+$AI$4)*0.2)))</f>
        <v/>
      </c>
      <c r="X305" s="17">
        <f>R305*EXP(-$B$15*(($B$16+$AI$4)*0.3))+S305*$B$15/($B$15-$AI$12)*(EXP(-$AI$12*(($B$16+$AI$4)*0.3))-EXP(-$B$15*(($B$16+$AI$4)*0.3)))+T305*$B$15/($B$15-$AI$13)*(EXP(-$AI$13*(($B$16+$AI$4)*0.3))-EXP(-$B$15*(($B$16+$AI$4)*0.3)))+U305*$B$15/($B$15-$AI$14)*(EXP(-$AI$14*(($B$16+$AI$4)*0.3))-EXP(-$B$15*(($B$16+$AI$4)*0.3)))</f>
        <v/>
      </c>
      <c r="Y305" s="17">
        <f>R305*EXP(-$B$15*(($B$16+$AI$4)*0.4))+S305*$B$15/($B$15-$AI$12)*(EXP(-$AI$12*(($B$16+$AI$4)*0.4))-EXP(-$B$15*(($B$16+$AI$4)*0.4)))+T305*$B$15/($B$15-$AI$13)*(EXP(-$AI$13*(($B$16+$AI$4)*0.4))-EXP(-$B$15*(($B$16+$AI$4)*0.4)))+U305*$B$15/($B$15-$AI$14)*(EXP(-$AI$14*(($B$16+$AI$4)*0.4))-EXP(-$B$15*(($B$16+$AI$4)*0.4)))</f>
        <v/>
      </c>
      <c r="Z305" s="17">
        <f>R305*EXP(-$B$15*(($B$16+$AI$4)*0.5))+S305*$B$15/($B$15-$AI$12)*(EXP(-$AI$12*(($B$16+$AI$4)*0.5))-EXP(-$B$15*(($B$16+$AI$4)*0.5)))+T305*$B$15/($B$15-$AI$13)*(EXP(-$AI$13*(($B$16+$AI$4)*0.5))-EXP(-$B$15*(($B$16+$AI$4)*0.5)))+U305*$B$15/($B$15-$AI$14)*(EXP(-$AI$14*(($B$16+$AI$4)*0.5))-EXP(-$B$15*(($B$16+$AI$4)*0.5)))</f>
        <v/>
      </c>
      <c r="AA305" s="17">
        <f>R305*EXP(-$B$15*(($B$16+$AI$4)*0.6))+S305*$B$15/($B$15-$AI$12)*(EXP(-$AI$12*(($B$16+$AI$4)*0.6))-EXP(-$B$15*(($B$16+$AI$4)*0.6)))+T305*$B$15/($B$15-$AI$13)*(EXP(-$AI$13*(($B$16+$AI$4)*0.6))-EXP(-$B$15*(($B$16+$AI$4)*0.6)))+U305*$B$15/($B$15-$AI$14)*(EXP(-$AI$14*(($B$16+$AI$4)*0.6))-EXP(-$B$15*(($B$16+$AI$4)*0.6)))</f>
        <v/>
      </c>
      <c r="AB305" s="17">
        <f>R305*EXP(-$B$15*(($B$16+$AI$4)*0.7))+S305*$B$15/($B$15-$AI$12)*(EXP(-$AI$12*(($B$16+$AI$4)*0.7))-EXP(-$B$15*(($B$16+$AI$4)*0.7)))+T305*$B$15/($B$15-$AI$13)*(EXP(-$AI$13*(($B$16+$AI$4)*0.7))-EXP(-$B$15*(($B$16+$AI$4)*0.7)))+U305*$B$15/($B$15-$AI$14)*(EXP(-$AI$14*(($B$16+$AI$4)*0.7))-EXP(-$B$15*(($B$16+$AI$4)*0.7)))</f>
        <v/>
      </c>
      <c r="AC305" s="17">
        <f>R305*EXP(-$B$15*(($B$16+$AI$4)*0.8))+S305*$B$15/($B$15-$AI$12)*(EXP(-$AI$12*(($B$16+$AI$4)*0.8))-EXP(-$B$15*(($B$16+$AI$4)*0.8)))+T305*$B$15/($B$15-$AI$13)*(EXP(-$AI$13*(($B$16+$AI$4)*0.8))-EXP(-$B$15*(($B$16+$AI$4)*0.8)))+U305*$B$15/($B$15-$AI$14)*(EXP(-$AI$14*(($B$16+$AI$4)*0.8))-EXP(-$B$15*(($B$16+$AI$4)*0.8)))</f>
        <v/>
      </c>
      <c r="AD305" s="17">
        <f>R305*EXP(-$B$15*(($B$16+$AI$4)*0.9))+S305*$B$15/($B$15-$AI$12)*(EXP(-$AI$12*(($B$16+$AI$4)*0.9))-EXP(-$B$15*(($B$16+$AI$4)*0.9)))+T305*$B$15/($B$15-$AI$13)*(EXP(-$AI$13*(($B$16+$AI$4)*0.9))-EXP(-$B$15*(($B$16+$AI$4)*0.9)))+U305*$B$15/($B$15-$AI$14)*(EXP(-$AI$14*(($B$16+$AI$4)*0.9))-EXP(-$B$15*(($B$16+$AI$4)*0.9)))</f>
        <v/>
      </c>
      <c r="AE305" s="17">
        <f>R305*EXP(-$B$15*(($B$16+$AI$4)*1.0))+S305*$B$15/($B$15-$AI$12)*(EXP(-$AI$12*(($B$16+$AI$4)*1.0))-EXP(-$B$15*(($B$16+$AI$4)*1.0)))+T305*$B$15/($B$15-$AI$13)*(EXP(-$AI$13*(($B$16+$AI$4)*1.0))-EXP(-$B$15*(($B$16+$AI$4)*1.0)))+U305*$B$15/($B$15-$AI$14)*(EXP(-$AI$14*(($B$16+$AI$4)*1.0))-EXP(-$B$15*(($B$16+$AI$4)*1.0)))</f>
        <v/>
      </c>
      <c r="AF305" s="17">
        <f>MIN((G305-V305)/$AI$48,(G305-W305)/$AI$49,(G305-X305)/$AI$50,(G305-Y305)/$AI$51,(G305-Z305)/$AI$52,(G305-AA305)/$AI$53,(G305-AB305)/$AI$54,(G305-AC305)/$AI$55,(G305-AD305)/$AI$56,(G305-AE305)/$AI$57)</f>
        <v/>
      </c>
    </row>
    <row r="306">
      <c r="E306" s="12">
        <f>E305+$B$11</f>
        <v/>
      </c>
      <c r="F306" s="13">
        <f>E306/60</f>
        <v/>
      </c>
      <c r="G306" s="13">
        <f>IF(F306&gt;=$AI$66,$B$26,IF(F306&gt;=$AI$65,$B$25,IF(F306&gt;=$AI$64,$B$24,IF(F306&gt;=$AI$63,$B$23,IF(F306&gt;=$AI$62,$B$22,IF(F306&gt;=$AI$61,$B$21,$B$20))))))</f>
        <v/>
      </c>
      <c r="H306" s="14">
        <f>MAX(0,MIN($AI$59,IF($B$9="Plasma",(G306-(S306*$AI$18+T306*$AI$19+U306*$AI$20))/$AI$46,AF306)))</f>
        <v/>
      </c>
      <c r="I306" s="15">
        <f>H306/10*3600/$B$11</f>
        <v/>
      </c>
      <c r="J306" s="15">
        <f>J305+H306</f>
        <v/>
      </c>
      <c r="K306" s="14">
        <f>$AI$21*K305+$AI$22*L305+$AI$23*M305+$AI$30*H305</f>
        <v/>
      </c>
      <c r="L306" s="14">
        <f>$AI$24*K305+$AI$25*L305+$AI$26*M305+$AI$31*H305</f>
        <v/>
      </c>
      <c r="M306" s="14">
        <f>$AI$27*K305+$AI$28*L305+$AI$29*M305+$AI$32*H305</f>
        <v/>
      </c>
      <c r="N306" s="16">
        <f>R306*$B$48</f>
        <v/>
      </c>
      <c r="O306" s="14">
        <f>K306/$B$37</f>
        <v/>
      </c>
      <c r="P306" s="14">
        <f>L306/$B$38</f>
        <v/>
      </c>
      <c r="Q306" s="14">
        <f>M306/$B$39</f>
        <v/>
      </c>
      <c r="R306" s="14">
        <f>R305*$AI$42+S305*$AI$43+T305*$AI$44+U305*$AI$45+$AI$47*H305</f>
        <v/>
      </c>
      <c r="S306" s="17">
        <f>$AI$33*K306+$AI$34*L306+$AI$35*M306</f>
        <v/>
      </c>
      <c r="T306" s="17">
        <f>$AI$36*K306+$AI$37*L306+$AI$38*M306</f>
        <v/>
      </c>
      <c r="U306" s="17">
        <f>$AI$39*K306+$AI$40*L306+$AI$41*M306</f>
        <v/>
      </c>
      <c r="V306" s="17">
        <f>R306*EXP(-$B$15*(($B$16+$AI$4)*0.1))+S306*$B$15/($B$15-$AI$12)*(EXP(-$AI$12*(($B$16+$AI$4)*0.1))-EXP(-$B$15*(($B$16+$AI$4)*0.1)))+T306*$B$15/($B$15-$AI$13)*(EXP(-$AI$13*(($B$16+$AI$4)*0.1))-EXP(-$B$15*(($B$16+$AI$4)*0.1)))+U306*$B$15/($B$15-$AI$14)*(EXP(-$AI$14*(($B$16+$AI$4)*0.1))-EXP(-$B$15*(($B$16+$AI$4)*0.1)))</f>
        <v/>
      </c>
      <c r="W306" s="17">
        <f>R306*EXP(-$B$15*(($B$16+$AI$4)*0.2))+S306*$B$15/($B$15-$AI$12)*(EXP(-$AI$12*(($B$16+$AI$4)*0.2))-EXP(-$B$15*(($B$16+$AI$4)*0.2)))+T306*$B$15/($B$15-$AI$13)*(EXP(-$AI$13*(($B$16+$AI$4)*0.2))-EXP(-$B$15*(($B$16+$AI$4)*0.2)))+U306*$B$15/($B$15-$AI$14)*(EXP(-$AI$14*(($B$16+$AI$4)*0.2))-EXP(-$B$15*(($B$16+$AI$4)*0.2)))</f>
        <v/>
      </c>
      <c r="X306" s="17">
        <f>R306*EXP(-$B$15*(($B$16+$AI$4)*0.3))+S306*$B$15/($B$15-$AI$12)*(EXP(-$AI$12*(($B$16+$AI$4)*0.3))-EXP(-$B$15*(($B$16+$AI$4)*0.3)))+T306*$B$15/($B$15-$AI$13)*(EXP(-$AI$13*(($B$16+$AI$4)*0.3))-EXP(-$B$15*(($B$16+$AI$4)*0.3)))+U306*$B$15/($B$15-$AI$14)*(EXP(-$AI$14*(($B$16+$AI$4)*0.3))-EXP(-$B$15*(($B$16+$AI$4)*0.3)))</f>
        <v/>
      </c>
      <c r="Y306" s="17">
        <f>R306*EXP(-$B$15*(($B$16+$AI$4)*0.4))+S306*$B$15/($B$15-$AI$12)*(EXP(-$AI$12*(($B$16+$AI$4)*0.4))-EXP(-$B$15*(($B$16+$AI$4)*0.4)))+T306*$B$15/($B$15-$AI$13)*(EXP(-$AI$13*(($B$16+$AI$4)*0.4))-EXP(-$B$15*(($B$16+$AI$4)*0.4)))+U306*$B$15/($B$15-$AI$14)*(EXP(-$AI$14*(($B$16+$AI$4)*0.4))-EXP(-$B$15*(($B$16+$AI$4)*0.4)))</f>
        <v/>
      </c>
      <c r="Z306" s="17">
        <f>R306*EXP(-$B$15*(($B$16+$AI$4)*0.5))+S306*$B$15/($B$15-$AI$12)*(EXP(-$AI$12*(($B$16+$AI$4)*0.5))-EXP(-$B$15*(($B$16+$AI$4)*0.5)))+T306*$B$15/($B$15-$AI$13)*(EXP(-$AI$13*(($B$16+$AI$4)*0.5))-EXP(-$B$15*(($B$16+$AI$4)*0.5)))+U306*$B$15/($B$15-$AI$14)*(EXP(-$AI$14*(($B$16+$AI$4)*0.5))-EXP(-$B$15*(($B$16+$AI$4)*0.5)))</f>
        <v/>
      </c>
      <c r="AA306" s="17">
        <f>R306*EXP(-$B$15*(($B$16+$AI$4)*0.6))+S306*$B$15/($B$15-$AI$12)*(EXP(-$AI$12*(($B$16+$AI$4)*0.6))-EXP(-$B$15*(($B$16+$AI$4)*0.6)))+T306*$B$15/($B$15-$AI$13)*(EXP(-$AI$13*(($B$16+$AI$4)*0.6))-EXP(-$B$15*(($B$16+$AI$4)*0.6)))+U306*$B$15/($B$15-$AI$14)*(EXP(-$AI$14*(($B$16+$AI$4)*0.6))-EXP(-$B$15*(($B$16+$AI$4)*0.6)))</f>
        <v/>
      </c>
      <c r="AB306" s="17">
        <f>R306*EXP(-$B$15*(($B$16+$AI$4)*0.7))+S306*$B$15/($B$15-$AI$12)*(EXP(-$AI$12*(($B$16+$AI$4)*0.7))-EXP(-$B$15*(($B$16+$AI$4)*0.7)))+T306*$B$15/($B$15-$AI$13)*(EXP(-$AI$13*(($B$16+$AI$4)*0.7))-EXP(-$B$15*(($B$16+$AI$4)*0.7)))+U306*$B$15/($B$15-$AI$14)*(EXP(-$AI$14*(($B$16+$AI$4)*0.7))-EXP(-$B$15*(($B$16+$AI$4)*0.7)))</f>
        <v/>
      </c>
      <c r="AC306" s="17">
        <f>R306*EXP(-$B$15*(($B$16+$AI$4)*0.8))+S306*$B$15/($B$15-$AI$12)*(EXP(-$AI$12*(($B$16+$AI$4)*0.8))-EXP(-$B$15*(($B$16+$AI$4)*0.8)))+T306*$B$15/($B$15-$AI$13)*(EXP(-$AI$13*(($B$16+$AI$4)*0.8))-EXP(-$B$15*(($B$16+$AI$4)*0.8)))+U306*$B$15/($B$15-$AI$14)*(EXP(-$AI$14*(($B$16+$AI$4)*0.8))-EXP(-$B$15*(($B$16+$AI$4)*0.8)))</f>
        <v/>
      </c>
      <c r="AD306" s="17">
        <f>R306*EXP(-$B$15*(($B$16+$AI$4)*0.9))+S306*$B$15/($B$15-$AI$12)*(EXP(-$AI$12*(($B$16+$AI$4)*0.9))-EXP(-$B$15*(($B$16+$AI$4)*0.9)))+T306*$B$15/($B$15-$AI$13)*(EXP(-$AI$13*(($B$16+$AI$4)*0.9))-EXP(-$B$15*(($B$16+$AI$4)*0.9)))+U306*$B$15/($B$15-$AI$14)*(EXP(-$AI$14*(($B$16+$AI$4)*0.9))-EXP(-$B$15*(($B$16+$AI$4)*0.9)))</f>
        <v/>
      </c>
      <c r="AE306" s="17">
        <f>R306*EXP(-$B$15*(($B$16+$AI$4)*1.0))+S306*$B$15/($B$15-$AI$12)*(EXP(-$AI$12*(($B$16+$AI$4)*1.0))-EXP(-$B$15*(($B$16+$AI$4)*1.0)))+T306*$B$15/($B$15-$AI$13)*(EXP(-$AI$13*(($B$16+$AI$4)*1.0))-EXP(-$B$15*(($B$16+$AI$4)*1.0)))+U306*$B$15/($B$15-$AI$14)*(EXP(-$AI$14*(($B$16+$AI$4)*1.0))-EXP(-$B$15*(($B$16+$AI$4)*1.0)))</f>
        <v/>
      </c>
      <c r="AF306" s="17">
        <f>MIN((G306-V306)/$AI$48,(G306-W306)/$AI$49,(G306-X306)/$AI$50,(G306-Y306)/$AI$51,(G306-Z306)/$AI$52,(G306-AA306)/$AI$53,(G306-AB306)/$AI$54,(G306-AC306)/$AI$55,(G306-AD306)/$AI$56,(G306-AE306)/$AI$57)</f>
        <v/>
      </c>
    </row>
    <row r="307">
      <c r="E307" s="12">
        <f>E306+$B$11</f>
        <v/>
      </c>
      <c r="F307" s="13">
        <f>E307/60</f>
        <v/>
      </c>
      <c r="G307" s="13">
        <f>IF(F307&gt;=$AI$66,$B$26,IF(F307&gt;=$AI$65,$B$25,IF(F307&gt;=$AI$64,$B$24,IF(F307&gt;=$AI$63,$B$23,IF(F307&gt;=$AI$62,$B$22,IF(F307&gt;=$AI$61,$B$21,$B$20))))))</f>
        <v/>
      </c>
      <c r="H307" s="14">
        <f>MAX(0,MIN($AI$59,IF($B$9="Plasma",(G307-(S307*$AI$18+T307*$AI$19+U307*$AI$20))/$AI$46,AF307)))</f>
        <v/>
      </c>
      <c r="I307" s="15">
        <f>H307/10*3600/$B$11</f>
        <v/>
      </c>
      <c r="J307" s="15">
        <f>J306+H307</f>
        <v/>
      </c>
      <c r="K307" s="14">
        <f>$AI$21*K306+$AI$22*L306+$AI$23*M306+$AI$30*H306</f>
        <v/>
      </c>
      <c r="L307" s="14">
        <f>$AI$24*K306+$AI$25*L306+$AI$26*M306+$AI$31*H306</f>
        <v/>
      </c>
      <c r="M307" s="14">
        <f>$AI$27*K306+$AI$28*L306+$AI$29*M306+$AI$32*H306</f>
        <v/>
      </c>
      <c r="N307" s="16">
        <f>R307*$B$48</f>
        <v/>
      </c>
      <c r="O307" s="14">
        <f>K307/$B$37</f>
        <v/>
      </c>
      <c r="P307" s="14">
        <f>L307/$B$38</f>
        <v/>
      </c>
      <c r="Q307" s="14">
        <f>M307/$B$39</f>
        <v/>
      </c>
      <c r="R307" s="14">
        <f>R306*$AI$42+S306*$AI$43+T306*$AI$44+U306*$AI$45+$AI$47*H306</f>
        <v/>
      </c>
      <c r="S307" s="17">
        <f>$AI$33*K307+$AI$34*L307+$AI$35*M307</f>
        <v/>
      </c>
      <c r="T307" s="17">
        <f>$AI$36*K307+$AI$37*L307+$AI$38*M307</f>
        <v/>
      </c>
      <c r="U307" s="17">
        <f>$AI$39*K307+$AI$40*L307+$AI$41*M307</f>
        <v/>
      </c>
      <c r="V307" s="17">
        <f>R307*EXP(-$B$15*(($B$16+$AI$4)*0.1))+S307*$B$15/($B$15-$AI$12)*(EXP(-$AI$12*(($B$16+$AI$4)*0.1))-EXP(-$B$15*(($B$16+$AI$4)*0.1)))+T307*$B$15/($B$15-$AI$13)*(EXP(-$AI$13*(($B$16+$AI$4)*0.1))-EXP(-$B$15*(($B$16+$AI$4)*0.1)))+U307*$B$15/($B$15-$AI$14)*(EXP(-$AI$14*(($B$16+$AI$4)*0.1))-EXP(-$B$15*(($B$16+$AI$4)*0.1)))</f>
        <v/>
      </c>
      <c r="W307" s="17">
        <f>R307*EXP(-$B$15*(($B$16+$AI$4)*0.2))+S307*$B$15/($B$15-$AI$12)*(EXP(-$AI$12*(($B$16+$AI$4)*0.2))-EXP(-$B$15*(($B$16+$AI$4)*0.2)))+T307*$B$15/($B$15-$AI$13)*(EXP(-$AI$13*(($B$16+$AI$4)*0.2))-EXP(-$B$15*(($B$16+$AI$4)*0.2)))+U307*$B$15/($B$15-$AI$14)*(EXP(-$AI$14*(($B$16+$AI$4)*0.2))-EXP(-$B$15*(($B$16+$AI$4)*0.2)))</f>
        <v/>
      </c>
      <c r="X307" s="17">
        <f>R307*EXP(-$B$15*(($B$16+$AI$4)*0.3))+S307*$B$15/($B$15-$AI$12)*(EXP(-$AI$12*(($B$16+$AI$4)*0.3))-EXP(-$B$15*(($B$16+$AI$4)*0.3)))+T307*$B$15/($B$15-$AI$13)*(EXP(-$AI$13*(($B$16+$AI$4)*0.3))-EXP(-$B$15*(($B$16+$AI$4)*0.3)))+U307*$B$15/($B$15-$AI$14)*(EXP(-$AI$14*(($B$16+$AI$4)*0.3))-EXP(-$B$15*(($B$16+$AI$4)*0.3)))</f>
        <v/>
      </c>
      <c r="Y307" s="17">
        <f>R307*EXP(-$B$15*(($B$16+$AI$4)*0.4))+S307*$B$15/($B$15-$AI$12)*(EXP(-$AI$12*(($B$16+$AI$4)*0.4))-EXP(-$B$15*(($B$16+$AI$4)*0.4)))+T307*$B$15/($B$15-$AI$13)*(EXP(-$AI$13*(($B$16+$AI$4)*0.4))-EXP(-$B$15*(($B$16+$AI$4)*0.4)))+U307*$B$15/($B$15-$AI$14)*(EXP(-$AI$14*(($B$16+$AI$4)*0.4))-EXP(-$B$15*(($B$16+$AI$4)*0.4)))</f>
        <v/>
      </c>
      <c r="Z307" s="17">
        <f>R307*EXP(-$B$15*(($B$16+$AI$4)*0.5))+S307*$B$15/($B$15-$AI$12)*(EXP(-$AI$12*(($B$16+$AI$4)*0.5))-EXP(-$B$15*(($B$16+$AI$4)*0.5)))+T307*$B$15/($B$15-$AI$13)*(EXP(-$AI$13*(($B$16+$AI$4)*0.5))-EXP(-$B$15*(($B$16+$AI$4)*0.5)))+U307*$B$15/($B$15-$AI$14)*(EXP(-$AI$14*(($B$16+$AI$4)*0.5))-EXP(-$B$15*(($B$16+$AI$4)*0.5)))</f>
        <v/>
      </c>
      <c r="AA307" s="17">
        <f>R307*EXP(-$B$15*(($B$16+$AI$4)*0.6))+S307*$B$15/($B$15-$AI$12)*(EXP(-$AI$12*(($B$16+$AI$4)*0.6))-EXP(-$B$15*(($B$16+$AI$4)*0.6)))+T307*$B$15/($B$15-$AI$13)*(EXP(-$AI$13*(($B$16+$AI$4)*0.6))-EXP(-$B$15*(($B$16+$AI$4)*0.6)))+U307*$B$15/($B$15-$AI$14)*(EXP(-$AI$14*(($B$16+$AI$4)*0.6))-EXP(-$B$15*(($B$16+$AI$4)*0.6)))</f>
        <v/>
      </c>
      <c r="AB307" s="17">
        <f>R307*EXP(-$B$15*(($B$16+$AI$4)*0.7))+S307*$B$15/($B$15-$AI$12)*(EXP(-$AI$12*(($B$16+$AI$4)*0.7))-EXP(-$B$15*(($B$16+$AI$4)*0.7)))+T307*$B$15/($B$15-$AI$13)*(EXP(-$AI$13*(($B$16+$AI$4)*0.7))-EXP(-$B$15*(($B$16+$AI$4)*0.7)))+U307*$B$15/($B$15-$AI$14)*(EXP(-$AI$14*(($B$16+$AI$4)*0.7))-EXP(-$B$15*(($B$16+$AI$4)*0.7)))</f>
        <v/>
      </c>
      <c r="AC307" s="17">
        <f>R307*EXP(-$B$15*(($B$16+$AI$4)*0.8))+S307*$B$15/($B$15-$AI$12)*(EXP(-$AI$12*(($B$16+$AI$4)*0.8))-EXP(-$B$15*(($B$16+$AI$4)*0.8)))+T307*$B$15/($B$15-$AI$13)*(EXP(-$AI$13*(($B$16+$AI$4)*0.8))-EXP(-$B$15*(($B$16+$AI$4)*0.8)))+U307*$B$15/($B$15-$AI$14)*(EXP(-$AI$14*(($B$16+$AI$4)*0.8))-EXP(-$B$15*(($B$16+$AI$4)*0.8)))</f>
        <v/>
      </c>
      <c r="AD307" s="17">
        <f>R307*EXP(-$B$15*(($B$16+$AI$4)*0.9))+S307*$B$15/($B$15-$AI$12)*(EXP(-$AI$12*(($B$16+$AI$4)*0.9))-EXP(-$B$15*(($B$16+$AI$4)*0.9)))+T307*$B$15/($B$15-$AI$13)*(EXP(-$AI$13*(($B$16+$AI$4)*0.9))-EXP(-$B$15*(($B$16+$AI$4)*0.9)))+U307*$B$15/($B$15-$AI$14)*(EXP(-$AI$14*(($B$16+$AI$4)*0.9))-EXP(-$B$15*(($B$16+$AI$4)*0.9)))</f>
        <v/>
      </c>
      <c r="AE307" s="17">
        <f>R307*EXP(-$B$15*(($B$16+$AI$4)*1.0))+S307*$B$15/($B$15-$AI$12)*(EXP(-$AI$12*(($B$16+$AI$4)*1.0))-EXP(-$B$15*(($B$16+$AI$4)*1.0)))+T307*$B$15/($B$15-$AI$13)*(EXP(-$AI$13*(($B$16+$AI$4)*1.0))-EXP(-$B$15*(($B$16+$AI$4)*1.0)))+U307*$B$15/($B$15-$AI$14)*(EXP(-$AI$14*(($B$16+$AI$4)*1.0))-EXP(-$B$15*(($B$16+$AI$4)*1.0)))</f>
        <v/>
      </c>
      <c r="AF307" s="17">
        <f>MIN((G307-V307)/$AI$48,(G307-W307)/$AI$49,(G307-X307)/$AI$50,(G307-Y307)/$AI$51,(G307-Z307)/$AI$52,(G307-AA307)/$AI$53,(G307-AB307)/$AI$54,(G307-AC307)/$AI$55,(G307-AD307)/$AI$56,(G307-AE307)/$AI$57)</f>
        <v/>
      </c>
    </row>
    <row r="308">
      <c r="E308" s="12">
        <f>E307+$B$11</f>
        <v/>
      </c>
      <c r="F308" s="13">
        <f>E308/60</f>
        <v/>
      </c>
      <c r="G308" s="13">
        <f>IF(F308&gt;=$AI$66,$B$26,IF(F308&gt;=$AI$65,$B$25,IF(F308&gt;=$AI$64,$B$24,IF(F308&gt;=$AI$63,$B$23,IF(F308&gt;=$AI$62,$B$22,IF(F308&gt;=$AI$61,$B$21,$B$20))))))</f>
        <v/>
      </c>
      <c r="H308" s="14">
        <f>MAX(0,MIN($AI$59,IF($B$9="Plasma",(G308-(S308*$AI$18+T308*$AI$19+U308*$AI$20))/$AI$46,AF308)))</f>
        <v/>
      </c>
      <c r="I308" s="15">
        <f>H308/10*3600/$B$11</f>
        <v/>
      </c>
      <c r="J308" s="15">
        <f>J307+H308</f>
        <v/>
      </c>
      <c r="K308" s="14">
        <f>$AI$21*K307+$AI$22*L307+$AI$23*M307+$AI$30*H307</f>
        <v/>
      </c>
      <c r="L308" s="14">
        <f>$AI$24*K307+$AI$25*L307+$AI$26*M307+$AI$31*H307</f>
        <v/>
      </c>
      <c r="M308" s="14">
        <f>$AI$27*K307+$AI$28*L307+$AI$29*M307+$AI$32*H307</f>
        <v/>
      </c>
      <c r="N308" s="16">
        <f>R308*$B$48</f>
        <v/>
      </c>
      <c r="O308" s="14">
        <f>K308/$B$37</f>
        <v/>
      </c>
      <c r="P308" s="14">
        <f>L308/$B$38</f>
        <v/>
      </c>
      <c r="Q308" s="14">
        <f>M308/$B$39</f>
        <v/>
      </c>
      <c r="R308" s="14">
        <f>R307*$AI$42+S307*$AI$43+T307*$AI$44+U307*$AI$45+$AI$47*H307</f>
        <v/>
      </c>
      <c r="S308" s="17">
        <f>$AI$33*K308+$AI$34*L308+$AI$35*M308</f>
        <v/>
      </c>
      <c r="T308" s="17">
        <f>$AI$36*K308+$AI$37*L308+$AI$38*M308</f>
        <v/>
      </c>
      <c r="U308" s="17">
        <f>$AI$39*K308+$AI$40*L308+$AI$41*M308</f>
        <v/>
      </c>
      <c r="V308" s="17">
        <f>R308*EXP(-$B$15*(($B$16+$AI$4)*0.1))+S308*$B$15/($B$15-$AI$12)*(EXP(-$AI$12*(($B$16+$AI$4)*0.1))-EXP(-$B$15*(($B$16+$AI$4)*0.1)))+T308*$B$15/($B$15-$AI$13)*(EXP(-$AI$13*(($B$16+$AI$4)*0.1))-EXP(-$B$15*(($B$16+$AI$4)*0.1)))+U308*$B$15/($B$15-$AI$14)*(EXP(-$AI$14*(($B$16+$AI$4)*0.1))-EXP(-$B$15*(($B$16+$AI$4)*0.1)))</f>
        <v/>
      </c>
      <c r="W308" s="17">
        <f>R308*EXP(-$B$15*(($B$16+$AI$4)*0.2))+S308*$B$15/($B$15-$AI$12)*(EXP(-$AI$12*(($B$16+$AI$4)*0.2))-EXP(-$B$15*(($B$16+$AI$4)*0.2)))+T308*$B$15/($B$15-$AI$13)*(EXP(-$AI$13*(($B$16+$AI$4)*0.2))-EXP(-$B$15*(($B$16+$AI$4)*0.2)))+U308*$B$15/($B$15-$AI$14)*(EXP(-$AI$14*(($B$16+$AI$4)*0.2))-EXP(-$B$15*(($B$16+$AI$4)*0.2)))</f>
        <v/>
      </c>
      <c r="X308" s="17">
        <f>R308*EXP(-$B$15*(($B$16+$AI$4)*0.3))+S308*$B$15/($B$15-$AI$12)*(EXP(-$AI$12*(($B$16+$AI$4)*0.3))-EXP(-$B$15*(($B$16+$AI$4)*0.3)))+T308*$B$15/($B$15-$AI$13)*(EXP(-$AI$13*(($B$16+$AI$4)*0.3))-EXP(-$B$15*(($B$16+$AI$4)*0.3)))+U308*$B$15/($B$15-$AI$14)*(EXP(-$AI$14*(($B$16+$AI$4)*0.3))-EXP(-$B$15*(($B$16+$AI$4)*0.3)))</f>
        <v/>
      </c>
      <c r="Y308" s="17">
        <f>R308*EXP(-$B$15*(($B$16+$AI$4)*0.4))+S308*$B$15/($B$15-$AI$12)*(EXP(-$AI$12*(($B$16+$AI$4)*0.4))-EXP(-$B$15*(($B$16+$AI$4)*0.4)))+T308*$B$15/($B$15-$AI$13)*(EXP(-$AI$13*(($B$16+$AI$4)*0.4))-EXP(-$B$15*(($B$16+$AI$4)*0.4)))+U308*$B$15/($B$15-$AI$14)*(EXP(-$AI$14*(($B$16+$AI$4)*0.4))-EXP(-$B$15*(($B$16+$AI$4)*0.4)))</f>
        <v/>
      </c>
      <c r="Z308" s="17">
        <f>R308*EXP(-$B$15*(($B$16+$AI$4)*0.5))+S308*$B$15/($B$15-$AI$12)*(EXP(-$AI$12*(($B$16+$AI$4)*0.5))-EXP(-$B$15*(($B$16+$AI$4)*0.5)))+T308*$B$15/($B$15-$AI$13)*(EXP(-$AI$13*(($B$16+$AI$4)*0.5))-EXP(-$B$15*(($B$16+$AI$4)*0.5)))+U308*$B$15/($B$15-$AI$14)*(EXP(-$AI$14*(($B$16+$AI$4)*0.5))-EXP(-$B$15*(($B$16+$AI$4)*0.5)))</f>
        <v/>
      </c>
      <c r="AA308" s="17">
        <f>R308*EXP(-$B$15*(($B$16+$AI$4)*0.6))+S308*$B$15/($B$15-$AI$12)*(EXP(-$AI$12*(($B$16+$AI$4)*0.6))-EXP(-$B$15*(($B$16+$AI$4)*0.6)))+T308*$B$15/($B$15-$AI$13)*(EXP(-$AI$13*(($B$16+$AI$4)*0.6))-EXP(-$B$15*(($B$16+$AI$4)*0.6)))+U308*$B$15/($B$15-$AI$14)*(EXP(-$AI$14*(($B$16+$AI$4)*0.6))-EXP(-$B$15*(($B$16+$AI$4)*0.6)))</f>
        <v/>
      </c>
      <c r="AB308" s="17">
        <f>R308*EXP(-$B$15*(($B$16+$AI$4)*0.7))+S308*$B$15/($B$15-$AI$12)*(EXP(-$AI$12*(($B$16+$AI$4)*0.7))-EXP(-$B$15*(($B$16+$AI$4)*0.7)))+T308*$B$15/($B$15-$AI$13)*(EXP(-$AI$13*(($B$16+$AI$4)*0.7))-EXP(-$B$15*(($B$16+$AI$4)*0.7)))+U308*$B$15/($B$15-$AI$14)*(EXP(-$AI$14*(($B$16+$AI$4)*0.7))-EXP(-$B$15*(($B$16+$AI$4)*0.7)))</f>
        <v/>
      </c>
      <c r="AC308" s="17">
        <f>R308*EXP(-$B$15*(($B$16+$AI$4)*0.8))+S308*$B$15/($B$15-$AI$12)*(EXP(-$AI$12*(($B$16+$AI$4)*0.8))-EXP(-$B$15*(($B$16+$AI$4)*0.8)))+T308*$B$15/($B$15-$AI$13)*(EXP(-$AI$13*(($B$16+$AI$4)*0.8))-EXP(-$B$15*(($B$16+$AI$4)*0.8)))+U308*$B$15/($B$15-$AI$14)*(EXP(-$AI$14*(($B$16+$AI$4)*0.8))-EXP(-$B$15*(($B$16+$AI$4)*0.8)))</f>
        <v/>
      </c>
      <c r="AD308" s="17">
        <f>R308*EXP(-$B$15*(($B$16+$AI$4)*0.9))+S308*$B$15/($B$15-$AI$12)*(EXP(-$AI$12*(($B$16+$AI$4)*0.9))-EXP(-$B$15*(($B$16+$AI$4)*0.9)))+T308*$B$15/($B$15-$AI$13)*(EXP(-$AI$13*(($B$16+$AI$4)*0.9))-EXP(-$B$15*(($B$16+$AI$4)*0.9)))+U308*$B$15/($B$15-$AI$14)*(EXP(-$AI$14*(($B$16+$AI$4)*0.9))-EXP(-$B$15*(($B$16+$AI$4)*0.9)))</f>
        <v/>
      </c>
      <c r="AE308" s="17">
        <f>R308*EXP(-$B$15*(($B$16+$AI$4)*1.0))+S308*$B$15/($B$15-$AI$12)*(EXP(-$AI$12*(($B$16+$AI$4)*1.0))-EXP(-$B$15*(($B$16+$AI$4)*1.0)))+T308*$B$15/($B$15-$AI$13)*(EXP(-$AI$13*(($B$16+$AI$4)*1.0))-EXP(-$B$15*(($B$16+$AI$4)*1.0)))+U308*$B$15/($B$15-$AI$14)*(EXP(-$AI$14*(($B$16+$AI$4)*1.0))-EXP(-$B$15*(($B$16+$AI$4)*1.0)))</f>
        <v/>
      </c>
      <c r="AF308" s="17">
        <f>MIN((G308-V308)/$AI$48,(G308-W308)/$AI$49,(G308-X308)/$AI$50,(G308-Y308)/$AI$51,(G308-Z308)/$AI$52,(G308-AA308)/$AI$53,(G308-AB308)/$AI$54,(G308-AC308)/$AI$55,(G308-AD308)/$AI$56,(G308-AE308)/$AI$57)</f>
        <v/>
      </c>
    </row>
    <row r="309">
      <c r="E309" s="12">
        <f>E308+$B$11</f>
        <v/>
      </c>
      <c r="F309" s="13">
        <f>E309/60</f>
        <v/>
      </c>
      <c r="G309" s="13">
        <f>IF(F309&gt;=$AI$66,$B$26,IF(F309&gt;=$AI$65,$B$25,IF(F309&gt;=$AI$64,$B$24,IF(F309&gt;=$AI$63,$B$23,IF(F309&gt;=$AI$62,$B$22,IF(F309&gt;=$AI$61,$B$21,$B$20))))))</f>
        <v/>
      </c>
      <c r="H309" s="14">
        <f>MAX(0,MIN($AI$59,IF($B$9="Plasma",(G309-(S309*$AI$18+T309*$AI$19+U309*$AI$20))/$AI$46,AF309)))</f>
        <v/>
      </c>
      <c r="I309" s="15">
        <f>H309/10*3600/$B$11</f>
        <v/>
      </c>
      <c r="J309" s="15">
        <f>J308+H309</f>
        <v/>
      </c>
      <c r="K309" s="14">
        <f>$AI$21*K308+$AI$22*L308+$AI$23*M308+$AI$30*H308</f>
        <v/>
      </c>
      <c r="L309" s="14">
        <f>$AI$24*K308+$AI$25*L308+$AI$26*M308+$AI$31*H308</f>
        <v/>
      </c>
      <c r="M309" s="14">
        <f>$AI$27*K308+$AI$28*L308+$AI$29*M308+$AI$32*H308</f>
        <v/>
      </c>
      <c r="N309" s="16">
        <f>R309*$B$48</f>
        <v/>
      </c>
      <c r="O309" s="14">
        <f>K309/$B$37</f>
        <v/>
      </c>
      <c r="P309" s="14">
        <f>L309/$B$38</f>
        <v/>
      </c>
      <c r="Q309" s="14">
        <f>M309/$B$39</f>
        <v/>
      </c>
      <c r="R309" s="14">
        <f>R308*$AI$42+S308*$AI$43+T308*$AI$44+U308*$AI$45+$AI$47*H308</f>
        <v/>
      </c>
      <c r="S309" s="17">
        <f>$AI$33*K309+$AI$34*L309+$AI$35*M309</f>
        <v/>
      </c>
      <c r="T309" s="17">
        <f>$AI$36*K309+$AI$37*L309+$AI$38*M309</f>
        <v/>
      </c>
      <c r="U309" s="17">
        <f>$AI$39*K309+$AI$40*L309+$AI$41*M309</f>
        <v/>
      </c>
      <c r="V309" s="17">
        <f>R309*EXP(-$B$15*(($B$16+$AI$4)*0.1))+S309*$B$15/($B$15-$AI$12)*(EXP(-$AI$12*(($B$16+$AI$4)*0.1))-EXP(-$B$15*(($B$16+$AI$4)*0.1)))+T309*$B$15/($B$15-$AI$13)*(EXP(-$AI$13*(($B$16+$AI$4)*0.1))-EXP(-$B$15*(($B$16+$AI$4)*0.1)))+U309*$B$15/($B$15-$AI$14)*(EXP(-$AI$14*(($B$16+$AI$4)*0.1))-EXP(-$B$15*(($B$16+$AI$4)*0.1)))</f>
        <v/>
      </c>
      <c r="W309" s="17">
        <f>R309*EXP(-$B$15*(($B$16+$AI$4)*0.2))+S309*$B$15/($B$15-$AI$12)*(EXP(-$AI$12*(($B$16+$AI$4)*0.2))-EXP(-$B$15*(($B$16+$AI$4)*0.2)))+T309*$B$15/($B$15-$AI$13)*(EXP(-$AI$13*(($B$16+$AI$4)*0.2))-EXP(-$B$15*(($B$16+$AI$4)*0.2)))+U309*$B$15/($B$15-$AI$14)*(EXP(-$AI$14*(($B$16+$AI$4)*0.2))-EXP(-$B$15*(($B$16+$AI$4)*0.2)))</f>
        <v/>
      </c>
      <c r="X309" s="17">
        <f>R309*EXP(-$B$15*(($B$16+$AI$4)*0.3))+S309*$B$15/($B$15-$AI$12)*(EXP(-$AI$12*(($B$16+$AI$4)*0.3))-EXP(-$B$15*(($B$16+$AI$4)*0.3)))+T309*$B$15/($B$15-$AI$13)*(EXP(-$AI$13*(($B$16+$AI$4)*0.3))-EXP(-$B$15*(($B$16+$AI$4)*0.3)))+U309*$B$15/($B$15-$AI$14)*(EXP(-$AI$14*(($B$16+$AI$4)*0.3))-EXP(-$B$15*(($B$16+$AI$4)*0.3)))</f>
        <v/>
      </c>
      <c r="Y309" s="17">
        <f>R309*EXP(-$B$15*(($B$16+$AI$4)*0.4))+S309*$B$15/($B$15-$AI$12)*(EXP(-$AI$12*(($B$16+$AI$4)*0.4))-EXP(-$B$15*(($B$16+$AI$4)*0.4)))+T309*$B$15/($B$15-$AI$13)*(EXP(-$AI$13*(($B$16+$AI$4)*0.4))-EXP(-$B$15*(($B$16+$AI$4)*0.4)))+U309*$B$15/($B$15-$AI$14)*(EXP(-$AI$14*(($B$16+$AI$4)*0.4))-EXP(-$B$15*(($B$16+$AI$4)*0.4)))</f>
        <v/>
      </c>
      <c r="Z309" s="17">
        <f>R309*EXP(-$B$15*(($B$16+$AI$4)*0.5))+S309*$B$15/($B$15-$AI$12)*(EXP(-$AI$12*(($B$16+$AI$4)*0.5))-EXP(-$B$15*(($B$16+$AI$4)*0.5)))+T309*$B$15/($B$15-$AI$13)*(EXP(-$AI$13*(($B$16+$AI$4)*0.5))-EXP(-$B$15*(($B$16+$AI$4)*0.5)))+U309*$B$15/($B$15-$AI$14)*(EXP(-$AI$14*(($B$16+$AI$4)*0.5))-EXP(-$B$15*(($B$16+$AI$4)*0.5)))</f>
        <v/>
      </c>
      <c r="AA309" s="17">
        <f>R309*EXP(-$B$15*(($B$16+$AI$4)*0.6))+S309*$B$15/($B$15-$AI$12)*(EXP(-$AI$12*(($B$16+$AI$4)*0.6))-EXP(-$B$15*(($B$16+$AI$4)*0.6)))+T309*$B$15/($B$15-$AI$13)*(EXP(-$AI$13*(($B$16+$AI$4)*0.6))-EXP(-$B$15*(($B$16+$AI$4)*0.6)))+U309*$B$15/($B$15-$AI$14)*(EXP(-$AI$14*(($B$16+$AI$4)*0.6))-EXP(-$B$15*(($B$16+$AI$4)*0.6)))</f>
        <v/>
      </c>
      <c r="AB309" s="17">
        <f>R309*EXP(-$B$15*(($B$16+$AI$4)*0.7))+S309*$B$15/($B$15-$AI$12)*(EXP(-$AI$12*(($B$16+$AI$4)*0.7))-EXP(-$B$15*(($B$16+$AI$4)*0.7)))+T309*$B$15/($B$15-$AI$13)*(EXP(-$AI$13*(($B$16+$AI$4)*0.7))-EXP(-$B$15*(($B$16+$AI$4)*0.7)))+U309*$B$15/($B$15-$AI$14)*(EXP(-$AI$14*(($B$16+$AI$4)*0.7))-EXP(-$B$15*(($B$16+$AI$4)*0.7)))</f>
        <v/>
      </c>
      <c r="AC309" s="17">
        <f>R309*EXP(-$B$15*(($B$16+$AI$4)*0.8))+S309*$B$15/($B$15-$AI$12)*(EXP(-$AI$12*(($B$16+$AI$4)*0.8))-EXP(-$B$15*(($B$16+$AI$4)*0.8)))+T309*$B$15/($B$15-$AI$13)*(EXP(-$AI$13*(($B$16+$AI$4)*0.8))-EXP(-$B$15*(($B$16+$AI$4)*0.8)))+U309*$B$15/($B$15-$AI$14)*(EXP(-$AI$14*(($B$16+$AI$4)*0.8))-EXP(-$B$15*(($B$16+$AI$4)*0.8)))</f>
        <v/>
      </c>
      <c r="AD309" s="17">
        <f>R309*EXP(-$B$15*(($B$16+$AI$4)*0.9))+S309*$B$15/($B$15-$AI$12)*(EXP(-$AI$12*(($B$16+$AI$4)*0.9))-EXP(-$B$15*(($B$16+$AI$4)*0.9)))+T309*$B$15/($B$15-$AI$13)*(EXP(-$AI$13*(($B$16+$AI$4)*0.9))-EXP(-$B$15*(($B$16+$AI$4)*0.9)))+U309*$B$15/($B$15-$AI$14)*(EXP(-$AI$14*(($B$16+$AI$4)*0.9))-EXP(-$B$15*(($B$16+$AI$4)*0.9)))</f>
        <v/>
      </c>
      <c r="AE309" s="17">
        <f>R309*EXP(-$B$15*(($B$16+$AI$4)*1.0))+S309*$B$15/($B$15-$AI$12)*(EXP(-$AI$12*(($B$16+$AI$4)*1.0))-EXP(-$B$15*(($B$16+$AI$4)*1.0)))+T309*$B$15/($B$15-$AI$13)*(EXP(-$AI$13*(($B$16+$AI$4)*1.0))-EXP(-$B$15*(($B$16+$AI$4)*1.0)))+U309*$B$15/($B$15-$AI$14)*(EXP(-$AI$14*(($B$16+$AI$4)*1.0))-EXP(-$B$15*(($B$16+$AI$4)*1.0)))</f>
        <v/>
      </c>
      <c r="AF309" s="17">
        <f>MIN((G309-V309)/$AI$48,(G309-W309)/$AI$49,(G309-X309)/$AI$50,(G309-Y309)/$AI$51,(G309-Z309)/$AI$52,(G309-AA309)/$AI$53,(G309-AB309)/$AI$54,(G309-AC309)/$AI$55,(G309-AD309)/$AI$56,(G309-AE309)/$AI$57)</f>
        <v/>
      </c>
    </row>
    <row r="310">
      <c r="E310" s="12">
        <f>E309+$B$11</f>
        <v/>
      </c>
      <c r="F310" s="13">
        <f>E310/60</f>
        <v/>
      </c>
      <c r="G310" s="13">
        <f>IF(F310&gt;=$AI$66,$B$26,IF(F310&gt;=$AI$65,$B$25,IF(F310&gt;=$AI$64,$B$24,IF(F310&gt;=$AI$63,$B$23,IF(F310&gt;=$AI$62,$B$22,IF(F310&gt;=$AI$61,$B$21,$B$20))))))</f>
        <v/>
      </c>
      <c r="H310" s="14">
        <f>MAX(0,MIN($AI$59,IF($B$9="Plasma",(G310-(S310*$AI$18+T310*$AI$19+U310*$AI$20))/$AI$46,AF310)))</f>
        <v/>
      </c>
      <c r="I310" s="15">
        <f>H310/10*3600/$B$11</f>
        <v/>
      </c>
      <c r="J310" s="15">
        <f>J309+H310</f>
        <v/>
      </c>
      <c r="K310" s="14">
        <f>$AI$21*K309+$AI$22*L309+$AI$23*M309+$AI$30*H309</f>
        <v/>
      </c>
      <c r="L310" s="14">
        <f>$AI$24*K309+$AI$25*L309+$AI$26*M309+$AI$31*H309</f>
        <v/>
      </c>
      <c r="M310" s="14">
        <f>$AI$27*K309+$AI$28*L309+$AI$29*M309+$AI$32*H309</f>
        <v/>
      </c>
      <c r="N310" s="16">
        <f>R310*$B$48</f>
        <v/>
      </c>
      <c r="O310" s="14">
        <f>K310/$B$37</f>
        <v/>
      </c>
      <c r="P310" s="14">
        <f>L310/$B$38</f>
        <v/>
      </c>
      <c r="Q310" s="14">
        <f>M310/$B$39</f>
        <v/>
      </c>
      <c r="R310" s="14">
        <f>R309*$AI$42+S309*$AI$43+T309*$AI$44+U309*$AI$45+$AI$47*H309</f>
        <v/>
      </c>
      <c r="S310" s="17">
        <f>$AI$33*K310+$AI$34*L310+$AI$35*M310</f>
        <v/>
      </c>
      <c r="T310" s="17">
        <f>$AI$36*K310+$AI$37*L310+$AI$38*M310</f>
        <v/>
      </c>
      <c r="U310" s="17">
        <f>$AI$39*K310+$AI$40*L310+$AI$41*M310</f>
        <v/>
      </c>
      <c r="V310" s="17">
        <f>R310*EXP(-$B$15*(($B$16+$AI$4)*0.1))+S310*$B$15/($B$15-$AI$12)*(EXP(-$AI$12*(($B$16+$AI$4)*0.1))-EXP(-$B$15*(($B$16+$AI$4)*0.1)))+T310*$B$15/($B$15-$AI$13)*(EXP(-$AI$13*(($B$16+$AI$4)*0.1))-EXP(-$B$15*(($B$16+$AI$4)*0.1)))+U310*$B$15/($B$15-$AI$14)*(EXP(-$AI$14*(($B$16+$AI$4)*0.1))-EXP(-$B$15*(($B$16+$AI$4)*0.1)))</f>
        <v/>
      </c>
      <c r="W310" s="17">
        <f>R310*EXP(-$B$15*(($B$16+$AI$4)*0.2))+S310*$B$15/($B$15-$AI$12)*(EXP(-$AI$12*(($B$16+$AI$4)*0.2))-EXP(-$B$15*(($B$16+$AI$4)*0.2)))+T310*$B$15/($B$15-$AI$13)*(EXP(-$AI$13*(($B$16+$AI$4)*0.2))-EXP(-$B$15*(($B$16+$AI$4)*0.2)))+U310*$B$15/($B$15-$AI$14)*(EXP(-$AI$14*(($B$16+$AI$4)*0.2))-EXP(-$B$15*(($B$16+$AI$4)*0.2)))</f>
        <v/>
      </c>
      <c r="X310" s="17">
        <f>R310*EXP(-$B$15*(($B$16+$AI$4)*0.3))+S310*$B$15/($B$15-$AI$12)*(EXP(-$AI$12*(($B$16+$AI$4)*0.3))-EXP(-$B$15*(($B$16+$AI$4)*0.3)))+T310*$B$15/($B$15-$AI$13)*(EXP(-$AI$13*(($B$16+$AI$4)*0.3))-EXP(-$B$15*(($B$16+$AI$4)*0.3)))+U310*$B$15/($B$15-$AI$14)*(EXP(-$AI$14*(($B$16+$AI$4)*0.3))-EXP(-$B$15*(($B$16+$AI$4)*0.3)))</f>
        <v/>
      </c>
      <c r="Y310" s="17">
        <f>R310*EXP(-$B$15*(($B$16+$AI$4)*0.4))+S310*$B$15/($B$15-$AI$12)*(EXP(-$AI$12*(($B$16+$AI$4)*0.4))-EXP(-$B$15*(($B$16+$AI$4)*0.4)))+T310*$B$15/($B$15-$AI$13)*(EXP(-$AI$13*(($B$16+$AI$4)*0.4))-EXP(-$B$15*(($B$16+$AI$4)*0.4)))+U310*$B$15/($B$15-$AI$14)*(EXP(-$AI$14*(($B$16+$AI$4)*0.4))-EXP(-$B$15*(($B$16+$AI$4)*0.4)))</f>
        <v/>
      </c>
      <c r="Z310" s="17">
        <f>R310*EXP(-$B$15*(($B$16+$AI$4)*0.5))+S310*$B$15/($B$15-$AI$12)*(EXP(-$AI$12*(($B$16+$AI$4)*0.5))-EXP(-$B$15*(($B$16+$AI$4)*0.5)))+T310*$B$15/($B$15-$AI$13)*(EXP(-$AI$13*(($B$16+$AI$4)*0.5))-EXP(-$B$15*(($B$16+$AI$4)*0.5)))+U310*$B$15/($B$15-$AI$14)*(EXP(-$AI$14*(($B$16+$AI$4)*0.5))-EXP(-$B$15*(($B$16+$AI$4)*0.5)))</f>
        <v/>
      </c>
      <c r="AA310" s="17">
        <f>R310*EXP(-$B$15*(($B$16+$AI$4)*0.6))+S310*$B$15/($B$15-$AI$12)*(EXP(-$AI$12*(($B$16+$AI$4)*0.6))-EXP(-$B$15*(($B$16+$AI$4)*0.6)))+T310*$B$15/($B$15-$AI$13)*(EXP(-$AI$13*(($B$16+$AI$4)*0.6))-EXP(-$B$15*(($B$16+$AI$4)*0.6)))+U310*$B$15/($B$15-$AI$14)*(EXP(-$AI$14*(($B$16+$AI$4)*0.6))-EXP(-$B$15*(($B$16+$AI$4)*0.6)))</f>
        <v/>
      </c>
      <c r="AB310" s="17">
        <f>R310*EXP(-$B$15*(($B$16+$AI$4)*0.7))+S310*$B$15/($B$15-$AI$12)*(EXP(-$AI$12*(($B$16+$AI$4)*0.7))-EXP(-$B$15*(($B$16+$AI$4)*0.7)))+T310*$B$15/($B$15-$AI$13)*(EXP(-$AI$13*(($B$16+$AI$4)*0.7))-EXP(-$B$15*(($B$16+$AI$4)*0.7)))+U310*$B$15/($B$15-$AI$14)*(EXP(-$AI$14*(($B$16+$AI$4)*0.7))-EXP(-$B$15*(($B$16+$AI$4)*0.7)))</f>
        <v/>
      </c>
      <c r="AC310" s="17">
        <f>R310*EXP(-$B$15*(($B$16+$AI$4)*0.8))+S310*$B$15/($B$15-$AI$12)*(EXP(-$AI$12*(($B$16+$AI$4)*0.8))-EXP(-$B$15*(($B$16+$AI$4)*0.8)))+T310*$B$15/($B$15-$AI$13)*(EXP(-$AI$13*(($B$16+$AI$4)*0.8))-EXP(-$B$15*(($B$16+$AI$4)*0.8)))+U310*$B$15/($B$15-$AI$14)*(EXP(-$AI$14*(($B$16+$AI$4)*0.8))-EXP(-$B$15*(($B$16+$AI$4)*0.8)))</f>
        <v/>
      </c>
      <c r="AD310" s="17">
        <f>R310*EXP(-$B$15*(($B$16+$AI$4)*0.9))+S310*$B$15/($B$15-$AI$12)*(EXP(-$AI$12*(($B$16+$AI$4)*0.9))-EXP(-$B$15*(($B$16+$AI$4)*0.9)))+T310*$B$15/($B$15-$AI$13)*(EXP(-$AI$13*(($B$16+$AI$4)*0.9))-EXP(-$B$15*(($B$16+$AI$4)*0.9)))+U310*$B$15/($B$15-$AI$14)*(EXP(-$AI$14*(($B$16+$AI$4)*0.9))-EXP(-$B$15*(($B$16+$AI$4)*0.9)))</f>
        <v/>
      </c>
      <c r="AE310" s="17">
        <f>R310*EXP(-$B$15*(($B$16+$AI$4)*1.0))+S310*$B$15/($B$15-$AI$12)*(EXP(-$AI$12*(($B$16+$AI$4)*1.0))-EXP(-$B$15*(($B$16+$AI$4)*1.0)))+T310*$B$15/($B$15-$AI$13)*(EXP(-$AI$13*(($B$16+$AI$4)*1.0))-EXP(-$B$15*(($B$16+$AI$4)*1.0)))+U310*$B$15/($B$15-$AI$14)*(EXP(-$AI$14*(($B$16+$AI$4)*1.0))-EXP(-$B$15*(($B$16+$AI$4)*1.0)))</f>
        <v/>
      </c>
      <c r="AF310" s="17">
        <f>MIN((G310-V310)/$AI$48,(G310-W310)/$AI$49,(G310-X310)/$AI$50,(G310-Y310)/$AI$51,(G310-Z310)/$AI$52,(G310-AA310)/$AI$53,(G310-AB310)/$AI$54,(G310-AC310)/$AI$55,(G310-AD310)/$AI$56,(G310-AE310)/$AI$57)</f>
        <v/>
      </c>
    </row>
    <row r="311">
      <c r="E311" s="12">
        <f>E310+$B$11</f>
        <v/>
      </c>
      <c r="F311" s="13">
        <f>E311/60</f>
        <v/>
      </c>
      <c r="G311" s="13">
        <f>IF(F311&gt;=$AI$66,$B$26,IF(F311&gt;=$AI$65,$B$25,IF(F311&gt;=$AI$64,$B$24,IF(F311&gt;=$AI$63,$B$23,IF(F311&gt;=$AI$62,$B$22,IF(F311&gt;=$AI$61,$B$21,$B$20))))))</f>
        <v/>
      </c>
      <c r="H311" s="14">
        <f>MAX(0,MIN($AI$59,IF($B$9="Plasma",(G311-(S311*$AI$18+T311*$AI$19+U311*$AI$20))/$AI$46,AF311)))</f>
        <v/>
      </c>
      <c r="I311" s="15">
        <f>H311/10*3600/$B$11</f>
        <v/>
      </c>
      <c r="J311" s="15">
        <f>J310+H311</f>
        <v/>
      </c>
      <c r="K311" s="14">
        <f>$AI$21*K310+$AI$22*L310+$AI$23*M310+$AI$30*H310</f>
        <v/>
      </c>
      <c r="L311" s="14">
        <f>$AI$24*K310+$AI$25*L310+$AI$26*M310+$AI$31*H310</f>
        <v/>
      </c>
      <c r="M311" s="14">
        <f>$AI$27*K310+$AI$28*L310+$AI$29*M310+$AI$32*H310</f>
        <v/>
      </c>
      <c r="N311" s="16">
        <f>R311*$B$48</f>
        <v/>
      </c>
      <c r="O311" s="14">
        <f>K311/$B$37</f>
        <v/>
      </c>
      <c r="P311" s="14">
        <f>L311/$B$38</f>
        <v/>
      </c>
      <c r="Q311" s="14">
        <f>M311/$B$39</f>
        <v/>
      </c>
      <c r="R311" s="14">
        <f>R310*$AI$42+S310*$AI$43+T310*$AI$44+U310*$AI$45+$AI$47*H310</f>
        <v/>
      </c>
      <c r="S311" s="17">
        <f>$AI$33*K311+$AI$34*L311+$AI$35*M311</f>
        <v/>
      </c>
      <c r="T311" s="17">
        <f>$AI$36*K311+$AI$37*L311+$AI$38*M311</f>
        <v/>
      </c>
      <c r="U311" s="17">
        <f>$AI$39*K311+$AI$40*L311+$AI$41*M311</f>
        <v/>
      </c>
      <c r="V311" s="17">
        <f>R311*EXP(-$B$15*(($B$16+$AI$4)*0.1))+S311*$B$15/($B$15-$AI$12)*(EXP(-$AI$12*(($B$16+$AI$4)*0.1))-EXP(-$B$15*(($B$16+$AI$4)*0.1)))+T311*$B$15/($B$15-$AI$13)*(EXP(-$AI$13*(($B$16+$AI$4)*0.1))-EXP(-$B$15*(($B$16+$AI$4)*0.1)))+U311*$B$15/($B$15-$AI$14)*(EXP(-$AI$14*(($B$16+$AI$4)*0.1))-EXP(-$B$15*(($B$16+$AI$4)*0.1)))</f>
        <v/>
      </c>
      <c r="W311" s="17">
        <f>R311*EXP(-$B$15*(($B$16+$AI$4)*0.2))+S311*$B$15/($B$15-$AI$12)*(EXP(-$AI$12*(($B$16+$AI$4)*0.2))-EXP(-$B$15*(($B$16+$AI$4)*0.2)))+T311*$B$15/($B$15-$AI$13)*(EXP(-$AI$13*(($B$16+$AI$4)*0.2))-EXP(-$B$15*(($B$16+$AI$4)*0.2)))+U311*$B$15/($B$15-$AI$14)*(EXP(-$AI$14*(($B$16+$AI$4)*0.2))-EXP(-$B$15*(($B$16+$AI$4)*0.2)))</f>
        <v/>
      </c>
      <c r="X311" s="17">
        <f>R311*EXP(-$B$15*(($B$16+$AI$4)*0.3))+S311*$B$15/($B$15-$AI$12)*(EXP(-$AI$12*(($B$16+$AI$4)*0.3))-EXP(-$B$15*(($B$16+$AI$4)*0.3)))+T311*$B$15/($B$15-$AI$13)*(EXP(-$AI$13*(($B$16+$AI$4)*0.3))-EXP(-$B$15*(($B$16+$AI$4)*0.3)))+U311*$B$15/($B$15-$AI$14)*(EXP(-$AI$14*(($B$16+$AI$4)*0.3))-EXP(-$B$15*(($B$16+$AI$4)*0.3)))</f>
        <v/>
      </c>
      <c r="Y311" s="17">
        <f>R311*EXP(-$B$15*(($B$16+$AI$4)*0.4))+S311*$B$15/($B$15-$AI$12)*(EXP(-$AI$12*(($B$16+$AI$4)*0.4))-EXP(-$B$15*(($B$16+$AI$4)*0.4)))+T311*$B$15/($B$15-$AI$13)*(EXP(-$AI$13*(($B$16+$AI$4)*0.4))-EXP(-$B$15*(($B$16+$AI$4)*0.4)))+U311*$B$15/($B$15-$AI$14)*(EXP(-$AI$14*(($B$16+$AI$4)*0.4))-EXP(-$B$15*(($B$16+$AI$4)*0.4)))</f>
        <v/>
      </c>
      <c r="Z311" s="17">
        <f>R311*EXP(-$B$15*(($B$16+$AI$4)*0.5))+S311*$B$15/($B$15-$AI$12)*(EXP(-$AI$12*(($B$16+$AI$4)*0.5))-EXP(-$B$15*(($B$16+$AI$4)*0.5)))+T311*$B$15/($B$15-$AI$13)*(EXP(-$AI$13*(($B$16+$AI$4)*0.5))-EXP(-$B$15*(($B$16+$AI$4)*0.5)))+U311*$B$15/($B$15-$AI$14)*(EXP(-$AI$14*(($B$16+$AI$4)*0.5))-EXP(-$B$15*(($B$16+$AI$4)*0.5)))</f>
        <v/>
      </c>
      <c r="AA311" s="17">
        <f>R311*EXP(-$B$15*(($B$16+$AI$4)*0.6))+S311*$B$15/($B$15-$AI$12)*(EXP(-$AI$12*(($B$16+$AI$4)*0.6))-EXP(-$B$15*(($B$16+$AI$4)*0.6)))+T311*$B$15/($B$15-$AI$13)*(EXP(-$AI$13*(($B$16+$AI$4)*0.6))-EXP(-$B$15*(($B$16+$AI$4)*0.6)))+U311*$B$15/($B$15-$AI$14)*(EXP(-$AI$14*(($B$16+$AI$4)*0.6))-EXP(-$B$15*(($B$16+$AI$4)*0.6)))</f>
        <v/>
      </c>
      <c r="AB311" s="17">
        <f>R311*EXP(-$B$15*(($B$16+$AI$4)*0.7))+S311*$B$15/($B$15-$AI$12)*(EXP(-$AI$12*(($B$16+$AI$4)*0.7))-EXP(-$B$15*(($B$16+$AI$4)*0.7)))+T311*$B$15/($B$15-$AI$13)*(EXP(-$AI$13*(($B$16+$AI$4)*0.7))-EXP(-$B$15*(($B$16+$AI$4)*0.7)))+U311*$B$15/($B$15-$AI$14)*(EXP(-$AI$14*(($B$16+$AI$4)*0.7))-EXP(-$B$15*(($B$16+$AI$4)*0.7)))</f>
        <v/>
      </c>
      <c r="AC311" s="17">
        <f>R311*EXP(-$B$15*(($B$16+$AI$4)*0.8))+S311*$B$15/($B$15-$AI$12)*(EXP(-$AI$12*(($B$16+$AI$4)*0.8))-EXP(-$B$15*(($B$16+$AI$4)*0.8)))+T311*$B$15/($B$15-$AI$13)*(EXP(-$AI$13*(($B$16+$AI$4)*0.8))-EXP(-$B$15*(($B$16+$AI$4)*0.8)))+U311*$B$15/($B$15-$AI$14)*(EXP(-$AI$14*(($B$16+$AI$4)*0.8))-EXP(-$B$15*(($B$16+$AI$4)*0.8)))</f>
        <v/>
      </c>
      <c r="AD311" s="17">
        <f>R311*EXP(-$B$15*(($B$16+$AI$4)*0.9))+S311*$B$15/($B$15-$AI$12)*(EXP(-$AI$12*(($B$16+$AI$4)*0.9))-EXP(-$B$15*(($B$16+$AI$4)*0.9)))+T311*$B$15/($B$15-$AI$13)*(EXP(-$AI$13*(($B$16+$AI$4)*0.9))-EXP(-$B$15*(($B$16+$AI$4)*0.9)))+U311*$B$15/($B$15-$AI$14)*(EXP(-$AI$14*(($B$16+$AI$4)*0.9))-EXP(-$B$15*(($B$16+$AI$4)*0.9)))</f>
        <v/>
      </c>
      <c r="AE311" s="17">
        <f>R311*EXP(-$B$15*(($B$16+$AI$4)*1.0))+S311*$B$15/($B$15-$AI$12)*(EXP(-$AI$12*(($B$16+$AI$4)*1.0))-EXP(-$B$15*(($B$16+$AI$4)*1.0)))+T311*$B$15/($B$15-$AI$13)*(EXP(-$AI$13*(($B$16+$AI$4)*1.0))-EXP(-$B$15*(($B$16+$AI$4)*1.0)))+U311*$B$15/($B$15-$AI$14)*(EXP(-$AI$14*(($B$16+$AI$4)*1.0))-EXP(-$B$15*(($B$16+$AI$4)*1.0)))</f>
        <v/>
      </c>
      <c r="AF311" s="17">
        <f>MIN((G311-V311)/$AI$48,(G311-W311)/$AI$49,(G311-X311)/$AI$50,(G311-Y311)/$AI$51,(G311-Z311)/$AI$52,(G311-AA311)/$AI$53,(G311-AB311)/$AI$54,(G311-AC311)/$AI$55,(G311-AD311)/$AI$56,(G311-AE311)/$AI$57)</f>
        <v/>
      </c>
    </row>
    <row r="312">
      <c r="E312" s="12">
        <f>E311+$B$11</f>
        <v/>
      </c>
      <c r="F312" s="13">
        <f>E312/60</f>
        <v/>
      </c>
      <c r="G312" s="13">
        <f>IF(F312&gt;=$AI$66,$B$26,IF(F312&gt;=$AI$65,$B$25,IF(F312&gt;=$AI$64,$B$24,IF(F312&gt;=$AI$63,$B$23,IF(F312&gt;=$AI$62,$B$22,IF(F312&gt;=$AI$61,$B$21,$B$20))))))</f>
        <v/>
      </c>
      <c r="H312" s="14">
        <f>MAX(0,MIN($AI$59,IF($B$9="Plasma",(G312-(S312*$AI$18+T312*$AI$19+U312*$AI$20))/$AI$46,AF312)))</f>
        <v/>
      </c>
      <c r="I312" s="15">
        <f>H312/10*3600/$B$11</f>
        <v/>
      </c>
      <c r="J312" s="15">
        <f>J311+H312</f>
        <v/>
      </c>
      <c r="K312" s="14">
        <f>$AI$21*K311+$AI$22*L311+$AI$23*M311+$AI$30*H311</f>
        <v/>
      </c>
      <c r="L312" s="14">
        <f>$AI$24*K311+$AI$25*L311+$AI$26*M311+$AI$31*H311</f>
        <v/>
      </c>
      <c r="M312" s="14">
        <f>$AI$27*K311+$AI$28*L311+$AI$29*M311+$AI$32*H311</f>
        <v/>
      </c>
      <c r="N312" s="16">
        <f>R312*$B$48</f>
        <v/>
      </c>
      <c r="O312" s="14">
        <f>K312/$B$37</f>
        <v/>
      </c>
      <c r="P312" s="14">
        <f>L312/$B$38</f>
        <v/>
      </c>
      <c r="Q312" s="14">
        <f>M312/$B$39</f>
        <v/>
      </c>
      <c r="R312" s="14">
        <f>R311*$AI$42+S311*$AI$43+T311*$AI$44+U311*$AI$45+$AI$47*H311</f>
        <v/>
      </c>
      <c r="S312" s="17">
        <f>$AI$33*K312+$AI$34*L312+$AI$35*M312</f>
        <v/>
      </c>
      <c r="T312" s="17">
        <f>$AI$36*K312+$AI$37*L312+$AI$38*M312</f>
        <v/>
      </c>
      <c r="U312" s="17">
        <f>$AI$39*K312+$AI$40*L312+$AI$41*M312</f>
        <v/>
      </c>
      <c r="V312" s="17">
        <f>R312*EXP(-$B$15*(($B$16+$AI$4)*0.1))+S312*$B$15/($B$15-$AI$12)*(EXP(-$AI$12*(($B$16+$AI$4)*0.1))-EXP(-$B$15*(($B$16+$AI$4)*0.1)))+T312*$B$15/($B$15-$AI$13)*(EXP(-$AI$13*(($B$16+$AI$4)*0.1))-EXP(-$B$15*(($B$16+$AI$4)*0.1)))+U312*$B$15/($B$15-$AI$14)*(EXP(-$AI$14*(($B$16+$AI$4)*0.1))-EXP(-$B$15*(($B$16+$AI$4)*0.1)))</f>
        <v/>
      </c>
      <c r="W312" s="17">
        <f>R312*EXP(-$B$15*(($B$16+$AI$4)*0.2))+S312*$B$15/($B$15-$AI$12)*(EXP(-$AI$12*(($B$16+$AI$4)*0.2))-EXP(-$B$15*(($B$16+$AI$4)*0.2)))+T312*$B$15/($B$15-$AI$13)*(EXP(-$AI$13*(($B$16+$AI$4)*0.2))-EXP(-$B$15*(($B$16+$AI$4)*0.2)))+U312*$B$15/($B$15-$AI$14)*(EXP(-$AI$14*(($B$16+$AI$4)*0.2))-EXP(-$B$15*(($B$16+$AI$4)*0.2)))</f>
        <v/>
      </c>
      <c r="X312" s="17">
        <f>R312*EXP(-$B$15*(($B$16+$AI$4)*0.3))+S312*$B$15/($B$15-$AI$12)*(EXP(-$AI$12*(($B$16+$AI$4)*0.3))-EXP(-$B$15*(($B$16+$AI$4)*0.3)))+T312*$B$15/($B$15-$AI$13)*(EXP(-$AI$13*(($B$16+$AI$4)*0.3))-EXP(-$B$15*(($B$16+$AI$4)*0.3)))+U312*$B$15/($B$15-$AI$14)*(EXP(-$AI$14*(($B$16+$AI$4)*0.3))-EXP(-$B$15*(($B$16+$AI$4)*0.3)))</f>
        <v/>
      </c>
      <c r="Y312" s="17">
        <f>R312*EXP(-$B$15*(($B$16+$AI$4)*0.4))+S312*$B$15/($B$15-$AI$12)*(EXP(-$AI$12*(($B$16+$AI$4)*0.4))-EXP(-$B$15*(($B$16+$AI$4)*0.4)))+T312*$B$15/($B$15-$AI$13)*(EXP(-$AI$13*(($B$16+$AI$4)*0.4))-EXP(-$B$15*(($B$16+$AI$4)*0.4)))+U312*$B$15/($B$15-$AI$14)*(EXP(-$AI$14*(($B$16+$AI$4)*0.4))-EXP(-$B$15*(($B$16+$AI$4)*0.4)))</f>
        <v/>
      </c>
      <c r="Z312" s="17">
        <f>R312*EXP(-$B$15*(($B$16+$AI$4)*0.5))+S312*$B$15/($B$15-$AI$12)*(EXP(-$AI$12*(($B$16+$AI$4)*0.5))-EXP(-$B$15*(($B$16+$AI$4)*0.5)))+T312*$B$15/($B$15-$AI$13)*(EXP(-$AI$13*(($B$16+$AI$4)*0.5))-EXP(-$B$15*(($B$16+$AI$4)*0.5)))+U312*$B$15/($B$15-$AI$14)*(EXP(-$AI$14*(($B$16+$AI$4)*0.5))-EXP(-$B$15*(($B$16+$AI$4)*0.5)))</f>
        <v/>
      </c>
      <c r="AA312" s="17">
        <f>R312*EXP(-$B$15*(($B$16+$AI$4)*0.6))+S312*$B$15/($B$15-$AI$12)*(EXP(-$AI$12*(($B$16+$AI$4)*0.6))-EXP(-$B$15*(($B$16+$AI$4)*0.6)))+T312*$B$15/($B$15-$AI$13)*(EXP(-$AI$13*(($B$16+$AI$4)*0.6))-EXP(-$B$15*(($B$16+$AI$4)*0.6)))+U312*$B$15/($B$15-$AI$14)*(EXP(-$AI$14*(($B$16+$AI$4)*0.6))-EXP(-$B$15*(($B$16+$AI$4)*0.6)))</f>
        <v/>
      </c>
      <c r="AB312" s="17">
        <f>R312*EXP(-$B$15*(($B$16+$AI$4)*0.7))+S312*$B$15/($B$15-$AI$12)*(EXP(-$AI$12*(($B$16+$AI$4)*0.7))-EXP(-$B$15*(($B$16+$AI$4)*0.7)))+T312*$B$15/($B$15-$AI$13)*(EXP(-$AI$13*(($B$16+$AI$4)*0.7))-EXP(-$B$15*(($B$16+$AI$4)*0.7)))+U312*$B$15/($B$15-$AI$14)*(EXP(-$AI$14*(($B$16+$AI$4)*0.7))-EXP(-$B$15*(($B$16+$AI$4)*0.7)))</f>
        <v/>
      </c>
      <c r="AC312" s="17">
        <f>R312*EXP(-$B$15*(($B$16+$AI$4)*0.8))+S312*$B$15/($B$15-$AI$12)*(EXP(-$AI$12*(($B$16+$AI$4)*0.8))-EXP(-$B$15*(($B$16+$AI$4)*0.8)))+T312*$B$15/($B$15-$AI$13)*(EXP(-$AI$13*(($B$16+$AI$4)*0.8))-EXP(-$B$15*(($B$16+$AI$4)*0.8)))+U312*$B$15/($B$15-$AI$14)*(EXP(-$AI$14*(($B$16+$AI$4)*0.8))-EXP(-$B$15*(($B$16+$AI$4)*0.8)))</f>
        <v/>
      </c>
      <c r="AD312" s="17">
        <f>R312*EXP(-$B$15*(($B$16+$AI$4)*0.9))+S312*$B$15/($B$15-$AI$12)*(EXP(-$AI$12*(($B$16+$AI$4)*0.9))-EXP(-$B$15*(($B$16+$AI$4)*0.9)))+T312*$B$15/($B$15-$AI$13)*(EXP(-$AI$13*(($B$16+$AI$4)*0.9))-EXP(-$B$15*(($B$16+$AI$4)*0.9)))+U312*$B$15/($B$15-$AI$14)*(EXP(-$AI$14*(($B$16+$AI$4)*0.9))-EXP(-$B$15*(($B$16+$AI$4)*0.9)))</f>
        <v/>
      </c>
      <c r="AE312" s="17">
        <f>R312*EXP(-$B$15*(($B$16+$AI$4)*1.0))+S312*$B$15/($B$15-$AI$12)*(EXP(-$AI$12*(($B$16+$AI$4)*1.0))-EXP(-$B$15*(($B$16+$AI$4)*1.0)))+T312*$B$15/($B$15-$AI$13)*(EXP(-$AI$13*(($B$16+$AI$4)*1.0))-EXP(-$B$15*(($B$16+$AI$4)*1.0)))+U312*$B$15/($B$15-$AI$14)*(EXP(-$AI$14*(($B$16+$AI$4)*1.0))-EXP(-$B$15*(($B$16+$AI$4)*1.0)))</f>
        <v/>
      </c>
      <c r="AF312" s="17">
        <f>MIN((G312-V312)/$AI$48,(G312-W312)/$AI$49,(G312-X312)/$AI$50,(G312-Y312)/$AI$51,(G312-Z312)/$AI$52,(G312-AA312)/$AI$53,(G312-AB312)/$AI$54,(G312-AC312)/$AI$55,(G312-AD312)/$AI$56,(G312-AE312)/$AI$57)</f>
        <v/>
      </c>
    </row>
    <row r="313">
      <c r="E313" s="12">
        <f>E312+$B$11</f>
        <v/>
      </c>
      <c r="F313" s="13">
        <f>E313/60</f>
        <v/>
      </c>
      <c r="G313" s="13">
        <f>IF(F313&gt;=$AI$66,$B$26,IF(F313&gt;=$AI$65,$B$25,IF(F313&gt;=$AI$64,$B$24,IF(F313&gt;=$AI$63,$B$23,IF(F313&gt;=$AI$62,$B$22,IF(F313&gt;=$AI$61,$B$21,$B$20))))))</f>
        <v/>
      </c>
      <c r="H313" s="14">
        <f>MAX(0,MIN($AI$59,IF($B$9="Plasma",(G313-(S313*$AI$18+T313*$AI$19+U313*$AI$20))/$AI$46,AF313)))</f>
        <v/>
      </c>
      <c r="I313" s="15">
        <f>H313/10*3600/$B$11</f>
        <v/>
      </c>
      <c r="J313" s="15">
        <f>J312+H313</f>
        <v/>
      </c>
      <c r="K313" s="14">
        <f>$AI$21*K312+$AI$22*L312+$AI$23*M312+$AI$30*H312</f>
        <v/>
      </c>
      <c r="L313" s="14">
        <f>$AI$24*K312+$AI$25*L312+$AI$26*M312+$AI$31*H312</f>
        <v/>
      </c>
      <c r="M313" s="14">
        <f>$AI$27*K312+$AI$28*L312+$AI$29*M312+$AI$32*H312</f>
        <v/>
      </c>
      <c r="N313" s="16">
        <f>R313*$B$48</f>
        <v/>
      </c>
      <c r="O313" s="14">
        <f>K313/$B$37</f>
        <v/>
      </c>
      <c r="P313" s="14">
        <f>L313/$B$38</f>
        <v/>
      </c>
      <c r="Q313" s="14">
        <f>M313/$B$39</f>
        <v/>
      </c>
      <c r="R313" s="14">
        <f>R312*$AI$42+S312*$AI$43+T312*$AI$44+U312*$AI$45+$AI$47*H312</f>
        <v/>
      </c>
      <c r="S313" s="17">
        <f>$AI$33*K313+$AI$34*L313+$AI$35*M313</f>
        <v/>
      </c>
      <c r="T313" s="17">
        <f>$AI$36*K313+$AI$37*L313+$AI$38*M313</f>
        <v/>
      </c>
      <c r="U313" s="17">
        <f>$AI$39*K313+$AI$40*L313+$AI$41*M313</f>
        <v/>
      </c>
      <c r="V313" s="17">
        <f>R313*EXP(-$B$15*(($B$16+$AI$4)*0.1))+S313*$B$15/($B$15-$AI$12)*(EXP(-$AI$12*(($B$16+$AI$4)*0.1))-EXP(-$B$15*(($B$16+$AI$4)*0.1)))+T313*$B$15/($B$15-$AI$13)*(EXP(-$AI$13*(($B$16+$AI$4)*0.1))-EXP(-$B$15*(($B$16+$AI$4)*0.1)))+U313*$B$15/($B$15-$AI$14)*(EXP(-$AI$14*(($B$16+$AI$4)*0.1))-EXP(-$B$15*(($B$16+$AI$4)*0.1)))</f>
        <v/>
      </c>
      <c r="W313" s="17">
        <f>R313*EXP(-$B$15*(($B$16+$AI$4)*0.2))+S313*$B$15/($B$15-$AI$12)*(EXP(-$AI$12*(($B$16+$AI$4)*0.2))-EXP(-$B$15*(($B$16+$AI$4)*0.2)))+T313*$B$15/($B$15-$AI$13)*(EXP(-$AI$13*(($B$16+$AI$4)*0.2))-EXP(-$B$15*(($B$16+$AI$4)*0.2)))+U313*$B$15/($B$15-$AI$14)*(EXP(-$AI$14*(($B$16+$AI$4)*0.2))-EXP(-$B$15*(($B$16+$AI$4)*0.2)))</f>
        <v/>
      </c>
      <c r="X313" s="17">
        <f>R313*EXP(-$B$15*(($B$16+$AI$4)*0.3))+S313*$B$15/($B$15-$AI$12)*(EXP(-$AI$12*(($B$16+$AI$4)*0.3))-EXP(-$B$15*(($B$16+$AI$4)*0.3)))+T313*$B$15/($B$15-$AI$13)*(EXP(-$AI$13*(($B$16+$AI$4)*0.3))-EXP(-$B$15*(($B$16+$AI$4)*0.3)))+U313*$B$15/($B$15-$AI$14)*(EXP(-$AI$14*(($B$16+$AI$4)*0.3))-EXP(-$B$15*(($B$16+$AI$4)*0.3)))</f>
        <v/>
      </c>
      <c r="Y313" s="17">
        <f>R313*EXP(-$B$15*(($B$16+$AI$4)*0.4))+S313*$B$15/($B$15-$AI$12)*(EXP(-$AI$12*(($B$16+$AI$4)*0.4))-EXP(-$B$15*(($B$16+$AI$4)*0.4)))+T313*$B$15/($B$15-$AI$13)*(EXP(-$AI$13*(($B$16+$AI$4)*0.4))-EXP(-$B$15*(($B$16+$AI$4)*0.4)))+U313*$B$15/($B$15-$AI$14)*(EXP(-$AI$14*(($B$16+$AI$4)*0.4))-EXP(-$B$15*(($B$16+$AI$4)*0.4)))</f>
        <v/>
      </c>
      <c r="Z313" s="17">
        <f>R313*EXP(-$B$15*(($B$16+$AI$4)*0.5))+S313*$B$15/($B$15-$AI$12)*(EXP(-$AI$12*(($B$16+$AI$4)*0.5))-EXP(-$B$15*(($B$16+$AI$4)*0.5)))+T313*$B$15/($B$15-$AI$13)*(EXP(-$AI$13*(($B$16+$AI$4)*0.5))-EXP(-$B$15*(($B$16+$AI$4)*0.5)))+U313*$B$15/($B$15-$AI$14)*(EXP(-$AI$14*(($B$16+$AI$4)*0.5))-EXP(-$B$15*(($B$16+$AI$4)*0.5)))</f>
        <v/>
      </c>
      <c r="AA313" s="17">
        <f>R313*EXP(-$B$15*(($B$16+$AI$4)*0.6))+S313*$B$15/($B$15-$AI$12)*(EXP(-$AI$12*(($B$16+$AI$4)*0.6))-EXP(-$B$15*(($B$16+$AI$4)*0.6)))+T313*$B$15/($B$15-$AI$13)*(EXP(-$AI$13*(($B$16+$AI$4)*0.6))-EXP(-$B$15*(($B$16+$AI$4)*0.6)))+U313*$B$15/($B$15-$AI$14)*(EXP(-$AI$14*(($B$16+$AI$4)*0.6))-EXP(-$B$15*(($B$16+$AI$4)*0.6)))</f>
        <v/>
      </c>
      <c r="AB313" s="17">
        <f>R313*EXP(-$B$15*(($B$16+$AI$4)*0.7))+S313*$B$15/($B$15-$AI$12)*(EXP(-$AI$12*(($B$16+$AI$4)*0.7))-EXP(-$B$15*(($B$16+$AI$4)*0.7)))+T313*$B$15/($B$15-$AI$13)*(EXP(-$AI$13*(($B$16+$AI$4)*0.7))-EXP(-$B$15*(($B$16+$AI$4)*0.7)))+U313*$B$15/($B$15-$AI$14)*(EXP(-$AI$14*(($B$16+$AI$4)*0.7))-EXP(-$B$15*(($B$16+$AI$4)*0.7)))</f>
        <v/>
      </c>
      <c r="AC313" s="17">
        <f>R313*EXP(-$B$15*(($B$16+$AI$4)*0.8))+S313*$B$15/($B$15-$AI$12)*(EXP(-$AI$12*(($B$16+$AI$4)*0.8))-EXP(-$B$15*(($B$16+$AI$4)*0.8)))+T313*$B$15/($B$15-$AI$13)*(EXP(-$AI$13*(($B$16+$AI$4)*0.8))-EXP(-$B$15*(($B$16+$AI$4)*0.8)))+U313*$B$15/($B$15-$AI$14)*(EXP(-$AI$14*(($B$16+$AI$4)*0.8))-EXP(-$B$15*(($B$16+$AI$4)*0.8)))</f>
        <v/>
      </c>
      <c r="AD313" s="17">
        <f>R313*EXP(-$B$15*(($B$16+$AI$4)*0.9))+S313*$B$15/($B$15-$AI$12)*(EXP(-$AI$12*(($B$16+$AI$4)*0.9))-EXP(-$B$15*(($B$16+$AI$4)*0.9)))+T313*$B$15/($B$15-$AI$13)*(EXP(-$AI$13*(($B$16+$AI$4)*0.9))-EXP(-$B$15*(($B$16+$AI$4)*0.9)))+U313*$B$15/($B$15-$AI$14)*(EXP(-$AI$14*(($B$16+$AI$4)*0.9))-EXP(-$B$15*(($B$16+$AI$4)*0.9)))</f>
        <v/>
      </c>
      <c r="AE313" s="17">
        <f>R313*EXP(-$B$15*(($B$16+$AI$4)*1.0))+S313*$B$15/($B$15-$AI$12)*(EXP(-$AI$12*(($B$16+$AI$4)*1.0))-EXP(-$B$15*(($B$16+$AI$4)*1.0)))+T313*$B$15/($B$15-$AI$13)*(EXP(-$AI$13*(($B$16+$AI$4)*1.0))-EXP(-$B$15*(($B$16+$AI$4)*1.0)))+U313*$B$15/($B$15-$AI$14)*(EXP(-$AI$14*(($B$16+$AI$4)*1.0))-EXP(-$B$15*(($B$16+$AI$4)*1.0)))</f>
        <v/>
      </c>
      <c r="AF313" s="17">
        <f>MIN((G313-V313)/$AI$48,(G313-W313)/$AI$49,(G313-X313)/$AI$50,(G313-Y313)/$AI$51,(G313-Z313)/$AI$52,(G313-AA313)/$AI$53,(G313-AB313)/$AI$54,(G313-AC313)/$AI$55,(G313-AD313)/$AI$56,(G313-AE313)/$AI$57)</f>
        <v/>
      </c>
    </row>
    <row r="314">
      <c r="E314" s="12">
        <f>E313+$B$11</f>
        <v/>
      </c>
      <c r="F314" s="13">
        <f>E314/60</f>
        <v/>
      </c>
      <c r="G314" s="13">
        <f>IF(F314&gt;=$AI$66,$B$26,IF(F314&gt;=$AI$65,$B$25,IF(F314&gt;=$AI$64,$B$24,IF(F314&gt;=$AI$63,$B$23,IF(F314&gt;=$AI$62,$B$22,IF(F314&gt;=$AI$61,$B$21,$B$20))))))</f>
        <v/>
      </c>
      <c r="H314" s="14">
        <f>MAX(0,MIN($AI$59,IF($B$9="Plasma",(G314-(S314*$AI$18+T314*$AI$19+U314*$AI$20))/$AI$46,AF314)))</f>
        <v/>
      </c>
      <c r="I314" s="15">
        <f>H314/10*3600/$B$11</f>
        <v/>
      </c>
      <c r="J314" s="15">
        <f>J313+H314</f>
        <v/>
      </c>
      <c r="K314" s="14">
        <f>$AI$21*K313+$AI$22*L313+$AI$23*M313+$AI$30*H313</f>
        <v/>
      </c>
      <c r="L314" s="14">
        <f>$AI$24*K313+$AI$25*L313+$AI$26*M313+$AI$31*H313</f>
        <v/>
      </c>
      <c r="M314" s="14">
        <f>$AI$27*K313+$AI$28*L313+$AI$29*M313+$AI$32*H313</f>
        <v/>
      </c>
      <c r="N314" s="16">
        <f>R314*$B$48</f>
        <v/>
      </c>
      <c r="O314" s="14">
        <f>K314/$B$37</f>
        <v/>
      </c>
      <c r="P314" s="14">
        <f>L314/$B$38</f>
        <v/>
      </c>
      <c r="Q314" s="14">
        <f>M314/$B$39</f>
        <v/>
      </c>
      <c r="R314" s="14">
        <f>R313*$AI$42+S313*$AI$43+T313*$AI$44+U313*$AI$45+$AI$47*H313</f>
        <v/>
      </c>
      <c r="S314" s="17">
        <f>$AI$33*K314+$AI$34*L314+$AI$35*M314</f>
        <v/>
      </c>
      <c r="T314" s="17">
        <f>$AI$36*K314+$AI$37*L314+$AI$38*M314</f>
        <v/>
      </c>
      <c r="U314" s="17">
        <f>$AI$39*K314+$AI$40*L314+$AI$41*M314</f>
        <v/>
      </c>
      <c r="V314" s="17">
        <f>R314*EXP(-$B$15*(($B$16+$AI$4)*0.1))+S314*$B$15/($B$15-$AI$12)*(EXP(-$AI$12*(($B$16+$AI$4)*0.1))-EXP(-$B$15*(($B$16+$AI$4)*0.1)))+T314*$B$15/($B$15-$AI$13)*(EXP(-$AI$13*(($B$16+$AI$4)*0.1))-EXP(-$B$15*(($B$16+$AI$4)*0.1)))+U314*$B$15/($B$15-$AI$14)*(EXP(-$AI$14*(($B$16+$AI$4)*0.1))-EXP(-$B$15*(($B$16+$AI$4)*0.1)))</f>
        <v/>
      </c>
      <c r="W314" s="17">
        <f>R314*EXP(-$B$15*(($B$16+$AI$4)*0.2))+S314*$B$15/($B$15-$AI$12)*(EXP(-$AI$12*(($B$16+$AI$4)*0.2))-EXP(-$B$15*(($B$16+$AI$4)*0.2)))+T314*$B$15/($B$15-$AI$13)*(EXP(-$AI$13*(($B$16+$AI$4)*0.2))-EXP(-$B$15*(($B$16+$AI$4)*0.2)))+U314*$B$15/($B$15-$AI$14)*(EXP(-$AI$14*(($B$16+$AI$4)*0.2))-EXP(-$B$15*(($B$16+$AI$4)*0.2)))</f>
        <v/>
      </c>
      <c r="X314" s="17">
        <f>R314*EXP(-$B$15*(($B$16+$AI$4)*0.3))+S314*$B$15/($B$15-$AI$12)*(EXP(-$AI$12*(($B$16+$AI$4)*0.3))-EXP(-$B$15*(($B$16+$AI$4)*0.3)))+T314*$B$15/($B$15-$AI$13)*(EXP(-$AI$13*(($B$16+$AI$4)*0.3))-EXP(-$B$15*(($B$16+$AI$4)*0.3)))+U314*$B$15/($B$15-$AI$14)*(EXP(-$AI$14*(($B$16+$AI$4)*0.3))-EXP(-$B$15*(($B$16+$AI$4)*0.3)))</f>
        <v/>
      </c>
      <c r="Y314" s="17">
        <f>R314*EXP(-$B$15*(($B$16+$AI$4)*0.4))+S314*$B$15/($B$15-$AI$12)*(EXP(-$AI$12*(($B$16+$AI$4)*0.4))-EXP(-$B$15*(($B$16+$AI$4)*0.4)))+T314*$B$15/($B$15-$AI$13)*(EXP(-$AI$13*(($B$16+$AI$4)*0.4))-EXP(-$B$15*(($B$16+$AI$4)*0.4)))+U314*$B$15/($B$15-$AI$14)*(EXP(-$AI$14*(($B$16+$AI$4)*0.4))-EXP(-$B$15*(($B$16+$AI$4)*0.4)))</f>
        <v/>
      </c>
      <c r="Z314" s="17">
        <f>R314*EXP(-$B$15*(($B$16+$AI$4)*0.5))+S314*$B$15/($B$15-$AI$12)*(EXP(-$AI$12*(($B$16+$AI$4)*0.5))-EXP(-$B$15*(($B$16+$AI$4)*0.5)))+T314*$B$15/($B$15-$AI$13)*(EXP(-$AI$13*(($B$16+$AI$4)*0.5))-EXP(-$B$15*(($B$16+$AI$4)*0.5)))+U314*$B$15/($B$15-$AI$14)*(EXP(-$AI$14*(($B$16+$AI$4)*0.5))-EXP(-$B$15*(($B$16+$AI$4)*0.5)))</f>
        <v/>
      </c>
      <c r="AA314" s="17">
        <f>R314*EXP(-$B$15*(($B$16+$AI$4)*0.6))+S314*$B$15/($B$15-$AI$12)*(EXP(-$AI$12*(($B$16+$AI$4)*0.6))-EXP(-$B$15*(($B$16+$AI$4)*0.6)))+T314*$B$15/($B$15-$AI$13)*(EXP(-$AI$13*(($B$16+$AI$4)*0.6))-EXP(-$B$15*(($B$16+$AI$4)*0.6)))+U314*$B$15/($B$15-$AI$14)*(EXP(-$AI$14*(($B$16+$AI$4)*0.6))-EXP(-$B$15*(($B$16+$AI$4)*0.6)))</f>
        <v/>
      </c>
      <c r="AB314" s="17">
        <f>R314*EXP(-$B$15*(($B$16+$AI$4)*0.7))+S314*$B$15/($B$15-$AI$12)*(EXP(-$AI$12*(($B$16+$AI$4)*0.7))-EXP(-$B$15*(($B$16+$AI$4)*0.7)))+T314*$B$15/($B$15-$AI$13)*(EXP(-$AI$13*(($B$16+$AI$4)*0.7))-EXP(-$B$15*(($B$16+$AI$4)*0.7)))+U314*$B$15/($B$15-$AI$14)*(EXP(-$AI$14*(($B$16+$AI$4)*0.7))-EXP(-$B$15*(($B$16+$AI$4)*0.7)))</f>
        <v/>
      </c>
      <c r="AC314" s="17">
        <f>R314*EXP(-$B$15*(($B$16+$AI$4)*0.8))+S314*$B$15/($B$15-$AI$12)*(EXP(-$AI$12*(($B$16+$AI$4)*0.8))-EXP(-$B$15*(($B$16+$AI$4)*0.8)))+T314*$B$15/($B$15-$AI$13)*(EXP(-$AI$13*(($B$16+$AI$4)*0.8))-EXP(-$B$15*(($B$16+$AI$4)*0.8)))+U314*$B$15/($B$15-$AI$14)*(EXP(-$AI$14*(($B$16+$AI$4)*0.8))-EXP(-$B$15*(($B$16+$AI$4)*0.8)))</f>
        <v/>
      </c>
      <c r="AD314" s="17">
        <f>R314*EXP(-$B$15*(($B$16+$AI$4)*0.9))+S314*$B$15/($B$15-$AI$12)*(EXP(-$AI$12*(($B$16+$AI$4)*0.9))-EXP(-$B$15*(($B$16+$AI$4)*0.9)))+T314*$B$15/($B$15-$AI$13)*(EXP(-$AI$13*(($B$16+$AI$4)*0.9))-EXP(-$B$15*(($B$16+$AI$4)*0.9)))+U314*$B$15/($B$15-$AI$14)*(EXP(-$AI$14*(($B$16+$AI$4)*0.9))-EXP(-$B$15*(($B$16+$AI$4)*0.9)))</f>
        <v/>
      </c>
      <c r="AE314" s="17">
        <f>R314*EXP(-$B$15*(($B$16+$AI$4)*1.0))+S314*$B$15/($B$15-$AI$12)*(EXP(-$AI$12*(($B$16+$AI$4)*1.0))-EXP(-$B$15*(($B$16+$AI$4)*1.0)))+T314*$B$15/($B$15-$AI$13)*(EXP(-$AI$13*(($B$16+$AI$4)*1.0))-EXP(-$B$15*(($B$16+$AI$4)*1.0)))+U314*$B$15/($B$15-$AI$14)*(EXP(-$AI$14*(($B$16+$AI$4)*1.0))-EXP(-$B$15*(($B$16+$AI$4)*1.0)))</f>
        <v/>
      </c>
      <c r="AF314" s="17">
        <f>MIN((G314-V314)/$AI$48,(G314-W314)/$AI$49,(G314-X314)/$AI$50,(G314-Y314)/$AI$51,(G314-Z314)/$AI$52,(G314-AA314)/$AI$53,(G314-AB314)/$AI$54,(G314-AC314)/$AI$55,(G314-AD314)/$AI$56,(G314-AE314)/$AI$57)</f>
        <v/>
      </c>
    </row>
    <row r="315">
      <c r="E315" s="12">
        <f>E314+$B$11</f>
        <v/>
      </c>
      <c r="F315" s="13">
        <f>E315/60</f>
        <v/>
      </c>
      <c r="G315" s="13">
        <f>IF(F315&gt;=$AI$66,$B$26,IF(F315&gt;=$AI$65,$B$25,IF(F315&gt;=$AI$64,$B$24,IF(F315&gt;=$AI$63,$B$23,IF(F315&gt;=$AI$62,$B$22,IF(F315&gt;=$AI$61,$B$21,$B$20))))))</f>
        <v/>
      </c>
      <c r="H315" s="14">
        <f>MAX(0,MIN($AI$59,IF($B$9="Plasma",(G315-(S315*$AI$18+T315*$AI$19+U315*$AI$20))/$AI$46,AF315)))</f>
        <v/>
      </c>
      <c r="I315" s="15">
        <f>H315/10*3600/$B$11</f>
        <v/>
      </c>
      <c r="J315" s="15">
        <f>J314+H315</f>
        <v/>
      </c>
      <c r="K315" s="14">
        <f>$AI$21*K314+$AI$22*L314+$AI$23*M314+$AI$30*H314</f>
        <v/>
      </c>
      <c r="L315" s="14">
        <f>$AI$24*K314+$AI$25*L314+$AI$26*M314+$AI$31*H314</f>
        <v/>
      </c>
      <c r="M315" s="14">
        <f>$AI$27*K314+$AI$28*L314+$AI$29*M314+$AI$32*H314</f>
        <v/>
      </c>
      <c r="N315" s="16">
        <f>R315*$B$48</f>
        <v/>
      </c>
      <c r="O315" s="14">
        <f>K315/$B$37</f>
        <v/>
      </c>
      <c r="P315" s="14">
        <f>L315/$B$38</f>
        <v/>
      </c>
      <c r="Q315" s="14">
        <f>M315/$B$39</f>
        <v/>
      </c>
      <c r="R315" s="14">
        <f>R314*$AI$42+S314*$AI$43+T314*$AI$44+U314*$AI$45+$AI$47*H314</f>
        <v/>
      </c>
      <c r="S315" s="17">
        <f>$AI$33*K315+$AI$34*L315+$AI$35*M315</f>
        <v/>
      </c>
      <c r="T315" s="17">
        <f>$AI$36*K315+$AI$37*L315+$AI$38*M315</f>
        <v/>
      </c>
      <c r="U315" s="17">
        <f>$AI$39*K315+$AI$40*L315+$AI$41*M315</f>
        <v/>
      </c>
      <c r="V315" s="17">
        <f>R315*EXP(-$B$15*(($B$16+$AI$4)*0.1))+S315*$B$15/($B$15-$AI$12)*(EXP(-$AI$12*(($B$16+$AI$4)*0.1))-EXP(-$B$15*(($B$16+$AI$4)*0.1)))+T315*$B$15/($B$15-$AI$13)*(EXP(-$AI$13*(($B$16+$AI$4)*0.1))-EXP(-$B$15*(($B$16+$AI$4)*0.1)))+U315*$B$15/($B$15-$AI$14)*(EXP(-$AI$14*(($B$16+$AI$4)*0.1))-EXP(-$B$15*(($B$16+$AI$4)*0.1)))</f>
        <v/>
      </c>
      <c r="W315" s="17">
        <f>R315*EXP(-$B$15*(($B$16+$AI$4)*0.2))+S315*$B$15/($B$15-$AI$12)*(EXP(-$AI$12*(($B$16+$AI$4)*0.2))-EXP(-$B$15*(($B$16+$AI$4)*0.2)))+T315*$B$15/($B$15-$AI$13)*(EXP(-$AI$13*(($B$16+$AI$4)*0.2))-EXP(-$B$15*(($B$16+$AI$4)*0.2)))+U315*$B$15/($B$15-$AI$14)*(EXP(-$AI$14*(($B$16+$AI$4)*0.2))-EXP(-$B$15*(($B$16+$AI$4)*0.2)))</f>
        <v/>
      </c>
      <c r="X315" s="17">
        <f>R315*EXP(-$B$15*(($B$16+$AI$4)*0.3))+S315*$B$15/($B$15-$AI$12)*(EXP(-$AI$12*(($B$16+$AI$4)*0.3))-EXP(-$B$15*(($B$16+$AI$4)*0.3)))+T315*$B$15/($B$15-$AI$13)*(EXP(-$AI$13*(($B$16+$AI$4)*0.3))-EXP(-$B$15*(($B$16+$AI$4)*0.3)))+U315*$B$15/($B$15-$AI$14)*(EXP(-$AI$14*(($B$16+$AI$4)*0.3))-EXP(-$B$15*(($B$16+$AI$4)*0.3)))</f>
        <v/>
      </c>
      <c r="Y315" s="17">
        <f>R315*EXP(-$B$15*(($B$16+$AI$4)*0.4))+S315*$B$15/($B$15-$AI$12)*(EXP(-$AI$12*(($B$16+$AI$4)*0.4))-EXP(-$B$15*(($B$16+$AI$4)*0.4)))+T315*$B$15/($B$15-$AI$13)*(EXP(-$AI$13*(($B$16+$AI$4)*0.4))-EXP(-$B$15*(($B$16+$AI$4)*0.4)))+U315*$B$15/($B$15-$AI$14)*(EXP(-$AI$14*(($B$16+$AI$4)*0.4))-EXP(-$B$15*(($B$16+$AI$4)*0.4)))</f>
        <v/>
      </c>
      <c r="Z315" s="17">
        <f>R315*EXP(-$B$15*(($B$16+$AI$4)*0.5))+S315*$B$15/($B$15-$AI$12)*(EXP(-$AI$12*(($B$16+$AI$4)*0.5))-EXP(-$B$15*(($B$16+$AI$4)*0.5)))+T315*$B$15/($B$15-$AI$13)*(EXP(-$AI$13*(($B$16+$AI$4)*0.5))-EXP(-$B$15*(($B$16+$AI$4)*0.5)))+U315*$B$15/($B$15-$AI$14)*(EXP(-$AI$14*(($B$16+$AI$4)*0.5))-EXP(-$B$15*(($B$16+$AI$4)*0.5)))</f>
        <v/>
      </c>
      <c r="AA315" s="17">
        <f>R315*EXP(-$B$15*(($B$16+$AI$4)*0.6))+S315*$B$15/($B$15-$AI$12)*(EXP(-$AI$12*(($B$16+$AI$4)*0.6))-EXP(-$B$15*(($B$16+$AI$4)*0.6)))+T315*$B$15/($B$15-$AI$13)*(EXP(-$AI$13*(($B$16+$AI$4)*0.6))-EXP(-$B$15*(($B$16+$AI$4)*0.6)))+U315*$B$15/($B$15-$AI$14)*(EXP(-$AI$14*(($B$16+$AI$4)*0.6))-EXP(-$B$15*(($B$16+$AI$4)*0.6)))</f>
        <v/>
      </c>
      <c r="AB315" s="17">
        <f>R315*EXP(-$B$15*(($B$16+$AI$4)*0.7))+S315*$B$15/($B$15-$AI$12)*(EXP(-$AI$12*(($B$16+$AI$4)*0.7))-EXP(-$B$15*(($B$16+$AI$4)*0.7)))+T315*$B$15/($B$15-$AI$13)*(EXP(-$AI$13*(($B$16+$AI$4)*0.7))-EXP(-$B$15*(($B$16+$AI$4)*0.7)))+U315*$B$15/($B$15-$AI$14)*(EXP(-$AI$14*(($B$16+$AI$4)*0.7))-EXP(-$B$15*(($B$16+$AI$4)*0.7)))</f>
        <v/>
      </c>
      <c r="AC315" s="17">
        <f>R315*EXP(-$B$15*(($B$16+$AI$4)*0.8))+S315*$B$15/($B$15-$AI$12)*(EXP(-$AI$12*(($B$16+$AI$4)*0.8))-EXP(-$B$15*(($B$16+$AI$4)*0.8)))+T315*$B$15/($B$15-$AI$13)*(EXP(-$AI$13*(($B$16+$AI$4)*0.8))-EXP(-$B$15*(($B$16+$AI$4)*0.8)))+U315*$B$15/($B$15-$AI$14)*(EXP(-$AI$14*(($B$16+$AI$4)*0.8))-EXP(-$B$15*(($B$16+$AI$4)*0.8)))</f>
        <v/>
      </c>
      <c r="AD315" s="17">
        <f>R315*EXP(-$B$15*(($B$16+$AI$4)*0.9))+S315*$B$15/($B$15-$AI$12)*(EXP(-$AI$12*(($B$16+$AI$4)*0.9))-EXP(-$B$15*(($B$16+$AI$4)*0.9)))+T315*$B$15/($B$15-$AI$13)*(EXP(-$AI$13*(($B$16+$AI$4)*0.9))-EXP(-$B$15*(($B$16+$AI$4)*0.9)))+U315*$B$15/($B$15-$AI$14)*(EXP(-$AI$14*(($B$16+$AI$4)*0.9))-EXP(-$B$15*(($B$16+$AI$4)*0.9)))</f>
        <v/>
      </c>
      <c r="AE315" s="17">
        <f>R315*EXP(-$B$15*(($B$16+$AI$4)*1.0))+S315*$B$15/($B$15-$AI$12)*(EXP(-$AI$12*(($B$16+$AI$4)*1.0))-EXP(-$B$15*(($B$16+$AI$4)*1.0)))+T315*$B$15/($B$15-$AI$13)*(EXP(-$AI$13*(($B$16+$AI$4)*1.0))-EXP(-$B$15*(($B$16+$AI$4)*1.0)))+U315*$B$15/($B$15-$AI$14)*(EXP(-$AI$14*(($B$16+$AI$4)*1.0))-EXP(-$B$15*(($B$16+$AI$4)*1.0)))</f>
        <v/>
      </c>
      <c r="AF315" s="17">
        <f>MIN((G315-V315)/$AI$48,(G315-W315)/$AI$49,(G315-X315)/$AI$50,(G315-Y315)/$AI$51,(G315-Z315)/$AI$52,(G315-AA315)/$AI$53,(G315-AB315)/$AI$54,(G315-AC315)/$AI$55,(G315-AD315)/$AI$56,(G315-AE315)/$AI$57)</f>
        <v/>
      </c>
    </row>
    <row r="316">
      <c r="E316" s="12">
        <f>E315+$B$11</f>
        <v/>
      </c>
      <c r="F316" s="13">
        <f>E316/60</f>
        <v/>
      </c>
      <c r="G316" s="13">
        <f>IF(F316&gt;=$AI$66,$B$26,IF(F316&gt;=$AI$65,$B$25,IF(F316&gt;=$AI$64,$B$24,IF(F316&gt;=$AI$63,$B$23,IF(F316&gt;=$AI$62,$B$22,IF(F316&gt;=$AI$61,$B$21,$B$20))))))</f>
        <v/>
      </c>
      <c r="H316" s="14">
        <f>MAX(0,MIN($AI$59,IF($B$9="Plasma",(G316-(S316*$AI$18+T316*$AI$19+U316*$AI$20))/$AI$46,AF316)))</f>
        <v/>
      </c>
      <c r="I316" s="15">
        <f>H316/10*3600/$B$11</f>
        <v/>
      </c>
      <c r="J316" s="15">
        <f>J315+H316</f>
        <v/>
      </c>
      <c r="K316" s="14">
        <f>$AI$21*K315+$AI$22*L315+$AI$23*M315+$AI$30*H315</f>
        <v/>
      </c>
      <c r="L316" s="14">
        <f>$AI$24*K315+$AI$25*L315+$AI$26*M315+$AI$31*H315</f>
        <v/>
      </c>
      <c r="M316" s="14">
        <f>$AI$27*K315+$AI$28*L315+$AI$29*M315+$AI$32*H315</f>
        <v/>
      </c>
      <c r="N316" s="16">
        <f>R316*$B$48</f>
        <v/>
      </c>
      <c r="O316" s="14">
        <f>K316/$B$37</f>
        <v/>
      </c>
      <c r="P316" s="14">
        <f>L316/$B$38</f>
        <v/>
      </c>
      <c r="Q316" s="14">
        <f>M316/$B$39</f>
        <v/>
      </c>
      <c r="R316" s="14">
        <f>R315*$AI$42+S315*$AI$43+T315*$AI$44+U315*$AI$45+$AI$47*H315</f>
        <v/>
      </c>
      <c r="S316" s="17">
        <f>$AI$33*K316+$AI$34*L316+$AI$35*M316</f>
        <v/>
      </c>
      <c r="T316" s="17">
        <f>$AI$36*K316+$AI$37*L316+$AI$38*M316</f>
        <v/>
      </c>
      <c r="U316" s="17">
        <f>$AI$39*K316+$AI$40*L316+$AI$41*M316</f>
        <v/>
      </c>
      <c r="V316" s="17">
        <f>R316*EXP(-$B$15*(($B$16+$AI$4)*0.1))+S316*$B$15/($B$15-$AI$12)*(EXP(-$AI$12*(($B$16+$AI$4)*0.1))-EXP(-$B$15*(($B$16+$AI$4)*0.1)))+T316*$B$15/($B$15-$AI$13)*(EXP(-$AI$13*(($B$16+$AI$4)*0.1))-EXP(-$B$15*(($B$16+$AI$4)*0.1)))+U316*$B$15/($B$15-$AI$14)*(EXP(-$AI$14*(($B$16+$AI$4)*0.1))-EXP(-$B$15*(($B$16+$AI$4)*0.1)))</f>
        <v/>
      </c>
      <c r="W316" s="17">
        <f>R316*EXP(-$B$15*(($B$16+$AI$4)*0.2))+S316*$B$15/($B$15-$AI$12)*(EXP(-$AI$12*(($B$16+$AI$4)*0.2))-EXP(-$B$15*(($B$16+$AI$4)*0.2)))+T316*$B$15/($B$15-$AI$13)*(EXP(-$AI$13*(($B$16+$AI$4)*0.2))-EXP(-$B$15*(($B$16+$AI$4)*0.2)))+U316*$B$15/($B$15-$AI$14)*(EXP(-$AI$14*(($B$16+$AI$4)*0.2))-EXP(-$B$15*(($B$16+$AI$4)*0.2)))</f>
        <v/>
      </c>
      <c r="X316" s="17">
        <f>R316*EXP(-$B$15*(($B$16+$AI$4)*0.3))+S316*$B$15/($B$15-$AI$12)*(EXP(-$AI$12*(($B$16+$AI$4)*0.3))-EXP(-$B$15*(($B$16+$AI$4)*0.3)))+T316*$B$15/($B$15-$AI$13)*(EXP(-$AI$13*(($B$16+$AI$4)*0.3))-EXP(-$B$15*(($B$16+$AI$4)*0.3)))+U316*$B$15/($B$15-$AI$14)*(EXP(-$AI$14*(($B$16+$AI$4)*0.3))-EXP(-$B$15*(($B$16+$AI$4)*0.3)))</f>
        <v/>
      </c>
      <c r="Y316" s="17">
        <f>R316*EXP(-$B$15*(($B$16+$AI$4)*0.4))+S316*$B$15/($B$15-$AI$12)*(EXP(-$AI$12*(($B$16+$AI$4)*0.4))-EXP(-$B$15*(($B$16+$AI$4)*0.4)))+T316*$B$15/($B$15-$AI$13)*(EXP(-$AI$13*(($B$16+$AI$4)*0.4))-EXP(-$B$15*(($B$16+$AI$4)*0.4)))+U316*$B$15/($B$15-$AI$14)*(EXP(-$AI$14*(($B$16+$AI$4)*0.4))-EXP(-$B$15*(($B$16+$AI$4)*0.4)))</f>
        <v/>
      </c>
      <c r="Z316" s="17">
        <f>R316*EXP(-$B$15*(($B$16+$AI$4)*0.5))+S316*$B$15/($B$15-$AI$12)*(EXP(-$AI$12*(($B$16+$AI$4)*0.5))-EXP(-$B$15*(($B$16+$AI$4)*0.5)))+T316*$B$15/($B$15-$AI$13)*(EXP(-$AI$13*(($B$16+$AI$4)*0.5))-EXP(-$B$15*(($B$16+$AI$4)*0.5)))+U316*$B$15/($B$15-$AI$14)*(EXP(-$AI$14*(($B$16+$AI$4)*0.5))-EXP(-$B$15*(($B$16+$AI$4)*0.5)))</f>
        <v/>
      </c>
      <c r="AA316" s="17">
        <f>R316*EXP(-$B$15*(($B$16+$AI$4)*0.6))+S316*$B$15/($B$15-$AI$12)*(EXP(-$AI$12*(($B$16+$AI$4)*0.6))-EXP(-$B$15*(($B$16+$AI$4)*0.6)))+T316*$B$15/($B$15-$AI$13)*(EXP(-$AI$13*(($B$16+$AI$4)*0.6))-EXP(-$B$15*(($B$16+$AI$4)*0.6)))+U316*$B$15/($B$15-$AI$14)*(EXP(-$AI$14*(($B$16+$AI$4)*0.6))-EXP(-$B$15*(($B$16+$AI$4)*0.6)))</f>
        <v/>
      </c>
      <c r="AB316" s="17">
        <f>R316*EXP(-$B$15*(($B$16+$AI$4)*0.7))+S316*$B$15/($B$15-$AI$12)*(EXP(-$AI$12*(($B$16+$AI$4)*0.7))-EXP(-$B$15*(($B$16+$AI$4)*0.7)))+T316*$B$15/($B$15-$AI$13)*(EXP(-$AI$13*(($B$16+$AI$4)*0.7))-EXP(-$B$15*(($B$16+$AI$4)*0.7)))+U316*$B$15/($B$15-$AI$14)*(EXP(-$AI$14*(($B$16+$AI$4)*0.7))-EXP(-$B$15*(($B$16+$AI$4)*0.7)))</f>
        <v/>
      </c>
      <c r="AC316" s="17">
        <f>R316*EXP(-$B$15*(($B$16+$AI$4)*0.8))+S316*$B$15/($B$15-$AI$12)*(EXP(-$AI$12*(($B$16+$AI$4)*0.8))-EXP(-$B$15*(($B$16+$AI$4)*0.8)))+T316*$B$15/($B$15-$AI$13)*(EXP(-$AI$13*(($B$16+$AI$4)*0.8))-EXP(-$B$15*(($B$16+$AI$4)*0.8)))+U316*$B$15/($B$15-$AI$14)*(EXP(-$AI$14*(($B$16+$AI$4)*0.8))-EXP(-$B$15*(($B$16+$AI$4)*0.8)))</f>
        <v/>
      </c>
      <c r="AD316" s="17">
        <f>R316*EXP(-$B$15*(($B$16+$AI$4)*0.9))+S316*$B$15/($B$15-$AI$12)*(EXP(-$AI$12*(($B$16+$AI$4)*0.9))-EXP(-$B$15*(($B$16+$AI$4)*0.9)))+T316*$B$15/($B$15-$AI$13)*(EXP(-$AI$13*(($B$16+$AI$4)*0.9))-EXP(-$B$15*(($B$16+$AI$4)*0.9)))+U316*$B$15/($B$15-$AI$14)*(EXP(-$AI$14*(($B$16+$AI$4)*0.9))-EXP(-$B$15*(($B$16+$AI$4)*0.9)))</f>
        <v/>
      </c>
      <c r="AE316" s="17">
        <f>R316*EXP(-$B$15*(($B$16+$AI$4)*1.0))+S316*$B$15/($B$15-$AI$12)*(EXP(-$AI$12*(($B$16+$AI$4)*1.0))-EXP(-$B$15*(($B$16+$AI$4)*1.0)))+T316*$B$15/($B$15-$AI$13)*(EXP(-$AI$13*(($B$16+$AI$4)*1.0))-EXP(-$B$15*(($B$16+$AI$4)*1.0)))+U316*$B$15/($B$15-$AI$14)*(EXP(-$AI$14*(($B$16+$AI$4)*1.0))-EXP(-$B$15*(($B$16+$AI$4)*1.0)))</f>
        <v/>
      </c>
      <c r="AF316" s="17">
        <f>MIN((G316-V316)/$AI$48,(G316-W316)/$AI$49,(G316-X316)/$AI$50,(G316-Y316)/$AI$51,(G316-Z316)/$AI$52,(G316-AA316)/$AI$53,(G316-AB316)/$AI$54,(G316-AC316)/$AI$55,(G316-AD316)/$AI$56,(G316-AE316)/$AI$57)</f>
        <v/>
      </c>
    </row>
    <row r="317">
      <c r="E317" s="12">
        <f>E316+$B$11</f>
        <v/>
      </c>
      <c r="F317" s="13">
        <f>E317/60</f>
        <v/>
      </c>
      <c r="G317" s="13">
        <f>IF(F317&gt;=$AI$66,$B$26,IF(F317&gt;=$AI$65,$B$25,IF(F317&gt;=$AI$64,$B$24,IF(F317&gt;=$AI$63,$B$23,IF(F317&gt;=$AI$62,$B$22,IF(F317&gt;=$AI$61,$B$21,$B$20))))))</f>
        <v/>
      </c>
      <c r="H317" s="14">
        <f>MAX(0,MIN($AI$59,IF($B$9="Plasma",(G317-(S317*$AI$18+T317*$AI$19+U317*$AI$20))/$AI$46,AF317)))</f>
        <v/>
      </c>
      <c r="I317" s="15">
        <f>H317/10*3600/$B$11</f>
        <v/>
      </c>
      <c r="J317" s="15">
        <f>J316+H317</f>
        <v/>
      </c>
      <c r="K317" s="14">
        <f>$AI$21*K316+$AI$22*L316+$AI$23*M316+$AI$30*H316</f>
        <v/>
      </c>
      <c r="L317" s="14">
        <f>$AI$24*K316+$AI$25*L316+$AI$26*M316+$AI$31*H316</f>
        <v/>
      </c>
      <c r="M317" s="14">
        <f>$AI$27*K316+$AI$28*L316+$AI$29*M316+$AI$32*H316</f>
        <v/>
      </c>
      <c r="N317" s="16">
        <f>R317*$B$48</f>
        <v/>
      </c>
      <c r="O317" s="14">
        <f>K317/$B$37</f>
        <v/>
      </c>
      <c r="P317" s="14">
        <f>L317/$B$38</f>
        <v/>
      </c>
      <c r="Q317" s="14">
        <f>M317/$B$39</f>
        <v/>
      </c>
      <c r="R317" s="14">
        <f>R316*$AI$42+S316*$AI$43+T316*$AI$44+U316*$AI$45+$AI$47*H316</f>
        <v/>
      </c>
      <c r="S317" s="17">
        <f>$AI$33*K317+$AI$34*L317+$AI$35*M317</f>
        <v/>
      </c>
      <c r="T317" s="17">
        <f>$AI$36*K317+$AI$37*L317+$AI$38*M317</f>
        <v/>
      </c>
      <c r="U317" s="17">
        <f>$AI$39*K317+$AI$40*L317+$AI$41*M317</f>
        <v/>
      </c>
      <c r="V317" s="17">
        <f>R317*EXP(-$B$15*(($B$16+$AI$4)*0.1))+S317*$B$15/($B$15-$AI$12)*(EXP(-$AI$12*(($B$16+$AI$4)*0.1))-EXP(-$B$15*(($B$16+$AI$4)*0.1)))+T317*$B$15/($B$15-$AI$13)*(EXP(-$AI$13*(($B$16+$AI$4)*0.1))-EXP(-$B$15*(($B$16+$AI$4)*0.1)))+U317*$B$15/($B$15-$AI$14)*(EXP(-$AI$14*(($B$16+$AI$4)*0.1))-EXP(-$B$15*(($B$16+$AI$4)*0.1)))</f>
        <v/>
      </c>
      <c r="W317" s="17">
        <f>R317*EXP(-$B$15*(($B$16+$AI$4)*0.2))+S317*$B$15/($B$15-$AI$12)*(EXP(-$AI$12*(($B$16+$AI$4)*0.2))-EXP(-$B$15*(($B$16+$AI$4)*0.2)))+T317*$B$15/($B$15-$AI$13)*(EXP(-$AI$13*(($B$16+$AI$4)*0.2))-EXP(-$B$15*(($B$16+$AI$4)*0.2)))+U317*$B$15/($B$15-$AI$14)*(EXP(-$AI$14*(($B$16+$AI$4)*0.2))-EXP(-$B$15*(($B$16+$AI$4)*0.2)))</f>
        <v/>
      </c>
      <c r="X317" s="17">
        <f>R317*EXP(-$B$15*(($B$16+$AI$4)*0.3))+S317*$B$15/($B$15-$AI$12)*(EXP(-$AI$12*(($B$16+$AI$4)*0.3))-EXP(-$B$15*(($B$16+$AI$4)*0.3)))+T317*$B$15/($B$15-$AI$13)*(EXP(-$AI$13*(($B$16+$AI$4)*0.3))-EXP(-$B$15*(($B$16+$AI$4)*0.3)))+U317*$B$15/($B$15-$AI$14)*(EXP(-$AI$14*(($B$16+$AI$4)*0.3))-EXP(-$B$15*(($B$16+$AI$4)*0.3)))</f>
        <v/>
      </c>
      <c r="Y317" s="17">
        <f>R317*EXP(-$B$15*(($B$16+$AI$4)*0.4))+S317*$B$15/($B$15-$AI$12)*(EXP(-$AI$12*(($B$16+$AI$4)*0.4))-EXP(-$B$15*(($B$16+$AI$4)*0.4)))+T317*$B$15/($B$15-$AI$13)*(EXP(-$AI$13*(($B$16+$AI$4)*0.4))-EXP(-$B$15*(($B$16+$AI$4)*0.4)))+U317*$B$15/($B$15-$AI$14)*(EXP(-$AI$14*(($B$16+$AI$4)*0.4))-EXP(-$B$15*(($B$16+$AI$4)*0.4)))</f>
        <v/>
      </c>
      <c r="Z317" s="17">
        <f>R317*EXP(-$B$15*(($B$16+$AI$4)*0.5))+S317*$B$15/($B$15-$AI$12)*(EXP(-$AI$12*(($B$16+$AI$4)*0.5))-EXP(-$B$15*(($B$16+$AI$4)*0.5)))+T317*$B$15/($B$15-$AI$13)*(EXP(-$AI$13*(($B$16+$AI$4)*0.5))-EXP(-$B$15*(($B$16+$AI$4)*0.5)))+U317*$B$15/($B$15-$AI$14)*(EXP(-$AI$14*(($B$16+$AI$4)*0.5))-EXP(-$B$15*(($B$16+$AI$4)*0.5)))</f>
        <v/>
      </c>
      <c r="AA317" s="17">
        <f>R317*EXP(-$B$15*(($B$16+$AI$4)*0.6))+S317*$B$15/($B$15-$AI$12)*(EXP(-$AI$12*(($B$16+$AI$4)*0.6))-EXP(-$B$15*(($B$16+$AI$4)*0.6)))+T317*$B$15/($B$15-$AI$13)*(EXP(-$AI$13*(($B$16+$AI$4)*0.6))-EXP(-$B$15*(($B$16+$AI$4)*0.6)))+U317*$B$15/($B$15-$AI$14)*(EXP(-$AI$14*(($B$16+$AI$4)*0.6))-EXP(-$B$15*(($B$16+$AI$4)*0.6)))</f>
        <v/>
      </c>
      <c r="AB317" s="17">
        <f>R317*EXP(-$B$15*(($B$16+$AI$4)*0.7))+S317*$B$15/($B$15-$AI$12)*(EXP(-$AI$12*(($B$16+$AI$4)*0.7))-EXP(-$B$15*(($B$16+$AI$4)*0.7)))+T317*$B$15/($B$15-$AI$13)*(EXP(-$AI$13*(($B$16+$AI$4)*0.7))-EXP(-$B$15*(($B$16+$AI$4)*0.7)))+U317*$B$15/($B$15-$AI$14)*(EXP(-$AI$14*(($B$16+$AI$4)*0.7))-EXP(-$B$15*(($B$16+$AI$4)*0.7)))</f>
        <v/>
      </c>
      <c r="AC317" s="17">
        <f>R317*EXP(-$B$15*(($B$16+$AI$4)*0.8))+S317*$B$15/($B$15-$AI$12)*(EXP(-$AI$12*(($B$16+$AI$4)*0.8))-EXP(-$B$15*(($B$16+$AI$4)*0.8)))+T317*$B$15/($B$15-$AI$13)*(EXP(-$AI$13*(($B$16+$AI$4)*0.8))-EXP(-$B$15*(($B$16+$AI$4)*0.8)))+U317*$B$15/($B$15-$AI$14)*(EXP(-$AI$14*(($B$16+$AI$4)*0.8))-EXP(-$B$15*(($B$16+$AI$4)*0.8)))</f>
        <v/>
      </c>
      <c r="AD317" s="17">
        <f>R317*EXP(-$B$15*(($B$16+$AI$4)*0.9))+S317*$B$15/($B$15-$AI$12)*(EXP(-$AI$12*(($B$16+$AI$4)*0.9))-EXP(-$B$15*(($B$16+$AI$4)*0.9)))+T317*$B$15/($B$15-$AI$13)*(EXP(-$AI$13*(($B$16+$AI$4)*0.9))-EXP(-$B$15*(($B$16+$AI$4)*0.9)))+U317*$B$15/($B$15-$AI$14)*(EXP(-$AI$14*(($B$16+$AI$4)*0.9))-EXP(-$B$15*(($B$16+$AI$4)*0.9)))</f>
        <v/>
      </c>
      <c r="AE317" s="17">
        <f>R317*EXP(-$B$15*(($B$16+$AI$4)*1.0))+S317*$B$15/($B$15-$AI$12)*(EXP(-$AI$12*(($B$16+$AI$4)*1.0))-EXP(-$B$15*(($B$16+$AI$4)*1.0)))+T317*$B$15/($B$15-$AI$13)*(EXP(-$AI$13*(($B$16+$AI$4)*1.0))-EXP(-$B$15*(($B$16+$AI$4)*1.0)))+U317*$B$15/($B$15-$AI$14)*(EXP(-$AI$14*(($B$16+$AI$4)*1.0))-EXP(-$B$15*(($B$16+$AI$4)*1.0)))</f>
        <v/>
      </c>
      <c r="AF317" s="17">
        <f>MIN((G317-V317)/$AI$48,(G317-W317)/$AI$49,(G317-X317)/$AI$50,(G317-Y317)/$AI$51,(G317-Z317)/$AI$52,(G317-AA317)/$AI$53,(G317-AB317)/$AI$54,(G317-AC317)/$AI$55,(G317-AD317)/$AI$56,(G317-AE317)/$AI$57)</f>
        <v/>
      </c>
    </row>
    <row r="318">
      <c r="E318" s="12">
        <f>E317+$B$11</f>
        <v/>
      </c>
      <c r="F318" s="13">
        <f>E318/60</f>
        <v/>
      </c>
      <c r="G318" s="13">
        <f>IF(F318&gt;=$AI$66,$B$26,IF(F318&gt;=$AI$65,$B$25,IF(F318&gt;=$AI$64,$B$24,IF(F318&gt;=$AI$63,$B$23,IF(F318&gt;=$AI$62,$B$22,IF(F318&gt;=$AI$61,$B$21,$B$20))))))</f>
        <v/>
      </c>
      <c r="H318" s="14">
        <f>MAX(0,MIN($AI$59,IF($B$9="Plasma",(G318-(S318*$AI$18+T318*$AI$19+U318*$AI$20))/$AI$46,AF318)))</f>
        <v/>
      </c>
      <c r="I318" s="15">
        <f>H318/10*3600/$B$11</f>
        <v/>
      </c>
      <c r="J318" s="15">
        <f>J317+H318</f>
        <v/>
      </c>
      <c r="K318" s="14">
        <f>$AI$21*K317+$AI$22*L317+$AI$23*M317+$AI$30*H317</f>
        <v/>
      </c>
      <c r="L318" s="14">
        <f>$AI$24*K317+$AI$25*L317+$AI$26*M317+$AI$31*H317</f>
        <v/>
      </c>
      <c r="M318" s="14">
        <f>$AI$27*K317+$AI$28*L317+$AI$29*M317+$AI$32*H317</f>
        <v/>
      </c>
      <c r="N318" s="16">
        <f>R318*$B$48</f>
        <v/>
      </c>
      <c r="O318" s="14">
        <f>K318/$B$37</f>
        <v/>
      </c>
      <c r="P318" s="14">
        <f>L318/$B$38</f>
        <v/>
      </c>
      <c r="Q318" s="14">
        <f>M318/$B$39</f>
        <v/>
      </c>
      <c r="R318" s="14">
        <f>R317*$AI$42+S317*$AI$43+T317*$AI$44+U317*$AI$45+$AI$47*H317</f>
        <v/>
      </c>
      <c r="S318" s="17">
        <f>$AI$33*K318+$AI$34*L318+$AI$35*M318</f>
        <v/>
      </c>
      <c r="T318" s="17">
        <f>$AI$36*K318+$AI$37*L318+$AI$38*M318</f>
        <v/>
      </c>
      <c r="U318" s="17">
        <f>$AI$39*K318+$AI$40*L318+$AI$41*M318</f>
        <v/>
      </c>
      <c r="V318" s="17">
        <f>R318*EXP(-$B$15*(($B$16+$AI$4)*0.1))+S318*$B$15/($B$15-$AI$12)*(EXP(-$AI$12*(($B$16+$AI$4)*0.1))-EXP(-$B$15*(($B$16+$AI$4)*0.1)))+T318*$B$15/($B$15-$AI$13)*(EXP(-$AI$13*(($B$16+$AI$4)*0.1))-EXP(-$B$15*(($B$16+$AI$4)*0.1)))+U318*$B$15/($B$15-$AI$14)*(EXP(-$AI$14*(($B$16+$AI$4)*0.1))-EXP(-$B$15*(($B$16+$AI$4)*0.1)))</f>
        <v/>
      </c>
      <c r="W318" s="17">
        <f>R318*EXP(-$B$15*(($B$16+$AI$4)*0.2))+S318*$B$15/($B$15-$AI$12)*(EXP(-$AI$12*(($B$16+$AI$4)*0.2))-EXP(-$B$15*(($B$16+$AI$4)*0.2)))+T318*$B$15/($B$15-$AI$13)*(EXP(-$AI$13*(($B$16+$AI$4)*0.2))-EXP(-$B$15*(($B$16+$AI$4)*0.2)))+U318*$B$15/($B$15-$AI$14)*(EXP(-$AI$14*(($B$16+$AI$4)*0.2))-EXP(-$B$15*(($B$16+$AI$4)*0.2)))</f>
        <v/>
      </c>
      <c r="X318" s="17">
        <f>R318*EXP(-$B$15*(($B$16+$AI$4)*0.3))+S318*$B$15/($B$15-$AI$12)*(EXP(-$AI$12*(($B$16+$AI$4)*0.3))-EXP(-$B$15*(($B$16+$AI$4)*0.3)))+T318*$B$15/($B$15-$AI$13)*(EXP(-$AI$13*(($B$16+$AI$4)*0.3))-EXP(-$B$15*(($B$16+$AI$4)*0.3)))+U318*$B$15/($B$15-$AI$14)*(EXP(-$AI$14*(($B$16+$AI$4)*0.3))-EXP(-$B$15*(($B$16+$AI$4)*0.3)))</f>
        <v/>
      </c>
      <c r="Y318" s="17">
        <f>R318*EXP(-$B$15*(($B$16+$AI$4)*0.4))+S318*$B$15/($B$15-$AI$12)*(EXP(-$AI$12*(($B$16+$AI$4)*0.4))-EXP(-$B$15*(($B$16+$AI$4)*0.4)))+T318*$B$15/($B$15-$AI$13)*(EXP(-$AI$13*(($B$16+$AI$4)*0.4))-EXP(-$B$15*(($B$16+$AI$4)*0.4)))+U318*$B$15/($B$15-$AI$14)*(EXP(-$AI$14*(($B$16+$AI$4)*0.4))-EXP(-$B$15*(($B$16+$AI$4)*0.4)))</f>
        <v/>
      </c>
      <c r="Z318" s="17">
        <f>R318*EXP(-$B$15*(($B$16+$AI$4)*0.5))+S318*$B$15/($B$15-$AI$12)*(EXP(-$AI$12*(($B$16+$AI$4)*0.5))-EXP(-$B$15*(($B$16+$AI$4)*0.5)))+T318*$B$15/($B$15-$AI$13)*(EXP(-$AI$13*(($B$16+$AI$4)*0.5))-EXP(-$B$15*(($B$16+$AI$4)*0.5)))+U318*$B$15/($B$15-$AI$14)*(EXP(-$AI$14*(($B$16+$AI$4)*0.5))-EXP(-$B$15*(($B$16+$AI$4)*0.5)))</f>
        <v/>
      </c>
      <c r="AA318" s="17">
        <f>R318*EXP(-$B$15*(($B$16+$AI$4)*0.6))+S318*$B$15/($B$15-$AI$12)*(EXP(-$AI$12*(($B$16+$AI$4)*0.6))-EXP(-$B$15*(($B$16+$AI$4)*0.6)))+T318*$B$15/($B$15-$AI$13)*(EXP(-$AI$13*(($B$16+$AI$4)*0.6))-EXP(-$B$15*(($B$16+$AI$4)*0.6)))+U318*$B$15/($B$15-$AI$14)*(EXP(-$AI$14*(($B$16+$AI$4)*0.6))-EXP(-$B$15*(($B$16+$AI$4)*0.6)))</f>
        <v/>
      </c>
      <c r="AB318" s="17">
        <f>R318*EXP(-$B$15*(($B$16+$AI$4)*0.7))+S318*$B$15/($B$15-$AI$12)*(EXP(-$AI$12*(($B$16+$AI$4)*0.7))-EXP(-$B$15*(($B$16+$AI$4)*0.7)))+T318*$B$15/($B$15-$AI$13)*(EXP(-$AI$13*(($B$16+$AI$4)*0.7))-EXP(-$B$15*(($B$16+$AI$4)*0.7)))+U318*$B$15/($B$15-$AI$14)*(EXP(-$AI$14*(($B$16+$AI$4)*0.7))-EXP(-$B$15*(($B$16+$AI$4)*0.7)))</f>
        <v/>
      </c>
      <c r="AC318" s="17">
        <f>R318*EXP(-$B$15*(($B$16+$AI$4)*0.8))+S318*$B$15/($B$15-$AI$12)*(EXP(-$AI$12*(($B$16+$AI$4)*0.8))-EXP(-$B$15*(($B$16+$AI$4)*0.8)))+T318*$B$15/($B$15-$AI$13)*(EXP(-$AI$13*(($B$16+$AI$4)*0.8))-EXP(-$B$15*(($B$16+$AI$4)*0.8)))+U318*$B$15/($B$15-$AI$14)*(EXP(-$AI$14*(($B$16+$AI$4)*0.8))-EXP(-$B$15*(($B$16+$AI$4)*0.8)))</f>
        <v/>
      </c>
      <c r="AD318" s="17">
        <f>R318*EXP(-$B$15*(($B$16+$AI$4)*0.9))+S318*$B$15/($B$15-$AI$12)*(EXP(-$AI$12*(($B$16+$AI$4)*0.9))-EXP(-$B$15*(($B$16+$AI$4)*0.9)))+T318*$B$15/($B$15-$AI$13)*(EXP(-$AI$13*(($B$16+$AI$4)*0.9))-EXP(-$B$15*(($B$16+$AI$4)*0.9)))+U318*$B$15/($B$15-$AI$14)*(EXP(-$AI$14*(($B$16+$AI$4)*0.9))-EXP(-$B$15*(($B$16+$AI$4)*0.9)))</f>
        <v/>
      </c>
      <c r="AE318" s="17">
        <f>R318*EXP(-$B$15*(($B$16+$AI$4)*1.0))+S318*$B$15/($B$15-$AI$12)*(EXP(-$AI$12*(($B$16+$AI$4)*1.0))-EXP(-$B$15*(($B$16+$AI$4)*1.0)))+T318*$B$15/($B$15-$AI$13)*(EXP(-$AI$13*(($B$16+$AI$4)*1.0))-EXP(-$B$15*(($B$16+$AI$4)*1.0)))+U318*$B$15/($B$15-$AI$14)*(EXP(-$AI$14*(($B$16+$AI$4)*1.0))-EXP(-$B$15*(($B$16+$AI$4)*1.0)))</f>
        <v/>
      </c>
      <c r="AF318" s="17">
        <f>MIN((G318-V318)/$AI$48,(G318-W318)/$AI$49,(G318-X318)/$AI$50,(G318-Y318)/$AI$51,(G318-Z318)/$AI$52,(G318-AA318)/$AI$53,(G318-AB318)/$AI$54,(G318-AC318)/$AI$55,(G318-AD318)/$AI$56,(G318-AE318)/$AI$57)</f>
        <v/>
      </c>
    </row>
    <row r="319">
      <c r="E319" s="12">
        <f>E318+$B$11</f>
        <v/>
      </c>
      <c r="F319" s="13">
        <f>E319/60</f>
        <v/>
      </c>
      <c r="G319" s="13">
        <f>IF(F319&gt;=$AI$66,$B$26,IF(F319&gt;=$AI$65,$B$25,IF(F319&gt;=$AI$64,$B$24,IF(F319&gt;=$AI$63,$B$23,IF(F319&gt;=$AI$62,$B$22,IF(F319&gt;=$AI$61,$B$21,$B$20))))))</f>
        <v/>
      </c>
      <c r="H319" s="14">
        <f>MAX(0,MIN($AI$59,IF($B$9="Plasma",(G319-(S319*$AI$18+T319*$AI$19+U319*$AI$20))/$AI$46,AF319)))</f>
        <v/>
      </c>
      <c r="I319" s="15">
        <f>H319/10*3600/$B$11</f>
        <v/>
      </c>
      <c r="J319" s="15">
        <f>J318+H319</f>
        <v/>
      </c>
      <c r="K319" s="14">
        <f>$AI$21*K318+$AI$22*L318+$AI$23*M318+$AI$30*H318</f>
        <v/>
      </c>
      <c r="L319" s="14">
        <f>$AI$24*K318+$AI$25*L318+$AI$26*M318+$AI$31*H318</f>
        <v/>
      </c>
      <c r="M319" s="14">
        <f>$AI$27*K318+$AI$28*L318+$AI$29*M318+$AI$32*H318</f>
        <v/>
      </c>
      <c r="N319" s="16">
        <f>R319*$B$48</f>
        <v/>
      </c>
      <c r="O319" s="14">
        <f>K319/$B$37</f>
        <v/>
      </c>
      <c r="P319" s="14">
        <f>L319/$B$38</f>
        <v/>
      </c>
      <c r="Q319" s="14">
        <f>M319/$B$39</f>
        <v/>
      </c>
      <c r="R319" s="14">
        <f>R318*$AI$42+S318*$AI$43+T318*$AI$44+U318*$AI$45+$AI$47*H318</f>
        <v/>
      </c>
      <c r="S319" s="17">
        <f>$AI$33*K319+$AI$34*L319+$AI$35*M319</f>
        <v/>
      </c>
      <c r="T319" s="17">
        <f>$AI$36*K319+$AI$37*L319+$AI$38*M319</f>
        <v/>
      </c>
      <c r="U319" s="17">
        <f>$AI$39*K319+$AI$40*L319+$AI$41*M319</f>
        <v/>
      </c>
      <c r="V319" s="17">
        <f>R319*EXP(-$B$15*(($B$16+$AI$4)*0.1))+S319*$B$15/($B$15-$AI$12)*(EXP(-$AI$12*(($B$16+$AI$4)*0.1))-EXP(-$B$15*(($B$16+$AI$4)*0.1)))+T319*$B$15/($B$15-$AI$13)*(EXP(-$AI$13*(($B$16+$AI$4)*0.1))-EXP(-$B$15*(($B$16+$AI$4)*0.1)))+U319*$B$15/($B$15-$AI$14)*(EXP(-$AI$14*(($B$16+$AI$4)*0.1))-EXP(-$B$15*(($B$16+$AI$4)*0.1)))</f>
        <v/>
      </c>
      <c r="W319" s="17">
        <f>R319*EXP(-$B$15*(($B$16+$AI$4)*0.2))+S319*$B$15/($B$15-$AI$12)*(EXP(-$AI$12*(($B$16+$AI$4)*0.2))-EXP(-$B$15*(($B$16+$AI$4)*0.2)))+T319*$B$15/($B$15-$AI$13)*(EXP(-$AI$13*(($B$16+$AI$4)*0.2))-EXP(-$B$15*(($B$16+$AI$4)*0.2)))+U319*$B$15/($B$15-$AI$14)*(EXP(-$AI$14*(($B$16+$AI$4)*0.2))-EXP(-$B$15*(($B$16+$AI$4)*0.2)))</f>
        <v/>
      </c>
      <c r="X319" s="17">
        <f>R319*EXP(-$B$15*(($B$16+$AI$4)*0.3))+S319*$B$15/($B$15-$AI$12)*(EXP(-$AI$12*(($B$16+$AI$4)*0.3))-EXP(-$B$15*(($B$16+$AI$4)*0.3)))+T319*$B$15/($B$15-$AI$13)*(EXP(-$AI$13*(($B$16+$AI$4)*0.3))-EXP(-$B$15*(($B$16+$AI$4)*0.3)))+U319*$B$15/($B$15-$AI$14)*(EXP(-$AI$14*(($B$16+$AI$4)*0.3))-EXP(-$B$15*(($B$16+$AI$4)*0.3)))</f>
        <v/>
      </c>
      <c r="Y319" s="17">
        <f>R319*EXP(-$B$15*(($B$16+$AI$4)*0.4))+S319*$B$15/($B$15-$AI$12)*(EXP(-$AI$12*(($B$16+$AI$4)*0.4))-EXP(-$B$15*(($B$16+$AI$4)*0.4)))+T319*$B$15/($B$15-$AI$13)*(EXP(-$AI$13*(($B$16+$AI$4)*0.4))-EXP(-$B$15*(($B$16+$AI$4)*0.4)))+U319*$B$15/($B$15-$AI$14)*(EXP(-$AI$14*(($B$16+$AI$4)*0.4))-EXP(-$B$15*(($B$16+$AI$4)*0.4)))</f>
        <v/>
      </c>
      <c r="Z319" s="17">
        <f>R319*EXP(-$B$15*(($B$16+$AI$4)*0.5))+S319*$B$15/($B$15-$AI$12)*(EXP(-$AI$12*(($B$16+$AI$4)*0.5))-EXP(-$B$15*(($B$16+$AI$4)*0.5)))+T319*$B$15/($B$15-$AI$13)*(EXP(-$AI$13*(($B$16+$AI$4)*0.5))-EXP(-$B$15*(($B$16+$AI$4)*0.5)))+U319*$B$15/($B$15-$AI$14)*(EXP(-$AI$14*(($B$16+$AI$4)*0.5))-EXP(-$B$15*(($B$16+$AI$4)*0.5)))</f>
        <v/>
      </c>
      <c r="AA319" s="17">
        <f>R319*EXP(-$B$15*(($B$16+$AI$4)*0.6))+S319*$B$15/($B$15-$AI$12)*(EXP(-$AI$12*(($B$16+$AI$4)*0.6))-EXP(-$B$15*(($B$16+$AI$4)*0.6)))+T319*$B$15/($B$15-$AI$13)*(EXP(-$AI$13*(($B$16+$AI$4)*0.6))-EXP(-$B$15*(($B$16+$AI$4)*0.6)))+U319*$B$15/($B$15-$AI$14)*(EXP(-$AI$14*(($B$16+$AI$4)*0.6))-EXP(-$B$15*(($B$16+$AI$4)*0.6)))</f>
        <v/>
      </c>
      <c r="AB319" s="17">
        <f>R319*EXP(-$B$15*(($B$16+$AI$4)*0.7))+S319*$B$15/($B$15-$AI$12)*(EXP(-$AI$12*(($B$16+$AI$4)*0.7))-EXP(-$B$15*(($B$16+$AI$4)*0.7)))+T319*$B$15/($B$15-$AI$13)*(EXP(-$AI$13*(($B$16+$AI$4)*0.7))-EXP(-$B$15*(($B$16+$AI$4)*0.7)))+U319*$B$15/($B$15-$AI$14)*(EXP(-$AI$14*(($B$16+$AI$4)*0.7))-EXP(-$B$15*(($B$16+$AI$4)*0.7)))</f>
        <v/>
      </c>
      <c r="AC319" s="17">
        <f>R319*EXP(-$B$15*(($B$16+$AI$4)*0.8))+S319*$B$15/($B$15-$AI$12)*(EXP(-$AI$12*(($B$16+$AI$4)*0.8))-EXP(-$B$15*(($B$16+$AI$4)*0.8)))+T319*$B$15/($B$15-$AI$13)*(EXP(-$AI$13*(($B$16+$AI$4)*0.8))-EXP(-$B$15*(($B$16+$AI$4)*0.8)))+U319*$B$15/($B$15-$AI$14)*(EXP(-$AI$14*(($B$16+$AI$4)*0.8))-EXP(-$B$15*(($B$16+$AI$4)*0.8)))</f>
        <v/>
      </c>
      <c r="AD319" s="17">
        <f>R319*EXP(-$B$15*(($B$16+$AI$4)*0.9))+S319*$B$15/($B$15-$AI$12)*(EXP(-$AI$12*(($B$16+$AI$4)*0.9))-EXP(-$B$15*(($B$16+$AI$4)*0.9)))+T319*$B$15/($B$15-$AI$13)*(EXP(-$AI$13*(($B$16+$AI$4)*0.9))-EXP(-$B$15*(($B$16+$AI$4)*0.9)))+U319*$B$15/($B$15-$AI$14)*(EXP(-$AI$14*(($B$16+$AI$4)*0.9))-EXP(-$B$15*(($B$16+$AI$4)*0.9)))</f>
        <v/>
      </c>
      <c r="AE319" s="17">
        <f>R319*EXP(-$B$15*(($B$16+$AI$4)*1.0))+S319*$B$15/($B$15-$AI$12)*(EXP(-$AI$12*(($B$16+$AI$4)*1.0))-EXP(-$B$15*(($B$16+$AI$4)*1.0)))+T319*$B$15/($B$15-$AI$13)*(EXP(-$AI$13*(($B$16+$AI$4)*1.0))-EXP(-$B$15*(($B$16+$AI$4)*1.0)))+U319*$B$15/($B$15-$AI$14)*(EXP(-$AI$14*(($B$16+$AI$4)*1.0))-EXP(-$B$15*(($B$16+$AI$4)*1.0)))</f>
        <v/>
      </c>
      <c r="AF319" s="17">
        <f>MIN((G319-V319)/$AI$48,(G319-W319)/$AI$49,(G319-X319)/$AI$50,(G319-Y319)/$AI$51,(G319-Z319)/$AI$52,(G319-AA319)/$AI$53,(G319-AB319)/$AI$54,(G319-AC319)/$AI$55,(G319-AD319)/$AI$56,(G319-AE319)/$AI$57)</f>
        <v/>
      </c>
    </row>
    <row r="320">
      <c r="E320" s="12">
        <f>E319+$B$11</f>
        <v/>
      </c>
      <c r="F320" s="13">
        <f>E320/60</f>
        <v/>
      </c>
      <c r="G320" s="13">
        <f>IF(F320&gt;=$AI$66,$B$26,IF(F320&gt;=$AI$65,$B$25,IF(F320&gt;=$AI$64,$B$24,IF(F320&gt;=$AI$63,$B$23,IF(F320&gt;=$AI$62,$B$22,IF(F320&gt;=$AI$61,$B$21,$B$20))))))</f>
        <v/>
      </c>
      <c r="H320" s="14">
        <f>MAX(0,MIN($AI$59,IF($B$9="Plasma",(G320-(S320*$AI$18+T320*$AI$19+U320*$AI$20))/$AI$46,AF320)))</f>
        <v/>
      </c>
      <c r="I320" s="15">
        <f>H320/10*3600/$B$11</f>
        <v/>
      </c>
      <c r="J320" s="15">
        <f>J319+H320</f>
        <v/>
      </c>
      <c r="K320" s="14">
        <f>$AI$21*K319+$AI$22*L319+$AI$23*M319+$AI$30*H319</f>
        <v/>
      </c>
      <c r="L320" s="14">
        <f>$AI$24*K319+$AI$25*L319+$AI$26*M319+$AI$31*H319</f>
        <v/>
      </c>
      <c r="M320" s="14">
        <f>$AI$27*K319+$AI$28*L319+$AI$29*M319+$AI$32*H319</f>
        <v/>
      </c>
      <c r="N320" s="16">
        <f>R320*$B$48</f>
        <v/>
      </c>
      <c r="O320" s="14">
        <f>K320/$B$37</f>
        <v/>
      </c>
      <c r="P320" s="14">
        <f>L320/$B$38</f>
        <v/>
      </c>
      <c r="Q320" s="14">
        <f>M320/$B$39</f>
        <v/>
      </c>
      <c r="R320" s="14">
        <f>R319*$AI$42+S319*$AI$43+T319*$AI$44+U319*$AI$45+$AI$47*H319</f>
        <v/>
      </c>
      <c r="S320" s="17">
        <f>$AI$33*K320+$AI$34*L320+$AI$35*M320</f>
        <v/>
      </c>
      <c r="T320" s="17">
        <f>$AI$36*K320+$AI$37*L320+$AI$38*M320</f>
        <v/>
      </c>
      <c r="U320" s="17">
        <f>$AI$39*K320+$AI$40*L320+$AI$41*M320</f>
        <v/>
      </c>
      <c r="V320" s="17">
        <f>R320*EXP(-$B$15*(($B$16+$AI$4)*0.1))+S320*$B$15/($B$15-$AI$12)*(EXP(-$AI$12*(($B$16+$AI$4)*0.1))-EXP(-$B$15*(($B$16+$AI$4)*0.1)))+T320*$B$15/($B$15-$AI$13)*(EXP(-$AI$13*(($B$16+$AI$4)*0.1))-EXP(-$B$15*(($B$16+$AI$4)*0.1)))+U320*$B$15/($B$15-$AI$14)*(EXP(-$AI$14*(($B$16+$AI$4)*0.1))-EXP(-$B$15*(($B$16+$AI$4)*0.1)))</f>
        <v/>
      </c>
      <c r="W320" s="17">
        <f>R320*EXP(-$B$15*(($B$16+$AI$4)*0.2))+S320*$B$15/($B$15-$AI$12)*(EXP(-$AI$12*(($B$16+$AI$4)*0.2))-EXP(-$B$15*(($B$16+$AI$4)*0.2)))+T320*$B$15/($B$15-$AI$13)*(EXP(-$AI$13*(($B$16+$AI$4)*0.2))-EXP(-$B$15*(($B$16+$AI$4)*0.2)))+U320*$B$15/($B$15-$AI$14)*(EXP(-$AI$14*(($B$16+$AI$4)*0.2))-EXP(-$B$15*(($B$16+$AI$4)*0.2)))</f>
        <v/>
      </c>
      <c r="X320" s="17">
        <f>R320*EXP(-$B$15*(($B$16+$AI$4)*0.3))+S320*$B$15/($B$15-$AI$12)*(EXP(-$AI$12*(($B$16+$AI$4)*0.3))-EXP(-$B$15*(($B$16+$AI$4)*0.3)))+T320*$B$15/($B$15-$AI$13)*(EXP(-$AI$13*(($B$16+$AI$4)*0.3))-EXP(-$B$15*(($B$16+$AI$4)*0.3)))+U320*$B$15/($B$15-$AI$14)*(EXP(-$AI$14*(($B$16+$AI$4)*0.3))-EXP(-$B$15*(($B$16+$AI$4)*0.3)))</f>
        <v/>
      </c>
      <c r="Y320" s="17">
        <f>R320*EXP(-$B$15*(($B$16+$AI$4)*0.4))+S320*$B$15/($B$15-$AI$12)*(EXP(-$AI$12*(($B$16+$AI$4)*0.4))-EXP(-$B$15*(($B$16+$AI$4)*0.4)))+T320*$B$15/($B$15-$AI$13)*(EXP(-$AI$13*(($B$16+$AI$4)*0.4))-EXP(-$B$15*(($B$16+$AI$4)*0.4)))+U320*$B$15/($B$15-$AI$14)*(EXP(-$AI$14*(($B$16+$AI$4)*0.4))-EXP(-$B$15*(($B$16+$AI$4)*0.4)))</f>
        <v/>
      </c>
      <c r="Z320" s="17">
        <f>R320*EXP(-$B$15*(($B$16+$AI$4)*0.5))+S320*$B$15/($B$15-$AI$12)*(EXP(-$AI$12*(($B$16+$AI$4)*0.5))-EXP(-$B$15*(($B$16+$AI$4)*0.5)))+T320*$B$15/($B$15-$AI$13)*(EXP(-$AI$13*(($B$16+$AI$4)*0.5))-EXP(-$B$15*(($B$16+$AI$4)*0.5)))+U320*$B$15/($B$15-$AI$14)*(EXP(-$AI$14*(($B$16+$AI$4)*0.5))-EXP(-$B$15*(($B$16+$AI$4)*0.5)))</f>
        <v/>
      </c>
      <c r="AA320" s="17">
        <f>R320*EXP(-$B$15*(($B$16+$AI$4)*0.6))+S320*$B$15/($B$15-$AI$12)*(EXP(-$AI$12*(($B$16+$AI$4)*0.6))-EXP(-$B$15*(($B$16+$AI$4)*0.6)))+T320*$B$15/($B$15-$AI$13)*(EXP(-$AI$13*(($B$16+$AI$4)*0.6))-EXP(-$B$15*(($B$16+$AI$4)*0.6)))+U320*$B$15/($B$15-$AI$14)*(EXP(-$AI$14*(($B$16+$AI$4)*0.6))-EXP(-$B$15*(($B$16+$AI$4)*0.6)))</f>
        <v/>
      </c>
      <c r="AB320" s="17">
        <f>R320*EXP(-$B$15*(($B$16+$AI$4)*0.7))+S320*$B$15/($B$15-$AI$12)*(EXP(-$AI$12*(($B$16+$AI$4)*0.7))-EXP(-$B$15*(($B$16+$AI$4)*0.7)))+T320*$B$15/($B$15-$AI$13)*(EXP(-$AI$13*(($B$16+$AI$4)*0.7))-EXP(-$B$15*(($B$16+$AI$4)*0.7)))+U320*$B$15/($B$15-$AI$14)*(EXP(-$AI$14*(($B$16+$AI$4)*0.7))-EXP(-$B$15*(($B$16+$AI$4)*0.7)))</f>
        <v/>
      </c>
      <c r="AC320" s="17">
        <f>R320*EXP(-$B$15*(($B$16+$AI$4)*0.8))+S320*$B$15/($B$15-$AI$12)*(EXP(-$AI$12*(($B$16+$AI$4)*0.8))-EXP(-$B$15*(($B$16+$AI$4)*0.8)))+T320*$B$15/($B$15-$AI$13)*(EXP(-$AI$13*(($B$16+$AI$4)*0.8))-EXP(-$B$15*(($B$16+$AI$4)*0.8)))+U320*$B$15/($B$15-$AI$14)*(EXP(-$AI$14*(($B$16+$AI$4)*0.8))-EXP(-$B$15*(($B$16+$AI$4)*0.8)))</f>
        <v/>
      </c>
      <c r="AD320" s="17">
        <f>R320*EXP(-$B$15*(($B$16+$AI$4)*0.9))+S320*$B$15/($B$15-$AI$12)*(EXP(-$AI$12*(($B$16+$AI$4)*0.9))-EXP(-$B$15*(($B$16+$AI$4)*0.9)))+T320*$B$15/($B$15-$AI$13)*(EXP(-$AI$13*(($B$16+$AI$4)*0.9))-EXP(-$B$15*(($B$16+$AI$4)*0.9)))+U320*$B$15/($B$15-$AI$14)*(EXP(-$AI$14*(($B$16+$AI$4)*0.9))-EXP(-$B$15*(($B$16+$AI$4)*0.9)))</f>
        <v/>
      </c>
      <c r="AE320" s="17">
        <f>R320*EXP(-$B$15*(($B$16+$AI$4)*1.0))+S320*$B$15/($B$15-$AI$12)*(EXP(-$AI$12*(($B$16+$AI$4)*1.0))-EXP(-$B$15*(($B$16+$AI$4)*1.0)))+T320*$B$15/($B$15-$AI$13)*(EXP(-$AI$13*(($B$16+$AI$4)*1.0))-EXP(-$B$15*(($B$16+$AI$4)*1.0)))+U320*$B$15/($B$15-$AI$14)*(EXP(-$AI$14*(($B$16+$AI$4)*1.0))-EXP(-$B$15*(($B$16+$AI$4)*1.0)))</f>
        <v/>
      </c>
      <c r="AF320" s="17">
        <f>MIN((G320-V320)/$AI$48,(G320-W320)/$AI$49,(G320-X320)/$AI$50,(G320-Y320)/$AI$51,(G320-Z320)/$AI$52,(G320-AA320)/$AI$53,(G320-AB320)/$AI$54,(G320-AC320)/$AI$55,(G320-AD320)/$AI$56,(G320-AE320)/$AI$57)</f>
        <v/>
      </c>
    </row>
    <row r="321">
      <c r="E321" s="12">
        <f>E320+$B$11</f>
        <v/>
      </c>
      <c r="F321" s="13">
        <f>E321/60</f>
        <v/>
      </c>
      <c r="G321" s="13">
        <f>IF(F321&gt;=$AI$66,$B$26,IF(F321&gt;=$AI$65,$B$25,IF(F321&gt;=$AI$64,$B$24,IF(F321&gt;=$AI$63,$B$23,IF(F321&gt;=$AI$62,$B$22,IF(F321&gt;=$AI$61,$B$21,$B$20))))))</f>
        <v/>
      </c>
      <c r="H321" s="14">
        <f>MAX(0,MIN($AI$59,IF($B$9="Plasma",(G321-(S321*$AI$18+T321*$AI$19+U321*$AI$20))/$AI$46,AF321)))</f>
        <v/>
      </c>
      <c r="I321" s="15">
        <f>H321/10*3600/$B$11</f>
        <v/>
      </c>
      <c r="J321" s="15">
        <f>J320+H321</f>
        <v/>
      </c>
      <c r="K321" s="14">
        <f>$AI$21*K320+$AI$22*L320+$AI$23*M320+$AI$30*H320</f>
        <v/>
      </c>
      <c r="L321" s="14">
        <f>$AI$24*K320+$AI$25*L320+$AI$26*M320+$AI$31*H320</f>
        <v/>
      </c>
      <c r="M321" s="14">
        <f>$AI$27*K320+$AI$28*L320+$AI$29*M320+$AI$32*H320</f>
        <v/>
      </c>
      <c r="N321" s="16">
        <f>R321*$B$48</f>
        <v/>
      </c>
      <c r="O321" s="14">
        <f>K321/$B$37</f>
        <v/>
      </c>
      <c r="P321" s="14">
        <f>L321/$B$38</f>
        <v/>
      </c>
      <c r="Q321" s="14">
        <f>M321/$B$39</f>
        <v/>
      </c>
      <c r="R321" s="14">
        <f>R320*$AI$42+S320*$AI$43+T320*$AI$44+U320*$AI$45+$AI$47*H320</f>
        <v/>
      </c>
      <c r="S321" s="17">
        <f>$AI$33*K321+$AI$34*L321+$AI$35*M321</f>
        <v/>
      </c>
      <c r="T321" s="17">
        <f>$AI$36*K321+$AI$37*L321+$AI$38*M321</f>
        <v/>
      </c>
      <c r="U321" s="17">
        <f>$AI$39*K321+$AI$40*L321+$AI$41*M321</f>
        <v/>
      </c>
      <c r="V321" s="17">
        <f>R321*EXP(-$B$15*(($B$16+$AI$4)*0.1))+S321*$B$15/($B$15-$AI$12)*(EXP(-$AI$12*(($B$16+$AI$4)*0.1))-EXP(-$B$15*(($B$16+$AI$4)*0.1)))+T321*$B$15/($B$15-$AI$13)*(EXP(-$AI$13*(($B$16+$AI$4)*0.1))-EXP(-$B$15*(($B$16+$AI$4)*0.1)))+U321*$B$15/($B$15-$AI$14)*(EXP(-$AI$14*(($B$16+$AI$4)*0.1))-EXP(-$B$15*(($B$16+$AI$4)*0.1)))</f>
        <v/>
      </c>
      <c r="W321" s="17">
        <f>R321*EXP(-$B$15*(($B$16+$AI$4)*0.2))+S321*$B$15/($B$15-$AI$12)*(EXP(-$AI$12*(($B$16+$AI$4)*0.2))-EXP(-$B$15*(($B$16+$AI$4)*0.2)))+T321*$B$15/($B$15-$AI$13)*(EXP(-$AI$13*(($B$16+$AI$4)*0.2))-EXP(-$B$15*(($B$16+$AI$4)*0.2)))+U321*$B$15/($B$15-$AI$14)*(EXP(-$AI$14*(($B$16+$AI$4)*0.2))-EXP(-$B$15*(($B$16+$AI$4)*0.2)))</f>
        <v/>
      </c>
      <c r="X321" s="17">
        <f>R321*EXP(-$B$15*(($B$16+$AI$4)*0.3))+S321*$B$15/($B$15-$AI$12)*(EXP(-$AI$12*(($B$16+$AI$4)*0.3))-EXP(-$B$15*(($B$16+$AI$4)*0.3)))+T321*$B$15/($B$15-$AI$13)*(EXP(-$AI$13*(($B$16+$AI$4)*0.3))-EXP(-$B$15*(($B$16+$AI$4)*0.3)))+U321*$B$15/($B$15-$AI$14)*(EXP(-$AI$14*(($B$16+$AI$4)*0.3))-EXP(-$B$15*(($B$16+$AI$4)*0.3)))</f>
        <v/>
      </c>
      <c r="Y321" s="17">
        <f>R321*EXP(-$B$15*(($B$16+$AI$4)*0.4))+S321*$B$15/($B$15-$AI$12)*(EXP(-$AI$12*(($B$16+$AI$4)*0.4))-EXP(-$B$15*(($B$16+$AI$4)*0.4)))+T321*$B$15/($B$15-$AI$13)*(EXP(-$AI$13*(($B$16+$AI$4)*0.4))-EXP(-$B$15*(($B$16+$AI$4)*0.4)))+U321*$B$15/($B$15-$AI$14)*(EXP(-$AI$14*(($B$16+$AI$4)*0.4))-EXP(-$B$15*(($B$16+$AI$4)*0.4)))</f>
        <v/>
      </c>
      <c r="Z321" s="17">
        <f>R321*EXP(-$B$15*(($B$16+$AI$4)*0.5))+S321*$B$15/($B$15-$AI$12)*(EXP(-$AI$12*(($B$16+$AI$4)*0.5))-EXP(-$B$15*(($B$16+$AI$4)*0.5)))+T321*$B$15/($B$15-$AI$13)*(EXP(-$AI$13*(($B$16+$AI$4)*0.5))-EXP(-$B$15*(($B$16+$AI$4)*0.5)))+U321*$B$15/($B$15-$AI$14)*(EXP(-$AI$14*(($B$16+$AI$4)*0.5))-EXP(-$B$15*(($B$16+$AI$4)*0.5)))</f>
        <v/>
      </c>
      <c r="AA321" s="17">
        <f>R321*EXP(-$B$15*(($B$16+$AI$4)*0.6))+S321*$B$15/($B$15-$AI$12)*(EXP(-$AI$12*(($B$16+$AI$4)*0.6))-EXP(-$B$15*(($B$16+$AI$4)*0.6)))+T321*$B$15/($B$15-$AI$13)*(EXP(-$AI$13*(($B$16+$AI$4)*0.6))-EXP(-$B$15*(($B$16+$AI$4)*0.6)))+U321*$B$15/($B$15-$AI$14)*(EXP(-$AI$14*(($B$16+$AI$4)*0.6))-EXP(-$B$15*(($B$16+$AI$4)*0.6)))</f>
        <v/>
      </c>
      <c r="AB321" s="17">
        <f>R321*EXP(-$B$15*(($B$16+$AI$4)*0.7))+S321*$B$15/($B$15-$AI$12)*(EXP(-$AI$12*(($B$16+$AI$4)*0.7))-EXP(-$B$15*(($B$16+$AI$4)*0.7)))+T321*$B$15/($B$15-$AI$13)*(EXP(-$AI$13*(($B$16+$AI$4)*0.7))-EXP(-$B$15*(($B$16+$AI$4)*0.7)))+U321*$B$15/($B$15-$AI$14)*(EXP(-$AI$14*(($B$16+$AI$4)*0.7))-EXP(-$B$15*(($B$16+$AI$4)*0.7)))</f>
        <v/>
      </c>
      <c r="AC321" s="17">
        <f>R321*EXP(-$B$15*(($B$16+$AI$4)*0.8))+S321*$B$15/($B$15-$AI$12)*(EXP(-$AI$12*(($B$16+$AI$4)*0.8))-EXP(-$B$15*(($B$16+$AI$4)*0.8)))+T321*$B$15/($B$15-$AI$13)*(EXP(-$AI$13*(($B$16+$AI$4)*0.8))-EXP(-$B$15*(($B$16+$AI$4)*0.8)))+U321*$B$15/($B$15-$AI$14)*(EXP(-$AI$14*(($B$16+$AI$4)*0.8))-EXP(-$B$15*(($B$16+$AI$4)*0.8)))</f>
        <v/>
      </c>
      <c r="AD321" s="17">
        <f>R321*EXP(-$B$15*(($B$16+$AI$4)*0.9))+S321*$B$15/($B$15-$AI$12)*(EXP(-$AI$12*(($B$16+$AI$4)*0.9))-EXP(-$B$15*(($B$16+$AI$4)*0.9)))+T321*$B$15/($B$15-$AI$13)*(EXP(-$AI$13*(($B$16+$AI$4)*0.9))-EXP(-$B$15*(($B$16+$AI$4)*0.9)))+U321*$B$15/($B$15-$AI$14)*(EXP(-$AI$14*(($B$16+$AI$4)*0.9))-EXP(-$B$15*(($B$16+$AI$4)*0.9)))</f>
        <v/>
      </c>
      <c r="AE321" s="17">
        <f>R321*EXP(-$B$15*(($B$16+$AI$4)*1.0))+S321*$B$15/($B$15-$AI$12)*(EXP(-$AI$12*(($B$16+$AI$4)*1.0))-EXP(-$B$15*(($B$16+$AI$4)*1.0)))+T321*$B$15/($B$15-$AI$13)*(EXP(-$AI$13*(($B$16+$AI$4)*1.0))-EXP(-$B$15*(($B$16+$AI$4)*1.0)))+U321*$B$15/($B$15-$AI$14)*(EXP(-$AI$14*(($B$16+$AI$4)*1.0))-EXP(-$B$15*(($B$16+$AI$4)*1.0)))</f>
        <v/>
      </c>
      <c r="AF321" s="17">
        <f>MIN((G321-V321)/$AI$48,(G321-W321)/$AI$49,(G321-X321)/$AI$50,(G321-Y321)/$AI$51,(G321-Z321)/$AI$52,(G321-AA321)/$AI$53,(G321-AB321)/$AI$54,(G321-AC321)/$AI$55,(G321-AD321)/$AI$56,(G321-AE321)/$AI$57)</f>
        <v/>
      </c>
    </row>
    <row r="322">
      <c r="E322" s="12">
        <f>E321+$B$11</f>
        <v/>
      </c>
      <c r="F322" s="13">
        <f>E322/60</f>
        <v/>
      </c>
      <c r="G322" s="13">
        <f>IF(F322&gt;=$AI$66,$B$26,IF(F322&gt;=$AI$65,$B$25,IF(F322&gt;=$AI$64,$B$24,IF(F322&gt;=$AI$63,$B$23,IF(F322&gt;=$AI$62,$B$22,IF(F322&gt;=$AI$61,$B$21,$B$20))))))</f>
        <v/>
      </c>
      <c r="H322" s="14">
        <f>MAX(0,MIN($AI$59,IF($B$9="Plasma",(G322-(S322*$AI$18+T322*$AI$19+U322*$AI$20))/$AI$46,AF322)))</f>
        <v/>
      </c>
      <c r="I322" s="15">
        <f>H322/10*3600/$B$11</f>
        <v/>
      </c>
      <c r="J322" s="15">
        <f>J321+H322</f>
        <v/>
      </c>
      <c r="K322" s="14">
        <f>$AI$21*K321+$AI$22*L321+$AI$23*M321+$AI$30*H321</f>
        <v/>
      </c>
      <c r="L322" s="14">
        <f>$AI$24*K321+$AI$25*L321+$AI$26*M321+$AI$31*H321</f>
        <v/>
      </c>
      <c r="M322" s="14">
        <f>$AI$27*K321+$AI$28*L321+$AI$29*M321+$AI$32*H321</f>
        <v/>
      </c>
      <c r="N322" s="16">
        <f>R322*$B$48</f>
        <v/>
      </c>
      <c r="O322" s="14">
        <f>K322/$B$37</f>
        <v/>
      </c>
      <c r="P322" s="14">
        <f>L322/$B$38</f>
        <v/>
      </c>
      <c r="Q322" s="14">
        <f>M322/$B$39</f>
        <v/>
      </c>
      <c r="R322" s="14">
        <f>R321*$AI$42+S321*$AI$43+T321*$AI$44+U321*$AI$45+$AI$47*H321</f>
        <v/>
      </c>
      <c r="S322" s="17">
        <f>$AI$33*K322+$AI$34*L322+$AI$35*M322</f>
        <v/>
      </c>
      <c r="T322" s="17">
        <f>$AI$36*K322+$AI$37*L322+$AI$38*M322</f>
        <v/>
      </c>
      <c r="U322" s="17">
        <f>$AI$39*K322+$AI$40*L322+$AI$41*M322</f>
        <v/>
      </c>
      <c r="V322" s="17">
        <f>R322*EXP(-$B$15*(($B$16+$AI$4)*0.1))+S322*$B$15/($B$15-$AI$12)*(EXP(-$AI$12*(($B$16+$AI$4)*0.1))-EXP(-$B$15*(($B$16+$AI$4)*0.1)))+T322*$B$15/($B$15-$AI$13)*(EXP(-$AI$13*(($B$16+$AI$4)*0.1))-EXP(-$B$15*(($B$16+$AI$4)*0.1)))+U322*$B$15/($B$15-$AI$14)*(EXP(-$AI$14*(($B$16+$AI$4)*0.1))-EXP(-$B$15*(($B$16+$AI$4)*0.1)))</f>
        <v/>
      </c>
      <c r="W322" s="17">
        <f>R322*EXP(-$B$15*(($B$16+$AI$4)*0.2))+S322*$B$15/($B$15-$AI$12)*(EXP(-$AI$12*(($B$16+$AI$4)*0.2))-EXP(-$B$15*(($B$16+$AI$4)*0.2)))+T322*$B$15/($B$15-$AI$13)*(EXP(-$AI$13*(($B$16+$AI$4)*0.2))-EXP(-$B$15*(($B$16+$AI$4)*0.2)))+U322*$B$15/($B$15-$AI$14)*(EXP(-$AI$14*(($B$16+$AI$4)*0.2))-EXP(-$B$15*(($B$16+$AI$4)*0.2)))</f>
        <v/>
      </c>
      <c r="X322" s="17">
        <f>R322*EXP(-$B$15*(($B$16+$AI$4)*0.3))+S322*$B$15/($B$15-$AI$12)*(EXP(-$AI$12*(($B$16+$AI$4)*0.3))-EXP(-$B$15*(($B$16+$AI$4)*0.3)))+T322*$B$15/($B$15-$AI$13)*(EXP(-$AI$13*(($B$16+$AI$4)*0.3))-EXP(-$B$15*(($B$16+$AI$4)*0.3)))+U322*$B$15/($B$15-$AI$14)*(EXP(-$AI$14*(($B$16+$AI$4)*0.3))-EXP(-$B$15*(($B$16+$AI$4)*0.3)))</f>
        <v/>
      </c>
      <c r="Y322" s="17">
        <f>R322*EXP(-$B$15*(($B$16+$AI$4)*0.4))+S322*$B$15/($B$15-$AI$12)*(EXP(-$AI$12*(($B$16+$AI$4)*0.4))-EXP(-$B$15*(($B$16+$AI$4)*0.4)))+T322*$B$15/($B$15-$AI$13)*(EXP(-$AI$13*(($B$16+$AI$4)*0.4))-EXP(-$B$15*(($B$16+$AI$4)*0.4)))+U322*$B$15/($B$15-$AI$14)*(EXP(-$AI$14*(($B$16+$AI$4)*0.4))-EXP(-$B$15*(($B$16+$AI$4)*0.4)))</f>
        <v/>
      </c>
      <c r="Z322" s="17">
        <f>R322*EXP(-$B$15*(($B$16+$AI$4)*0.5))+S322*$B$15/($B$15-$AI$12)*(EXP(-$AI$12*(($B$16+$AI$4)*0.5))-EXP(-$B$15*(($B$16+$AI$4)*0.5)))+T322*$B$15/($B$15-$AI$13)*(EXP(-$AI$13*(($B$16+$AI$4)*0.5))-EXP(-$B$15*(($B$16+$AI$4)*0.5)))+U322*$B$15/($B$15-$AI$14)*(EXP(-$AI$14*(($B$16+$AI$4)*0.5))-EXP(-$B$15*(($B$16+$AI$4)*0.5)))</f>
        <v/>
      </c>
      <c r="AA322" s="17">
        <f>R322*EXP(-$B$15*(($B$16+$AI$4)*0.6))+S322*$B$15/($B$15-$AI$12)*(EXP(-$AI$12*(($B$16+$AI$4)*0.6))-EXP(-$B$15*(($B$16+$AI$4)*0.6)))+T322*$B$15/($B$15-$AI$13)*(EXP(-$AI$13*(($B$16+$AI$4)*0.6))-EXP(-$B$15*(($B$16+$AI$4)*0.6)))+U322*$B$15/($B$15-$AI$14)*(EXP(-$AI$14*(($B$16+$AI$4)*0.6))-EXP(-$B$15*(($B$16+$AI$4)*0.6)))</f>
        <v/>
      </c>
      <c r="AB322" s="17">
        <f>R322*EXP(-$B$15*(($B$16+$AI$4)*0.7))+S322*$B$15/($B$15-$AI$12)*(EXP(-$AI$12*(($B$16+$AI$4)*0.7))-EXP(-$B$15*(($B$16+$AI$4)*0.7)))+T322*$B$15/($B$15-$AI$13)*(EXP(-$AI$13*(($B$16+$AI$4)*0.7))-EXP(-$B$15*(($B$16+$AI$4)*0.7)))+U322*$B$15/($B$15-$AI$14)*(EXP(-$AI$14*(($B$16+$AI$4)*0.7))-EXP(-$B$15*(($B$16+$AI$4)*0.7)))</f>
        <v/>
      </c>
      <c r="AC322" s="17">
        <f>R322*EXP(-$B$15*(($B$16+$AI$4)*0.8))+S322*$B$15/($B$15-$AI$12)*(EXP(-$AI$12*(($B$16+$AI$4)*0.8))-EXP(-$B$15*(($B$16+$AI$4)*0.8)))+T322*$B$15/($B$15-$AI$13)*(EXP(-$AI$13*(($B$16+$AI$4)*0.8))-EXP(-$B$15*(($B$16+$AI$4)*0.8)))+U322*$B$15/($B$15-$AI$14)*(EXP(-$AI$14*(($B$16+$AI$4)*0.8))-EXP(-$B$15*(($B$16+$AI$4)*0.8)))</f>
        <v/>
      </c>
      <c r="AD322" s="17">
        <f>R322*EXP(-$B$15*(($B$16+$AI$4)*0.9))+S322*$B$15/($B$15-$AI$12)*(EXP(-$AI$12*(($B$16+$AI$4)*0.9))-EXP(-$B$15*(($B$16+$AI$4)*0.9)))+T322*$B$15/($B$15-$AI$13)*(EXP(-$AI$13*(($B$16+$AI$4)*0.9))-EXP(-$B$15*(($B$16+$AI$4)*0.9)))+U322*$B$15/($B$15-$AI$14)*(EXP(-$AI$14*(($B$16+$AI$4)*0.9))-EXP(-$B$15*(($B$16+$AI$4)*0.9)))</f>
        <v/>
      </c>
      <c r="AE322" s="17">
        <f>R322*EXP(-$B$15*(($B$16+$AI$4)*1.0))+S322*$B$15/($B$15-$AI$12)*(EXP(-$AI$12*(($B$16+$AI$4)*1.0))-EXP(-$B$15*(($B$16+$AI$4)*1.0)))+T322*$B$15/($B$15-$AI$13)*(EXP(-$AI$13*(($B$16+$AI$4)*1.0))-EXP(-$B$15*(($B$16+$AI$4)*1.0)))+U322*$B$15/($B$15-$AI$14)*(EXP(-$AI$14*(($B$16+$AI$4)*1.0))-EXP(-$B$15*(($B$16+$AI$4)*1.0)))</f>
        <v/>
      </c>
      <c r="AF322" s="17">
        <f>MIN((G322-V322)/$AI$48,(G322-W322)/$AI$49,(G322-X322)/$AI$50,(G322-Y322)/$AI$51,(G322-Z322)/$AI$52,(G322-AA322)/$AI$53,(G322-AB322)/$AI$54,(G322-AC322)/$AI$55,(G322-AD322)/$AI$56,(G322-AE322)/$AI$57)</f>
        <v/>
      </c>
    </row>
    <row r="323">
      <c r="E323" s="12">
        <f>E322+$B$11</f>
        <v/>
      </c>
      <c r="F323" s="13">
        <f>E323/60</f>
        <v/>
      </c>
      <c r="G323" s="13">
        <f>IF(F323&gt;=$AI$66,$B$26,IF(F323&gt;=$AI$65,$B$25,IF(F323&gt;=$AI$64,$B$24,IF(F323&gt;=$AI$63,$B$23,IF(F323&gt;=$AI$62,$B$22,IF(F323&gt;=$AI$61,$B$21,$B$20))))))</f>
        <v/>
      </c>
      <c r="H323" s="14">
        <f>MAX(0,MIN($AI$59,IF($B$9="Plasma",(G323-(S323*$AI$18+T323*$AI$19+U323*$AI$20))/$AI$46,AF323)))</f>
        <v/>
      </c>
      <c r="I323" s="15">
        <f>H323/10*3600/$B$11</f>
        <v/>
      </c>
      <c r="J323" s="15">
        <f>J322+H323</f>
        <v/>
      </c>
      <c r="K323" s="14">
        <f>$AI$21*K322+$AI$22*L322+$AI$23*M322+$AI$30*H322</f>
        <v/>
      </c>
      <c r="L323" s="14">
        <f>$AI$24*K322+$AI$25*L322+$AI$26*M322+$AI$31*H322</f>
        <v/>
      </c>
      <c r="M323" s="14">
        <f>$AI$27*K322+$AI$28*L322+$AI$29*M322+$AI$32*H322</f>
        <v/>
      </c>
      <c r="N323" s="16">
        <f>R323*$B$48</f>
        <v/>
      </c>
      <c r="O323" s="14">
        <f>K323/$B$37</f>
        <v/>
      </c>
      <c r="P323" s="14">
        <f>L323/$B$38</f>
        <v/>
      </c>
      <c r="Q323" s="14">
        <f>M323/$B$39</f>
        <v/>
      </c>
      <c r="R323" s="14">
        <f>R322*$AI$42+S322*$AI$43+T322*$AI$44+U322*$AI$45+$AI$47*H322</f>
        <v/>
      </c>
      <c r="S323" s="17">
        <f>$AI$33*K323+$AI$34*L323+$AI$35*M323</f>
        <v/>
      </c>
      <c r="T323" s="17">
        <f>$AI$36*K323+$AI$37*L323+$AI$38*M323</f>
        <v/>
      </c>
      <c r="U323" s="17">
        <f>$AI$39*K323+$AI$40*L323+$AI$41*M323</f>
        <v/>
      </c>
      <c r="V323" s="17">
        <f>R323*EXP(-$B$15*(($B$16+$AI$4)*0.1))+S323*$B$15/($B$15-$AI$12)*(EXP(-$AI$12*(($B$16+$AI$4)*0.1))-EXP(-$B$15*(($B$16+$AI$4)*0.1)))+T323*$B$15/($B$15-$AI$13)*(EXP(-$AI$13*(($B$16+$AI$4)*0.1))-EXP(-$B$15*(($B$16+$AI$4)*0.1)))+U323*$B$15/($B$15-$AI$14)*(EXP(-$AI$14*(($B$16+$AI$4)*0.1))-EXP(-$B$15*(($B$16+$AI$4)*0.1)))</f>
        <v/>
      </c>
      <c r="W323" s="17">
        <f>R323*EXP(-$B$15*(($B$16+$AI$4)*0.2))+S323*$B$15/($B$15-$AI$12)*(EXP(-$AI$12*(($B$16+$AI$4)*0.2))-EXP(-$B$15*(($B$16+$AI$4)*0.2)))+T323*$B$15/($B$15-$AI$13)*(EXP(-$AI$13*(($B$16+$AI$4)*0.2))-EXP(-$B$15*(($B$16+$AI$4)*0.2)))+U323*$B$15/($B$15-$AI$14)*(EXP(-$AI$14*(($B$16+$AI$4)*0.2))-EXP(-$B$15*(($B$16+$AI$4)*0.2)))</f>
        <v/>
      </c>
      <c r="X323" s="17">
        <f>R323*EXP(-$B$15*(($B$16+$AI$4)*0.3))+S323*$B$15/($B$15-$AI$12)*(EXP(-$AI$12*(($B$16+$AI$4)*0.3))-EXP(-$B$15*(($B$16+$AI$4)*0.3)))+T323*$B$15/($B$15-$AI$13)*(EXP(-$AI$13*(($B$16+$AI$4)*0.3))-EXP(-$B$15*(($B$16+$AI$4)*0.3)))+U323*$B$15/($B$15-$AI$14)*(EXP(-$AI$14*(($B$16+$AI$4)*0.3))-EXP(-$B$15*(($B$16+$AI$4)*0.3)))</f>
        <v/>
      </c>
      <c r="Y323" s="17">
        <f>R323*EXP(-$B$15*(($B$16+$AI$4)*0.4))+S323*$B$15/($B$15-$AI$12)*(EXP(-$AI$12*(($B$16+$AI$4)*0.4))-EXP(-$B$15*(($B$16+$AI$4)*0.4)))+T323*$B$15/($B$15-$AI$13)*(EXP(-$AI$13*(($B$16+$AI$4)*0.4))-EXP(-$B$15*(($B$16+$AI$4)*0.4)))+U323*$B$15/($B$15-$AI$14)*(EXP(-$AI$14*(($B$16+$AI$4)*0.4))-EXP(-$B$15*(($B$16+$AI$4)*0.4)))</f>
        <v/>
      </c>
      <c r="Z323" s="17">
        <f>R323*EXP(-$B$15*(($B$16+$AI$4)*0.5))+S323*$B$15/($B$15-$AI$12)*(EXP(-$AI$12*(($B$16+$AI$4)*0.5))-EXP(-$B$15*(($B$16+$AI$4)*0.5)))+T323*$B$15/($B$15-$AI$13)*(EXP(-$AI$13*(($B$16+$AI$4)*0.5))-EXP(-$B$15*(($B$16+$AI$4)*0.5)))+U323*$B$15/($B$15-$AI$14)*(EXP(-$AI$14*(($B$16+$AI$4)*0.5))-EXP(-$B$15*(($B$16+$AI$4)*0.5)))</f>
        <v/>
      </c>
      <c r="AA323" s="17">
        <f>R323*EXP(-$B$15*(($B$16+$AI$4)*0.6))+S323*$B$15/($B$15-$AI$12)*(EXP(-$AI$12*(($B$16+$AI$4)*0.6))-EXP(-$B$15*(($B$16+$AI$4)*0.6)))+T323*$B$15/($B$15-$AI$13)*(EXP(-$AI$13*(($B$16+$AI$4)*0.6))-EXP(-$B$15*(($B$16+$AI$4)*0.6)))+U323*$B$15/($B$15-$AI$14)*(EXP(-$AI$14*(($B$16+$AI$4)*0.6))-EXP(-$B$15*(($B$16+$AI$4)*0.6)))</f>
        <v/>
      </c>
      <c r="AB323" s="17">
        <f>R323*EXP(-$B$15*(($B$16+$AI$4)*0.7))+S323*$B$15/($B$15-$AI$12)*(EXP(-$AI$12*(($B$16+$AI$4)*0.7))-EXP(-$B$15*(($B$16+$AI$4)*0.7)))+T323*$B$15/($B$15-$AI$13)*(EXP(-$AI$13*(($B$16+$AI$4)*0.7))-EXP(-$B$15*(($B$16+$AI$4)*0.7)))+U323*$B$15/($B$15-$AI$14)*(EXP(-$AI$14*(($B$16+$AI$4)*0.7))-EXP(-$B$15*(($B$16+$AI$4)*0.7)))</f>
        <v/>
      </c>
      <c r="AC323" s="17">
        <f>R323*EXP(-$B$15*(($B$16+$AI$4)*0.8))+S323*$B$15/($B$15-$AI$12)*(EXP(-$AI$12*(($B$16+$AI$4)*0.8))-EXP(-$B$15*(($B$16+$AI$4)*0.8)))+T323*$B$15/($B$15-$AI$13)*(EXP(-$AI$13*(($B$16+$AI$4)*0.8))-EXP(-$B$15*(($B$16+$AI$4)*0.8)))+U323*$B$15/($B$15-$AI$14)*(EXP(-$AI$14*(($B$16+$AI$4)*0.8))-EXP(-$B$15*(($B$16+$AI$4)*0.8)))</f>
        <v/>
      </c>
      <c r="AD323" s="17">
        <f>R323*EXP(-$B$15*(($B$16+$AI$4)*0.9))+S323*$B$15/($B$15-$AI$12)*(EXP(-$AI$12*(($B$16+$AI$4)*0.9))-EXP(-$B$15*(($B$16+$AI$4)*0.9)))+T323*$B$15/($B$15-$AI$13)*(EXP(-$AI$13*(($B$16+$AI$4)*0.9))-EXP(-$B$15*(($B$16+$AI$4)*0.9)))+U323*$B$15/($B$15-$AI$14)*(EXP(-$AI$14*(($B$16+$AI$4)*0.9))-EXP(-$B$15*(($B$16+$AI$4)*0.9)))</f>
        <v/>
      </c>
      <c r="AE323" s="17">
        <f>R323*EXP(-$B$15*(($B$16+$AI$4)*1.0))+S323*$B$15/($B$15-$AI$12)*(EXP(-$AI$12*(($B$16+$AI$4)*1.0))-EXP(-$B$15*(($B$16+$AI$4)*1.0)))+T323*$B$15/($B$15-$AI$13)*(EXP(-$AI$13*(($B$16+$AI$4)*1.0))-EXP(-$B$15*(($B$16+$AI$4)*1.0)))+U323*$B$15/($B$15-$AI$14)*(EXP(-$AI$14*(($B$16+$AI$4)*1.0))-EXP(-$B$15*(($B$16+$AI$4)*1.0)))</f>
        <v/>
      </c>
      <c r="AF323" s="17">
        <f>MIN((G323-V323)/$AI$48,(G323-W323)/$AI$49,(G323-X323)/$AI$50,(G323-Y323)/$AI$51,(G323-Z323)/$AI$52,(G323-AA323)/$AI$53,(G323-AB323)/$AI$54,(G323-AC323)/$AI$55,(G323-AD323)/$AI$56,(G323-AE323)/$AI$57)</f>
        <v/>
      </c>
    </row>
    <row r="324">
      <c r="E324" s="12">
        <f>E323+$B$11</f>
        <v/>
      </c>
      <c r="F324" s="13">
        <f>E324/60</f>
        <v/>
      </c>
      <c r="G324" s="13">
        <f>IF(F324&gt;=$AI$66,$B$26,IF(F324&gt;=$AI$65,$B$25,IF(F324&gt;=$AI$64,$B$24,IF(F324&gt;=$AI$63,$B$23,IF(F324&gt;=$AI$62,$B$22,IF(F324&gt;=$AI$61,$B$21,$B$20))))))</f>
        <v/>
      </c>
      <c r="H324" s="14">
        <f>MAX(0,MIN($AI$59,IF($B$9="Plasma",(G324-(S324*$AI$18+T324*$AI$19+U324*$AI$20))/$AI$46,AF324)))</f>
        <v/>
      </c>
      <c r="I324" s="15">
        <f>H324/10*3600/$B$11</f>
        <v/>
      </c>
      <c r="J324" s="15">
        <f>J323+H324</f>
        <v/>
      </c>
      <c r="K324" s="14">
        <f>$AI$21*K323+$AI$22*L323+$AI$23*M323+$AI$30*H323</f>
        <v/>
      </c>
      <c r="L324" s="14">
        <f>$AI$24*K323+$AI$25*L323+$AI$26*M323+$AI$31*H323</f>
        <v/>
      </c>
      <c r="M324" s="14">
        <f>$AI$27*K323+$AI$28*L323+$AI$29*M323+$AI$32*H323</f>
        <v/>
      </c>
      <c r="N324" s="16">
        <f>R324*$B$48</f>
        <v/>
      </c>
      <c r="O324" s="14">
        <f>K324/$B$37</f>
        <v/>
      </c>
      <c r="P324" s="14">
        <f>L324/$B$38</f>
        <v/>
      </c>
      <c r="Q324" s="14">
        <f>M324/$B$39</f>
        <v/>
      </c>
      <c r="R324" s="14">
        <f>R323*$AI$42+S323*$AI$43+T323*$AI$44+U323*$AI$45+$AI$47*H323</f>
        <v/>
      </c>
      <c r="S324" s="17">
        <f>$AI$33*K324+$AI$34*L324+$AI$35*M324</f>
        <v/>
      </c>
      <c r="T324" s="17">
        <f>$AI$36*K324+$AI$37*L324+$AI$38*M324</f>
        <v/>
      </c>
      <c r="U324" s="17">
        <f>$AI$39*K324+$AI$40*L324+$AI$41*M324</f>
        <v/>
      </c>
      <c r="V324" s="17">
        <f>R324*EXP(-$B$15*(($B$16+$AI$4)*0.1))+S324*$B$15/($B$15-$AI$12)*(EXP(-$AI$12*(($B$16+$AI$4)*0.1))-EXP(-$B$15*(($B$16+$AI$4)*0.1)))+T324*$B$15/($B$15-$AI$13)*(EXP(-$AI$13*(($B$16+$AI$4)*0.1))-EXP(-$B$15*(($B$16+$AI$4)*0.1)))+U324*$B$15/($B$15-$AI$14)*(EXP(-$AI$14*(($B$16+$AI$4)*0.1))-EXP(-$B$15*(($B$16+$AI$4)*0.1)))</f>
        <v/>
      </c>
      <c r="W324" s="17">
        <f>R324*EXP(-$B$15*(($B$16+$AI$4)*0.2))+S324*$B$15/($B$15-$AI$12)*(EXP(-$AI$12*(($B$16+$AI$4)*0.2))-EXP(-$B$15*(($B$16+$AI$4)*0.2)))+T324*$B$15/($B$15-$AI$13)*(EXP(-$AI$13*(($B$16+$AI$4)*0.2))-EXP(-$B$15*(($B$16+$AI$4)*0.2)))+U324*$B$15/($B$15-$AI$14)*(EXP(-$AI$14*(($B$16+$AI$4)*0.2))-EXP(-$B$15*(($B$16+$AI$4)*0.2)))</f>
        <v/>
      </c>
      <c r="X324" s="17">
        <f>R324*EXP(-$B$15*(($B$16+$AI$4)*0.3))+S324*$B$15/($B$15-$AI$12)*(EXP(-$AI$12*(($B$16+$AI$4)*0.3))-EXP(-$B$15*(($B$16+$AI$4)*0.3)))+T324*$B$15/($B$15-$AI$13)*(EXP(-$AI$13*(($B$16+$AI$4)*0.3))-EXP(-$B$15*(($B$16+$AI$4)*0.3)))+U324*$B$15/($B$15-$AI$14)*(EXP(-$AI$14*(($B$16+$AI$4)*0.3))-EXP(-$B$15*(($B$16+$AI$4)*0.3)))</f>
        <v/>
      </c>
      <c r="Y324" s="17">
        <f>R324*EXP(-$B$15*(($B$16+$AI$4)*0.4))+S324*$B$15/($B$15-$AI$12)*(EXP(-$AI$12*(($B$16+$AI$4)*0.4))-EXP(-$B$15*(($B$16+$AI$4)*0.4)))+T324*$B$15/($B$15-$AI$13)*(EXP(-$AI$13*(($B$16+$AI$4)*0.4))-EXP(-$B$15*(($B$16+$AI$4)*0.4)))+U324*$B$15/($B$15-$AI$14)*(EXP(-$AI$14*(($B$16+$AI$4)*0.4))-EXP(-$B$15*(($B$16+$AI$4)*0.4)))</f>
        <v/>
      </c>
      <c r="Z324" s="17">
        <f>R324*EXP(-$B$15*(($B$16+$AI$4)*0.5))+S324*$B$15/($B$15-$AI$12)*(EXP(-$AI$12*(($B$16+$AI$4)*0.5))-EXP(-$B$15*(($B$16+$AI$4)*0.5)))+T324*$B$15/($B$15-$AI$13)*(EXP(-$AI$13*(($B$16+$AI$4)*0.5))-EXP(-$B$15*(($B$16+$AI$4)*0.5)))+U324*$B$15/($B$15-$AI$14)*(EXP(-$AI$14*(($B$16+$AI$4)*0.5))-EXP(-$B$15*(($B$16+$AI$4)*0.5)))</f>
        <v/>
      </c>
      <c r="AA324" s="17">
        <f>R324*EXP(-$B$15*(($B$16+$AI$4)*0.6))+S324*$B$15/($B$15-$AI$12)*(EXP(-$AI$12*(($B$16+$AI$4)*0.6))-EXP(-$B$15*(($B$16+$AI$4)*0.6)))+T324*$B$15/($B$15-$AI$13)*(EXP(-$AI$13*(($B$16+$AI$4)*0.6))-EXP(-$B$15*(($B$16+$AI$4)*0.6)))+U324*$B$15/($B$15-$AI$14)*(EXP(-$AI$14*(($B$16+$AI$4)*0.6))-EXP(-$B$15*(($B$16+$AI$4)*0.6)))</f>
        <v/>
      </c>
      <c r="AB324" s="17">
        <f>R324*EXP(-$B$15*(($B$16+$AI$4)*0.7))+S324*$B$15/($B$15-$AI$12)*(EXP(-$AI$12*(($B$16+$AI$4)*0.7))-EXP(-$B$15*(($B$16+$AI$4)*0.7)))+T324*$B$15/($B$15-$AI$13)*(EXP(-$AI$13*(($B$16+$AI$4)*0.7))-EXP(-$B$15*(($B$16+$AI$4)*0.7)))+U324*$B$15/($B$15-$AI$14)*(EXP(-$AI$14*(($B$16+$AI$4)*0.7))-EXP(-$B$15*(($B$16+$AI$4)*0.7)))</f>
        <v/>
      </c>
      <c r="AC324" s="17">
        <f>R324*EXP(-$B$15*(($B$16+$AI$4)*0.8))+S324*$B$15/($B$15-$AI$12)*(EXP(-$AI$12*(($B$16+$AI$4)*0.8))-EXP(-$B$15*(($B$16+$AI$4)*0.8)))+T324*$B$15/($B$15-$AI$13)*(EXP(-$AI$13*(($B$16+$AI$4)*0.8))-EXP(-$B$15*(($B$16+$AI$4)*0.8)))+U324*$B$15/($B$15-$AI$14)*(EXP(-$AI$14*(($B$16+$AI$4)*0.8))-EXP(-$B$15*(($B$16+$AI$4)*0.8)))</f>
        <v/>
      </c>
      <c r="AD324" s="17">
        <f>R324*EXP(-$B$15*(($B$16+$AI$4)*0.9))+S324*$B$15/($B$15-$AI$12)*(EXP(-$AI$12*(($B$16+$AI$4)*0.9))-EXP(-$B$15*(($B$16+$AI$4)*0.9)))+T324*$B$15/($B$15-$AI$13)*(EXP(-$AI$13*(($B$16+$AI$4)*0.9))-EXP(-$B$15*(($B$16+$AI$4)*0.9)))+U324*$B$15/($B$15-$AI$14)*(EXP(-$AI$14*(($B$16+$AI$4)*0.9))-EXP(-$B$15*(($B$16+$AI$4)*0.9)))</f>
        <v/>
      </c>
      <c r="AE324" s="17">
        <f>R324*EXP(-$B$15*(($B$16+$AI$4)*1.0))+S324*$B$15/($B$15-$AI$12)*(EXP(-$AI$12*(($B$16+$AI$4)*1.0))-EXP(-$B$15*(($B$16+$AI$4)*1.0)))+T324*$B$15/($B$15-$AI$13)*(EXP(-$AI$13*(($B$16+$AI$4)*1.0))-EXP(-$B$15*(($B$16+$AI$4)*1.0)))+U324*$B$15/($B$15-$AI$14)*(EXP(-$AI$14*(($B$16+$AI$4)*1.0))-EXP(-$B$15*(($B$16+$AI$4)*1.0)))</f>
        <v/>
      </c>
      <c r="AF324" s="17">
        <f>MIN((G324-V324)/$AI$48,(G324-W324)/$AI$49,(G324-X324)/$AI$50,(G324-Y324)/$AI$51,(G324-Z324)/$AI$52,(G324-AA324)/$AI$53,(G324-AB324)/$AI$54,(G324-AC324)/$AI$55,(G324-AD324)/$AI$56,(G324-AE324)/$AI$57)</f>
        <v/>
      </c>
    </row>
    <row r="325">
      <c r="E325" s="12">
        <f>E324+$B$11</f>
        <v/>
      </c>
      <c r="F325" s="13">
        <f>E325/60</f>
        <v/>
      </c>
      <c r="G325" s="13">
        <f>IF(F325&gt;=$AI$66,$B$26,IF(F325&gt;=$AI$65,$B$25,IF(F325&gt;=$AI$64,$B$24,IF(F325&gt;=$AI$63,$B$23,IF(F325&gt;=$AI$62,$B$22,IF(F325&gt;=$AI$61,$B$21,$B$20))))))</f>
        <v/>
      </c>
      <c r="H325" s="14">
        <f>MAX(0,MIN($AI$59,IF($B$9="Plasma",(G325-(S325*$AI$18+T325*$AI$19+U325*$AI$20))/$AI$46,AF325)))</f>
        <v/>
      </c>
      <c r="I325" s="15">
        <f>H325/10*3600/$B$11</f>
        <v/>
      </c>
      <c r="J325" s="15">
        <f>J324+H325</f>
        <v/>
      </c>
      <c r="K325" s="14">
        <f>$AI$21*K324+$AI$22*L324+$AI$23*M324+$AI$30*H324</f>
        <v/>
      </c>
      <c r="L325" s="14">
        <f>$AI$24*K324+$AI$25*L324+$AI$26*M324+$AI$31*H324</f>
        <v/>
      </c>
      <c r="M325" s="14">
        <f>$AI$27*K324+$AI$28*L324+$AI$29*M324+$AI$32*H324</f>
        <v/>
      </c>
      <c r="N325" s="16">
        <f>R325*$B$48</f>
        <v/>
      </c>
      <c r="O325" s="14">
        <f>K325/$B$37</f>
        <v/>
      </c>
      <c r="P325" s="14">
        <f>L325/$B$38</f>
        <v/>
      </c>
      <c r="Q325" s="14">
        <f>M325/$B$39</f>
        <v/>
      </c>
      <c r="R325" s="14">
        <f>R324*$AI$42+S324*$AI$43+T324*$AI$44+U324*$AI$45+$AI$47*H324</f>
        <v/>
      </c>
      <c r="S325" s="17">
        <f>$AI$33*K325+$AI$34*L325+$AI$35*M325</f>
        <v/>
      </c>
      <c r="T325" s="17">
        <f>$AI$36*K325+$AI$37*L325+$AI$38*M325</f>
        <v/>
      </c>
      <c r="U325" s="17">
        <f>$AI$39*K325+$AI$40*L325+$AI$41*M325</f>
        <v/>
      </c>
      <c r="V325" s="17">
        <f>R325*EXP(-$B$15*(($B$16+$AI$4)*0.1))+S325*$B$15/($B$15-$AI$12)*(EXP(-$AI$12*(($B$16+$AI$4)*0.1))-EXP(-$B$15*(($B$16+$AI$4)*0.1)))+T325*$B$15/($B$15-$AI$13)*(EXP(-$AI$13*(($B$16+$AI$4)*0.1))-EXP(-$B$15*(($B$16+$AI$4)*0.1)))+U325*$B$15/($B$15-$AI$14)*(EXP(-$AI$14*(($B$16+$AI$4)*0.1))-EXP(-$B$15*(($B$16+$AI$4)*0.1)))</f>
        <v/>
      </c>
      <c r="W325" s="17">
        <f>R325*EXP(-$B$15*(($B$16+$AI$4)*0.2))+S325*$B$15/($B$15-$AI$12)*(EXP(-$AI$12*(($B$16+$AI$4)*0.2))-EXP(-$B$15*(($B$16+$AI$4)*0.2)))+T325*$B$15/($B$15-$AI$13)*(EXP(-$AI$13*(($B$16+$AI$4)*0.2))-EXP(-$B$15*(($B$16+$AI$4)*0.2)))+U325*$B$15/($B$15-$AI$14)*(EXP(-$AI$14*(($B$16+$AI$4)*0.2))-EXP(-$B$15*(($B$16+$AI$4)*0.2)))</f>
        <v/>
      </c>
      <c r="X325" s="17">
        <f>R325*EXP(-$B$15*(($B$16+$AI$4)*0.3))+S325*$B$15/($B$15-$AI$12)*(EXP(-$AI$12*(($B$16+$AI$4)*0.3))-EXP(-$B$15*(($B$16+$AI$4)*0.3)))+T325*$B$15/($B$15-$AI$13)*(EXP(-$AI$13*(($B$16+$AI$4)*0.3))-EXP(-$B$15*(($B$16+$AI$4)*0.3)))+U325*$B$15/($B$15-$AI$14)*(EXP(-$AI$14*(($B$16+$AI$4)*0.3))-EXP(-$B$15*(($B$16+$AI$4)*0.3)))</f>
        <v/>
      </c>
      <c r="Y325" s="17">
        <f>R325*EXP(-$B$15*(($B$16+$AI$4)*0.4))+S325*$B$15/($B$15-$AI$12)*(EXP(-$AI$12*(($B$16+$AI$4)*0.4))-EXP(-$B$15*(($B$16+$AI$4)*0.4)))+T325*$B$15/($B$15-$AI$13)*(EXP(-$AI$13*(($B$16+$AI$4)*0.4))-EXP(-$B$15*(($B$16+$AI$4)*0.4)))+U325*$B$15/($B$15-$AI$14)*(EXP(-$AI$14*(($B$16+$AI$4)*0.4))-EXP(-$B$15*(($B$16+$AI$4)*0.4)))</f>
        <v/>
      </c>
      <c r="Z325" s="17">
        <f>R325*EXP(-$B$15*(($B$16+$AI$4)*0.5))+S325*$B$15/($B$15-$AI$12)*(EXP(-$AI$12*(($B$16+$AI$4)*0.5))-EXP(-$B$15*(($B$16+$AI$4)*0.5)))+T325*$B$15/($B$15-$AI$13)*(EXP(-$AI$13*(($B$16+$AI$4)*0.5))-EXP(-$B$15*(($B$16+$AI$4)*0.5)))+U325*$B$15/($B$15-$AI$14)*(EXP(-$AI$14*(($B$16+$AI$4)*0.5))-EXP(-$B$15*(($B$16+$AI$4)*0.5)))</f>
        <v/>
      </c>
      <c r="AA325" s="17">
        <f>R325*EXP(-$B$15*(($B$16+$AI$4)*0.6))+S325*$B$15/($B$15-$AI$12)*(EXP(-$AI$12*(($B$16+$AI$4)*0.6))-EXP(-$B$15*(($B$16+$AI$4)*0.6)))+T325*$B$15/($B$15-$AI$13)*(EXP(-$AI$13*(($B$16+$AI$4)*0.6))-EXP(-$B$15*(($B$16+$AI$4)*0.6)))+U325*$B$15/($B$15-$AI$14)*(EXP(-$AI$14*(($B$16+$AI$4)*0.6))-EXP(-$B$15*(($B$16+$AI$4)*0.6)))</f>
        <v/>
      </c>
      <c r="AB325" s="17">
        <f>R325*EXP(-$B$15*(($B$16+$AI$4)*0.7))+S325*$B$15/($B$15-$AI$12)*(EXP(-$AI$12*(($B$16+$AI$4)*0.7))-EXP(-$B$15*(($B$16+$AI$4)*0.7)))+T325*$B$15/($B$15-$AI$13)*(EXP(-$AI$13*(($B$16+$AI$4)*0.7))-EXP(-$B$15*(($B$16+$AI$4)*0.7)))+U325*$B$15/($B$15-$AI$14)*(EXP(-$AI$14*(($B$16+$AI$4)*0.7))-EXP(-$B$15*(($B$16+$AI$4)*0.7)))</f>
        <v/>
      </c>
      <c r="AC325" s="17">
        <f>R325*EXP(-$B$15*(($B$16+$AI$4)*0.8))+S325*$B$15/($B$15-$AI$12)*(EXP(-$AI$12*(($B$16+$AI$4)*0.8))-EXP(-$B$15*(($B$16+$AI$4)*0.8)))+T325*$B$15/($B$15-$AI$13)*(EXP(-$AI$13*(($B$16+$AI$4)*0.8))-EXP(-$B$15*(($B$16+$AI$4)*0.8)))+U325*$B$15/($B$15-$AI$14)*(EXP(-$AI$14*(($B$16+$AI$4)*0.8))-EXP(-$B$15*(($B$16+$AI$4)*0.8)))</f>
        <v/>
      </c>
      <c r="AD325" s="17">
        <f>R325*EXP(-$B$15*(($B$16+$AI$4)*0.9))+S325*$B$15/($B$15-$AI$12)*(EXP(-$AI$12*(($B$16+$AI$4)*0.9))-EXP(-$B$15*(($B$16+$AI$4)*0.9)))+T325*$B$15/($B$15-$AI$13)*(EXP(-$AI$13*(($B$16+$AI$4)*0.9))-EXP(-$B$15*(($B$16+$AI$4)*0.9)))+U325*$B$15/($B$15-$AI$14)*(EXP(-$AI$14*(($B$16+$AI$4)*0.9))-EXP(-$B$15*(($B$16+$AI$4)*0.9)))</f>
        <v/>
      </c>
      <c r="AE325" s="17">
        <f>R325*EXP(-$B$15*(($B$16+$AI$4)*1.0))+S325*$B$15/($B$15-$AI$12)*(EXP(-$AI$12*(($B$16+$AI$4)*1.0))-EXP(-$B$15*(($B$16+$AI$4)*1.0)))+T325*$B$15/($B$15-$AI$13)*(EXP(-$AI$13*(($B$16+$AI$4)*1.0))-EXP(-$B$15*(($B$16+$AI$4)*1.0)))+U325*$B$15/($B$15-$AI$14)*(EXP(-$AI$14*(($B$16+$AI$4)*1.0))-EXP(-$B$15*(($B$16+$AI$4)*1.0)))</f>
        <v/>
      </c>
      <c r="AF325" s="17">
        <f>MIN((G325-V325)/$AI$48,(G325-W325)/$AI$49,(G325-X325)/$AI$50,(G325-Y325)/$AI$51,(G325-Z325)/$AI$52,(G325-AA325)/$AI$53,(G325-AB325)/$AI$54,(G325-AC325)/$AI$55,(G325-AD325)/$AI$56,(G325-AE325)/$AI$57)</f>
        <v/>
      </c>
    </row>
    <row r="326">
      <c r="E326" s="12">
        <f>E325+$B$11</f>
        <v/>
      </c>
      <c r="F326" s="13">
        <f>E326/60</f>
        <v/>
      </c>
      <c r="G326" s="13">
        <f>IF(F326&gt;=$AI$66,$B$26,IF(F326&gt;=$AI$65,$B$25,IF(F326&gt;=$AI$64,$B$24,IF(F326&gt;=$AI$63,$B$23,IF(F326&gt;=$AI$62,$B$22,IF(F326&gt;=$AI$61,$B$21,$B$20))))))</f>
        <v/>
      </c>
      <c r="H326" s="14">
        <f>MAX(0,MIN($AI$59,IF($B$9="Plasma",(G326-(S326*$AI$18+T326*$AI$19+U326*$AI$20))/$AI$46,AF326)))</f>
        <v/>
      </c>
      <c r="I326" s="15">
        <f>H326/10*3600/$B$11</f>
        <v/>
      </c>
      <c r="J326" s="15">
        <f>J325+H326</f>
        <v/>
      </c>
      <c r="K326" s="14">
        <f>$AI$21*K325+$AI$22*L325+$AI$23*M325+$AI$30*H325</f>
        <v/>
      </c>
      <c r="L326" s="14">
        <f>$AI$24*K325+$AI$25*L325+$AI$26*M325+$AI$31*H325</f>
        <v/>
      </c>
      <c r="M326" s="14">
        <f>$AI$27*K325+$AI$28*L325+$AI$29*M325+$AI$32*H325</f>
        <v/>
      </c>
      <c r="N326" s="16">
        <f>R326*$B$48</f>
        <v/>
      </c>
      <c r="O326" s="14">
        <f>K326/$B$37</f>
        <v/>
      </c>
      <c r="P326" s="14">
        <f>L326/$B$38</f>
        <v/>
      </c>
      <c r="Q326" s="14">
        <f>M326/$B$39</f>
        <v/>
      </c>
      <c r="R326" s="14">
        <f>R325*$AI$42+S325*$AI$43+T325*$AI$44+U325*$AI$45+$AI$47*H325</f>
        <v/>
      </c>
      <c r="S326" s="17">
        <f>$AI$33*K326+$AI$34*L326+$AI$35*M326</f>
        <v/>
      </c>
      <c r="T326" s="17">
        <f>$AI$36*K326+$AI$37*L326+$AI$38*M326</f>
        <v/>
      </c>
      <c r="U326" s="17">
        <f>$AI$39*K326+$AI$40*L326+$AI$41*M326</f>
        <v/>
      </c>
      <c r="V326" s="17">
        <f>R326*EXP(-$B$15*(($B$16+$AI$4)*0.1))+S326*$B$15/($B$15-$AI$12)*(EXP(-$AI$12*(($B$16+$AI$4)*0.1))-EXP(-$B$15*(($B$16+$AI$4)*0.1)))+T326*$B$15/($B$15-$AI$13)*(EXP(-$AI$13*(($B$16+$AI$4)*0.1))-EXP(-$B$15*(($B$16+$AI$4)*0.1)))+U326*$B$15/($B$15-$AI$14)*(EXP(-$AI$14*(($B$16+$AI$4)*0.1))-EXP(-$B$15*(($B$16+$AI$4)*0.1)))</f>
        <v/>
      </c>
      <c r="W326" s="17">
        <f>R326*EXP(-$B$15*(($B$16+$AI$4)*0.2))+S326*$B$15/($B$15-$AI$12)*(EXP(-$AI$12*(($B$16+$AI$4)*0.2))-EXP(-$B$15*(($B$16+$AI$4)*0.2)))+T326*$B$15/($B$15-$AI$13)*(EXP(-$AI$13*(($B$16+$AI$4)*0.2))-EXP(-$B$15*(($B$16+$AI$4)*0.2)))+U326*$B$15/($B$15-$AI$14)*(EXP(-$AI$14*(($B$16+$AI$4)*0.2))-EXP(-$B$15*(($B$16+$AI$4)*0.2)))</f>
        <v/>
      </c>
      <c r="X326" s="17">
        <f>R326*EXP(-$B$15*(($B$16+$AI$4)*0.3))+S326*$B$15/($B$15-$AI$12)*(EXP(-$AI$12*(($B$16+$AI$4)*0.3))-EXP(-$B$15*(($B$16+$AI$4)*0.3)))+T326*$B$15/($B$15-$AI$13)*(EXP(-$AI$13*(($B$16+$AI$4)*0.3))-EXP(-$B$15*(($B$16+$AI$4)*0.3)))+U326*$B$15/($B$15-$AI$14)*(EXP(-$AI$14*(($B$16+$AI$4)*0.3))-EXP(-$B$15*(($B$16+$AI$4)*0.3)))</f>
        <v/>
      </c>
      <c r="Y326" s="17">
        <f>R326*EXP(-$B$15*(($B$16+$AI$4)*0.4))+S326*$B$15/($B$15-$AI$12)*(EXP(-$AI$12*(($B$16+$AI$4)*0.4))-EXP(-$B$15*(($B$16+$AI$4)*0.4)))+T326*$B$15/($B$15-$AI$13)*(EXP(-$AI$13*(($B$16+$AI$4)*0.4))-EXP(-$B$15*(($B$16+$AI$4)*0.4)))+U326*$B$15/($B$15-$AI$14)*(EXP(-$AI$14*(($B$16+$AI$4)*0.4))-EXP(-$B$15*(($B$16+$AI$4)*0.4)))</f>
        <v/>
      </c>
      <c r="Z326" s="17">
        <f>R326*EXP(-$B$15*(($B$16+$AI$4)*0.5))+S326*$B$15/($B$15-$AI$12)*(EXP(-$AI$12*(($B$16+$AI$4)*0.5))-EXP(-$B$15*(($B$16+$AI$4)*0.5)))+T326*$B$15/($B$15-$AI$13)*(EXP(-$AI$13*(($B$16+$AI$4)*0.5))-EXP(-$B$15*(($B$16+$AI$4)*0.5)))+U326*$B$15/($B$15-$AI$14)*(EXP(-$AI$14*(($B$16+$AI$4)*0.5))-EXP(-$B$15*(($B$16+$AI$4)*0.5)))</f>
        <v/>
      </c>
      <c r="AA326" s="17">
        <f>R326*EXP(-$B$15*(($B$16+$AI$4)*0.6))+S326*$B$15/($B$15-$AI$12)*(EXP(-$AI$12*(($B$16+$AI$4)*0.6))-EXP(-$B$15*(($B$16+$AI$4)*0.6)))+T326*$B$15/($B$15-$AI$13)*(EXP(-$AI$13*(($B$16+$AI$4)*0.6))-EXP(-$B$15*(($B$16+$AI$4)*0.6)))+U326*$B$15/($B$15-$AI$14)*(EXP(-$AI$14*(($B$16+$AI$4)*0.6))-EXP(-$B$15*(($B$16+$AI$4)*0.6)))</f>
        <v/>
      </c>
      <c r="AB326" s="17">
        <f>R326*EXP(-$B$15*(($B$16+$AI$4)*0.7))+S326*$B$15/($B$15-$AI$12)*(EXP(-$AI$12*(($B$16+$AI$4)*0.7))-EXP(-$B$15*(($B$16+$AI$4)*0.7)))+T326*$B$15/($B$15-$AI$13)*(EXP(-$AI$13*(($B$16+$AI$4)*0.7))-EXP(-$B$15*(($B$16+$AI$4)*0.7)))+U326*$B$15/($B$15-$AI$14)*(EXP(-$AI$14*(($B$16+$AI$4)*0.7))-EXP(-$B$15*(($B$16+$AI$4)*0.7)))</f>
        <v/>
      </c>
      <c r="AC326" s="17">
        <f>R326*EXP(-$B$15*(($B$16+$AI$4)*0.8))+S326*$B$15/($B$15-$AI$12)*(EXP(-$AI$12*(($B$16+$AI$4)*0.8))-EXP(-$B$15*(($B$16+$AI$4)*0.8)))+T326*$B$15/($B$15-$AI$13)*(EXP(-$AI$13*(($B$16+$AI$4)*0.8))-EXP(-$B$15*(($B$16+$AI$4)*0.8)))+U326*$B$15/($B$15-$AI$14)*(EXP(-$AI$14*(($B$16+$AI$4)*0.8))-EXP(-$B$15*(($B$16+$AI$4)*0.8)))</f>
        <v/>
      </c>
      <c r="AD326" s="17">
        <f>R326*EXP(-$B$15*(($B$16+$AI$4)*0.9))+S326*$B$15/($B$15-$AI$12)*(EXP(-$AI$12*(($B$16+$AI$4)*0.9))-EXP(-$B$15*(($B$16+$AI$4)*0.9)))+T326*$B$15/($B$15-$AI$13)*(EXP(-$AI$13*(($B$16+$AI$4)*0.9))-EXP(-$B$15*(($B$16+$AI$4)*0.9)))+U326*$B$15/($B$15-$AI$14)*(EXP(-$AI$14*(($B$16+$AI$4)*0.9))-EXP(-$B$15*(($B$16+$AI$4)*0.9)))</f>
        <v/>
      </c>
      <c r="AE326" s="17">
        <f>R326*EXP(-$B$15*(($B$16+$AI$4)*1.0))+S326*$B$15/($B$15-$AI$12)*(EXP(-$AI$12*(($B$16+$AI$4)*1.0))-EXP(-$B$15*(($B$16+$AI$4)*1.0)))+T326*$B$15/($B$15-$AI$13)*(EXP(-$AI$13*(($B$16+$AI$4)*1.0))-EXP(-$B$15*(($B$16+$AI$4)*1.0)))+U326*$B$15/($B$15-$AI$14)*(EXP(-$AI$14*(($B$16+$AI$4)*1.0))-EXP(-$B$15*(($B$16+$AI$4)*1.0)))</f>
        <v/>
      </c>
      <c r="AF326" s="17">
        <f>MIN((G326-V326)/$AI$48,(G326-W326)/$AI$49,(G326-X326)/$AI$50,(G326-Y326)/$AI$51,(G326-Z326)/$AI$52,(G326-AA326)/$AI$53,(G326-AB326)/$AI$54,(G326-AC326)/$AI$55,(G326-AD326)/$AI$56,(G326-AE326)/$AI$57)</f>
        <v/>
      </c>
    </row>
    <row r="327">
      <c r="E327" s="12">
        <f>E326+$B$11</f>
        <v/>
      </c>
      <c r="F327" s="13">
        <f>E327/60</f>
        <v/>
      </c>
      <c r="G327" s="13">
        <f>IF(F327&gt;=$AI$66,$B$26,IF(F327&gt;=$AI$65,$B$25,IF(F327&gt;=$AI$64,$B$24,IF(F327&gt;=$AI$63,$B$23,IF(F327&gt;=$AI$62,$B$22,IF(F327&gt;=$AI$61,$B$21,$B$20))))))</f>
        <v/>
      </c>
      <c r="H327" s="14">
        <f>MAX(0,MIN($AI$59,IF($B$9="Plasma",(G327-(S327*$AI$18+T327*$AI$19+U327*$AI$20))/$AI$46,AF327)))</f>
        <v/>
      </c>
      <c r="I327" s="15">
        <f>H327/10*3600/$B$11</f>
        <v/>
      </c>
      <c r="J327" s="15">
        <f>J326+H327</f>
        <v/>
      </c>
      <c r="K327" s="14">
        <f>$AI$21*K326+$AI$22*L326+$AI$23*M326+$AI$30*H326</f>
        <v/>
      </c>
      <c r="L327" s="14">
        <f>$AI$24*K326+$AI$25*L326+$AI$26*M326+$AI$31*H326</f>
        <v/>
      </c>
      <c r="M327" s="14">
        <f>$AI$27*K326+$AI$28*L326+$AI$29*M326+$AI$32*H326</f>
        <v/>
      </c>
      <c r="N327" s="16">
        <f>R327*$B$48</f>
        <v/>
      </c>
      <c r="O327" s="14">
        <f>K327/$B$37</f>
        <v/>
      </c>
      <c r="P327" s="14">
        <f>L327/$B$38</f>
        <v/>
      </c>
      <c r="Q327" s="14">
        <f>M327/$B$39</f>
        <v/>
      </c>
      <c r="R327" s="14">
        <f>R326*$AI$42+S326*$AI$43+T326*$AI$44+U326*$AI$45+$AI$47*H326</f>
        <v/>
      </c>
      <c r="S327" s="17">
        <f>$AI$33*K327+$AI$34*L327+$AI$35*M327</f>
        <v/>
      </c>
      <c r="T327" s="17">
        <f>$AI$36*K327+$AI$37*L327+$AI$38*M327</f>
        <v/>
      </c>
      <c r="U327" s="17">
        <f>$AI$39*K327+$AI$40*L327+$AI$41*M327</f>
        <v/>
      </c>
      <c r="V327" s="17">
        <f>R327*EXP(-$B$15*(($B$16+$AI$4)*0.1))+S327*$B$15/($B$15-$AI$12)*(EXP(-$AI$12*(($B$16+$AI$4)*0.1))-EXP(-$B$15*(($B$16+$AI$4)*0.1)))+T327*$B$15/($B$15-$AI$13)*(EXP(-$AI$13*(($B$16+$AI$4)*0.1))-EXP(-$B$15*(($B$16+$AI$4)*0.1)))+U327*$B$15/($B$15-$AI$14)*(EXP(-$AI$14*(($B$16+$AI$4)*0.1))-EXP(-$B$15*(($B$16+$AI$4)*0.1)))</f>
        <v/>
      </c>
      <c r="W327" s="17">
        <f>R327*EXP(-$B$15*(($B$16+$AI$4)*0.2))+S327*$B$15/($B$15-$AI$12)*(EXP(-$AI$12*(($B$16+$AI$4)*0.2))-EXP(-$B$15*(($B$16+$AI$4)*0.2)))+T327*$B$15/($B$15-$AI$13)*(EXP(-$AI$13*(($B$16+$AI$4)*0.2))-EXP(-$B$15*(($B$16+$AI$4)*0.2)))+U327*$B$15/($B$15-$AI$14)*(EXP(-$AI$14*(($B$16+$AI$4)*0.2))-EXP(-$B$15*(($B$16+$AI$4)*0.2)))</f>
        <v/>
      </c>
      <c r="X327" s="17">
        <f>R327*EXP(-$B$15*(($B$16+$AI$4)*0.3))+S327*$B$15/($B$15-$AI$12)*(EXP(-$AI$12*(($B$16+$AI$4)*0.3))-EXP(-$B$15*(($B$16+$AI$4)*0.3)))+T327*$B$15/($B$15-$AI$13)*(EXP(-$AI$13*(($B$16+$AI$4)*0.3))-EXP(-$B$15*(($B$16+$AI$4)*0.3)))+U327*$B$15/($B$15-$AI$14)*(EXP(-$AI$14*(($B$16+$AI$4)*0.3))-EXP(-$B$15*(($B$16+$AI$4)*0.3)))</f>
        <v/>
      </c>
      <c r="Y327" s="17">
        <f>R327*EXP(-$B$15*(($B$16+$AI$4)*0.4))+S327*$B$15/($B$15-$AI$12)*(EXP(-$AI$12*(($B$16+$AI$4)*0.4))-EXP(-$B$15*(($B$16+$AI$4)*0.4)))+T327*$B$15/($B$15-$AI$13)*(EXP(-$AI$13*(($B$16+$AI$4)*0.4))-EXP(-$B$15*(($B$16+$AI$4)*0.4)))+U327*$B$15/($B$15-$AI$14)*(EXP(-$AI$14*(($B$16+$AI$4)*0.4))-EXP(-$B$15*(($B$16+$AI$4)*0.4)))</f>
        <v/>
      </c>
      <c r="Z327" s="17">
        <f>R327*EXP(-$B$15*(($B$16+$AI$4)*0.5))+S327*$B$15/($B$15-$AI$12)*(EXP(-$AI$12*(($B$16+$AI$4)*0.5))-EXP(-$B$15*(($B$16+$AI$4)*0.5)))+T327*$B$15/($B$15-$AI$13)*(EXP(-$AI$13*(($B$16+$AI$4)*0.5))-EXP(-$B$15*(($B$16+$AI$4)*0.5)))+U327*$B$15/($B$15-$AI$14)*(EXP(-$AI$14*(($B$16+$AI$4)*0.5))-EXP(-$B$15*(($B$16+$AI$4)*0.5)))</f>
        <v/>
      </c>
      <c r="AA327" s="17">
        <f>R327*EXP(-$B$15*(($B$16+$AI$4)*0.6))+S327*$B$15/($B$15-$AI$12)*(EXP(-$AI$12*(($B$16+$AI$4)*0.6))-EXP(-$B$15*(($B$16+$AI$4)*0.6)))+T327*$B$15/($B$15-$AI$13)*(EXP(-$AI$13*(($B$16+$AI$4)*0.6))-EXP(-$B$15*(($B$16+$AI$4)*0.6)))+U327*$B$15/($B$15-$AI$14)*(EXP(-$AI$14*(($B$16+$AI$4)*0.6))-EXP(-$B$15*(($B$16+$AI$4)*0.6)))</f>
        <v/>
      </c>
      <c r="AB327" s="17">
        <f>R327*EXP(-$B$15*(($B$16+$AI$4)*0.7))+S327*$B$15/($B$15-$AI$12)*(EXP(-$AI$12*(($B$16+$AI$4)*0.7))-EXP(-$B$15*(($B$16+$AI$4)*0.7)))+T327*$B$15/($B$15-$AI$13)*(EXP(-$AI$13*(($B$16+$AI$4)*0.7))-EXP(-$B$15*(($B$16+$AI$4)*0.7)))+U327*$B$15/($B$15-$AI$14)*(EXP(-$AI$14*(($B$16+$AI$4)*0.7))-EXP(-$B$15*(($B$16+$AI$4)*0.7)))</f>
        <v/>
      </c>
      <c r="AC327" s="17">
        <f>R327*EXP(-$B$15*(($B$16+$AI$4)*0.8))+S327*$B$15/($B$15-$AI$12)*(EXP(-$AI$12*(($B$16+$AI$4)*0.8))-EXP(-$B$15*(($B$16+$AI$4)*0.8)))+T327*$B$15/($B$15-$AI$13)*(EXP(-$AI$13*(($B$16+$AI$4)*0.8))-EXP(-$B$15*(($B$16+$AI$4)*0.8)))+U327*$B$15/($B$15-$AI$14)*(EXP(-$AI$14*(($B$16+$AI$4)*0.8))-EXP(-$B$15*(($B$16+$AI$4)*0.8)))</f>
        <v/>
      </c>
      <c r="AD327" s="17">
        <f>R327*EXP(-$B$15*(($B$16+$AI$4)*0.9))+S327*$B$15/($B$15-$AI$12)*(EXP(-$AI$12*(($B$16+$AI$4)*0.9))-EXP(-$B$15*(($B$16+$AI$4)*0.9)))+T327*$B$15/($B$15-$AI$13)*(EXP(-$AI$13*(($B$16+$AI$4)*0.9))-EXP(-$B$15*(($B$16+$AI$4)*0.9)))+U327*$B$15/($B$15-$AI$14)*(EXP(-$AI$14*(($B$16+$AI$4)*0.9))-EXP(-$B$15*(($B$16+$AI$4)*0.9)))</f>
        <v/>
      </c>
      <c r="AE327" s="17">
        <f>R327*EXP(-$B$15*(($B$16+$AI$4)*1.0))+S327*$B$15/($B$15-$AI$12)*(EXP(-$AI$12*(($B$16+$AI$4)*1.0))-EXP(-$B$15*(($B$16+$AI$4)*1.0)))+T327*$B$15/($B$15-$AI$13)*(EXP(-$AI$13*(($B$16+$AI$4)*1.0))-EXP(-$B$15*(($B$16+$AI$4)*1.0)))+U327*$B$15/($B$15-$AI$14)*(EXP(-$AI$14*(($B$16+$AI$4)*1.0))-EXP(-$B$15*(($B$16+$AI$4)*1.0)))</f>
        <v/>
      </c>
      <c r="AF327" s="17">
        <f>MIN((G327-V327)/$AI$48,(G327-W327)/$AI$49,(G327-X327)/$AI$50,(G327-Y327)/$AI$51,(G327-Z327)/$AI$52,(G327-AA327)/$AI$53,(G327-AB327)/$AI$54,(G327-AC327)/$AI$55,(G327-AD327)/$AI$56,(G327-AE327)/$AI$57)</f>
        <v/>
      </c>
    </row>
    <row r="328">
      <c r="E328" s="12">
        <f>E327+$B$11</f>
        <v/>
      </c>
      <c r="F328" s="13">
        <f>E328/60</f>
        <v/>
      </c>
      <c r="G328" s="13">
        <f>IF(F328&gt;=$AI$66,$B$26,IF(F328&gt;=$AI$65,$B$25,IF(F328&gt;=$AI$64,$B$24,IF(F328&gt;=$AI$63,$B$23,IF(F328&gt;=$AI$62,$B$22,IF(F328&gt;=$AI$61,$B$21,$B$20))))))</f>
        <v/>
      </c>
      <c r="H328" s="14">
        <f>MAX(0,MIN($AI$59,IF($B$9="Plasma",(G328-(S328*$AI$18+T328*$AI$19+U328*$AI$20))/$AI$46,AF328)))</f>
        <v/>
      </c>
      <c r="I328" s="15">
        <f>H328/10*3600/$B$11</f>
        <v/>
      </c>
      <c r="J328" s="15">
        <f>J327+H328</f>
        <v/>
      </c>
      <c r="K328" s="14">
        <f>$AI$21*K327+$AI$22*L327+$AI$23*M327+$AI$30*H327</f>
        <v/>
      </c>
      <c r="L328" s="14">
        <f>$AI$24*K327+$AI$25*L327+$AI$26*M327+$AI$31*H327</f>
        <v/>
      </c>
      <c r="M328" s="14">
        <f>$AI$27*K327+$AI$28*L327+$AI$29*M327+$AI$32*H327</f>
        <v/>
      </c>
      <c r="N328" s="16">
        <f>R328*$B$48</f>
        <v/>
      </c>
      <c r="O328" s="14">
        <f>K328/$B$37</f>
        <v/>
      </c>
      <c r="P328" s="14">
        <f>L328/$B$38</f>
        <v/>
      </c>
      <c r="Q328" s="14">
        <f>M328/$B$39</f>
        <v/>
      </c>
      <c r="R328" s="14">
        <f>R327*$AI$42+S327*$AI$43+T327*$AI$44+U327*$AI$45+$AI$47*H327</f>
        <v/>
      </c>
      <c r="S328" s="17">
        <f>$AI$33*K328+$AI$34*L328+$AI$35*M328</f>
        <v/>
      </c>
      <c r="T328" s="17">
        <f>$AI$36*K328+$AI$37*L328+$AI$38*M328</f>
        <v/>
      </c>
      <c r="U328" s="17">
        <f>$AI$39*K328+$AI$40*L328+$AI$41*M328</f>
        <v/>
      </c>
      <c r="V328" s="17">
        <f>R328*EXP(-$B$15*(($B$16+$AI$4)*0.1))+S328*$B$15/($B$15-$AI$12)*(EXP(-$AI$12*(($B$16+$AI$4)*0.1))-EXP(-$B$15*(($B$16+$AI$4)*0.1)))+T328*$B$15/($B$15-$AI$13)*(EXP(-$AI$13*(($B$16+$AI$4)*0.1))-EXP(-$B$15*(($B$16+$AI$4)*0.1)))+U328*$B$15/($B$15-$AI$14)*(EXP(-$AI$14*(($B$16+$AI$4)*0.1))-EXP(-$B$15*(($B$16+$AI$4)*0.1)))</f>
        <v/>
      </c>
      <c r="W328" s="17">
        <f>R328*EXP(-$B$15*(($B$16+$AI$4)*0.2))+S328*$B$15/($B$15-$AI$12)*(EXP(-$AI$12*(($B$16+$AI$4)*0.2))-EXP(-$B$15*(($B$16+$AI$4)*0.2)))+T328*$B$15/($B$15-$AI$13)*(EXP(-$AI$13*(($B$16+$AI$4)*0.2))-EXP(-$B$15*(($B$16+$AI$4)*0.2)))+U328*$B$15/($B$15-$AI$14)*(EXP(-$AI$14*(($B$16+$AI$4)*0.2))-EXP(-$B$15*(($B$16+$AI$4)*0.2)))</f>
        <v/>
      </c>
      <c r="X328" s="17">
        <f>R328*EXP(-$B$15*(($B$16+$AI$4)*0.3))+S328*$B$15/($B$15-$AI$12)*(EXP(-$AI$12*(($B$16+$AI$4)*0.3))-EXP(-$B$15*(($B$16+$AI$4)*0.3)))+T328*$B$15/($B$15-$AI$13)*(EXP(-$AI$13*(($B$16+$AI$4)*0.3))-EXP(-$B$15*(($B$16+$AI$4)*0.3)))+U328*$B$15/($B$15-$AI$14)*(EXP(-$AI$14*(($B$16+$AI$4)*0.3))-EXP(-$B$15*(($B$16+$AI$4)*0.3)))</f>
        <v/>
      </c>
      <c r="Y328" s="17">
        <f>R328*EXP(-$B$15*(($B$16+$AI$4)*0.4))+S328*$B$15/($B$15-$AI$12)*(EXP(-$AI$12*(($B$16+$AI$4)*0.4))-EXP(-$B$15*(($B$16+$AI$4)*0.4)))+T328*$B$15/($B$15-$AI$13)*(EXP(-$AI$13*(($B$16+$AI$4)*0.4))-EXP(-$B$15*(($B$16+$AI$4)*0.4)))+U328*$B$15/($B$15-$AI$14)*(EXP(-$AI$14*(($B$16+$AI$4)*0.4))-EXP(-$B$15*(($B$16+$AI$4)*0.4)))</f>
        <v/>
      </c>
      <c r="Z328" s="17">
        <f>R328*EXP(-$B$15*(($B$16+$AI$4)*0.5))+S328*$B$15/($B$15-$AI$12)*(EXP(-$AI$12*(($B$16+$AI$4)*0.5))-EXP(-$B$15*(($B$16+$AI$4)*0.5)))+T328*$B$15/($B$15-$AI$13)*(EXP(-$AI$13*(($B$16+$AI$4)*0.5))-EXP(-$B$15*(($B$16+$AI$4)*0.5)))+U328*$B$15/($B$15-$AI$14)*(EXP(-$AI$14*(($B$16+$AI$4)*0.5))-EXP(-$B$15*(($B$16+$AI$4)*0.5)))</f>
        <v/>
      </c>
      <c r="AA328" s="17">
        <f>R328*EXP(-$B$15*(($B$16+$AI$4)*0.6))+S328*$B$15/($B$15-$AI$12)*(EXP(-$AI$12*(($B$16+$AI$4)*0.6))-EXP(-$B$15*(($B$16+$AI$4)*0.6)))+T328*$B$15/($B$15-$AI$13)*(EXP(-$AI$13*(($B$16+$AI$4)*0.6))-EXP(-$B$15*(($B$16+$AI$4)*0.6)))+U328*$B$15/($B$15-$AI$14)*(EXP(-$AI$14*(($B$16+$AI$4)*0.6))-EXP(-$B$15*(($B$16+$AI$4)*0.6)))</f>
        <v/>
      </c>
      <c r="AB328" s="17">
        <f>R328*EXP(-$B$15*(($B$16+$AI$4)*0.7))+S328*$B$15/($B$15-$AI$12)*(EXP(-$AI$12*(($B$16+$AI$4)*0.7))-EXP(-$B$15*(($B$16+$AI$4)*0.7)))+T328*$B$15/($B$15-$AI$13)*(EXP(-$AI$13*(($B$16+$AI$4)*0.7))-EXP(-$B$15*(($B$16+$AI$4)*0.7)))+U328*$B$15/($B$15-$AI$14)*(EXP(-$AI$14*(($B$16+$AI$4)*0.7))-EXP(-$B$15*(($B$16+$AI$4)*0.7)))</f>
        <v/>
      </c>
      <c r="AC328" s="17">
        <f>R328*EXP(-$B$15*(($B$16+$AI$4)*0.8))+S328*$B$15/($B$15-$AI$12)*(EXP(-$AI$12*(($B$16+$AI$4)*0.8))-EXP(-$B$15*(($B$16+$AI$4)*0.8)))+T328*$B$15/($B$15-$AI$13)*(EXP(-$AI$13*(($B$16+$AI$4)*0.8))-EXP(-$B$15*(($B$16+$AI$4)*0.8)))+U328*$B$15/($B$15-$AI$14)*(EXP(-$AI$14*(($B$16+$AI$4)*0.8))-EXP(-$B$15*(($B$16+$AI$4)*0.8)))</f>
        <v/>
      </c>
      <c r="AD328" s="17">
        <f>R328*EXP(-$B$15*(($B$16+$AI$4)*0.9))+S328*$B$15/($B$15-$AI$12)*(EXP(-$AI$12*(($B$16+$AI$4)*0.9))-EXP(-$B$15*(($B$16+$AI$4)*0.9)))+T328*$B$15/($B$15-$AI$13)*(EXP(-$AI$13*(($B$16+$AI$4)*0.9))-EXP(-$B$15*(($B$16+$AI$4)*0.9)))+U328*$B$15/($B$15-$AI$14)*(EXP(-$AI$14*(($B$16+$AI$4)*0.9))-EXP(-$B$15*(($B$16+$AI$4)*0.9)))</f>
        <v/>
      </c>
      <c r="AE328" s="17">
        <f>R328*EXP(-$B$15*(($B$16+$AI$4)*1.0))+S328*$B$15/($B$15-$AI$12)*(EXP(-$AI$12*(($B$16+$AI$4)*1.0))-EXP(-$B$15*(($B$16+$AI$4)*1.0)))+T328*$B$15/($B$15-$AI$13)*(EXP(-$AI$13*(($B$16+$AI$4)*1.0))-EXP(-$B$15*(($B$16+$AI$4)*1.0)))+U328*$B$15/($B$15-$AI$14)*(EXP(-$AI$14*(($B$16+$AI$4)*1.0))-EXP(-$B$15*(($B$16+$AI$4)*1.0)))</f>
        <v/>
      </c>
      <c r="AF328" s="17">
        <f>MIN((G328-V328)/$AI$48,(G328-W328)/$AI$49,(G328-X328)/$AI$50,(G328-Y328)/$AI$51,(G328-Z328)/$AI$52,(G328-AA328)/$AI$53,(G328-AB328)/$AI$54,(G328-AC328)/$AI$55,(G328-AD328)/$AI$56,(G328-AE328)/$AI$57)</f>
        <v/>
      </c>
    </row>
    <row r="329">
      <c r="E329" s="12">
        <f>E328+$B$11</f>
        <v/>
      </c>
      <c r="F329" s="13">
        <f>E329/60</f>
        <v/>
      </c>
      <c r="G329" s="13">
        <f>IF(F329&gt;=$AI$66,$B$26,IF(F329&gt;=$AI$65,$B$25,IF(F329&gt;=$AI$64,$B$24,IF(F329&gt;=$AI$63,$B$23,IF(F329&gt;=$AI$62,$B$22,IF(F329&gt;=$AI$61,$B$21,$B$20))))))</f>
        <v/>
      </c>
      <c r="H329" s="14">
        <f>MAX(0,MIN($AI$59,IF($B$9="Plasma",(G329-(S329*$AI$18+T329*$AI$19+U329*$AI$20))/$AI$46,AF329)))</f>
        <v/>
      </c>
      <c r="I329" s="15">
        <f>H329/10*3600/$B$11</f>
        <v/>
      </c>
      <c r="J329" s="15">
        <f>J328+H329</f>
        <v/>
      </c>
      <c r="K329" s="14">
        <f>$AI$21*K328+$AI$22*L328+$AI$23*M328+$AI$30*H328</f>
        <v/>
      </c>
      <c r="L329" s="14">
        <f>$AI$24*K328+$AI$25*L328+$AI$26*M328+$AI$31*H328</f>
        <v/>
      </c>
      <c r="M329" s="14">
        <f>$AI$27*K328+$AI$28*L328+$AI$29*M328+$AI$32*H328</f>
        <v/>
      </c>
      <c r="N329" s="16">
        <f>R329*$B$48</f>
        <v/>
      </c>
      <c r="O329" s="14">
        <f>K329/$B$37</f>
        <v/>
      </c>
      <c r="P329" s="14">
        <f>L329/$B$38</f>
        <v/>
      </c>
      <c r="Q329" s="14">
        <f>M329/$B$39</f>
        <v/>
      </c>
      <c r="R329" s="14">
        <f>R328*$AI$42+S328*$AI$43+T328*$AI$44+U328*$AI$45+$AI$47*H328</f>
        <v/>
      </c>
      <c r="S329" s="17">
        <f>$AI$33*K329+$AI$34*L329+$AI$35*M329</f>
        <v/>
      </c>
      <c r="T329" s="17">
        <f>$AI$36*K329+$AI$37*L329+$AI$38*M329</f>
        <v/>
      </c>
      <c r="U329" s="17">
        <f>$AI$39*K329+$AI$40*L329+$AI$41*M329</f>
        <v/>
      </c>
      <c r="V329" s="17">
        <f>R329*EXP(-$B$15*(($B$16+$AI$4)*0.1))+S329*$B$15/($B$15-$AI$12)*(EXP(-$AI$12*(($B$16+$AI$4)*0.1))-EXP(-$B$15*(($B$16+$AI$4)*0.1)))+T329*$B$15/($B$15-$AI$13)*(EXP(-$AI$13*(($B$16+$AI$4)*0.1))-EXP(-$B$15*(($B$16+$AI$4)*0.1)))+U329*$B$15/($B$15-$AI$14)*(EXP(-$AI$14*(($B$16+$AI$4)*0.1))-EXP(-$B$15*(($B$16+$AI$4)*0.1)))</f>
        <v/>
      </c>
      <c r="W329" s="17">
        <f>R329*EXP(-$B$15*(($B$16+$AI$4)*0.2))+S329*$B$15/($B$15-$AI$12)*(EXP(-$AI$12*(($B$16+$AI$4)*0.2))-EXP(-$B$15*(($B$16+$AI$4)*0.2)))+T329*$B$15/($B$15-$AI$13)*(EXP(-$AI$13*(($B$16+$AI$4)*0.2))-EXP(-$B$15*(($B$16+$AI$4)*0.2)))+U329*$B$15/($B$15-$AI$14)*(EXP(-$AI$14*(($B$16+$AI$4)*0.2))-EXP(-$B$15*(($B$16+$AI$4)*0.2)))</f>
        <v/>
      </c>
      <c r="X329" s="17">
        <f>R329*EXP(-$B$15*(($B$16+$AI$4)*0.3))+S329*$B$15/($B$15-$AI$12)*(EXP(-$AI$12*(($B$16+$AI$4)*0.3))-EXP(-$B$15*(($B$16+$AI$4)*0.3)))+T329*$B$15/($B$15-$AI$13)*(EXP(-$AI$13*(($B$16+$AI$4)*0.3))-EXP(-$B$15*(($B$16+$AI$4)*0.3)))+U329*$B$15/($B$15-$AI$14)*(EXP(-$AI$14*(($B$16+$AI$4)*0.3))-EXP(-$B$15*(($B$16+$AI$4)*0.3)))</f>
        <v/>
      </c>
      <c r="Y329" s="17">
        <f>R329*EXP(-$B$15*(($B$16+$AI$4)*0.4))+S329*$B$15/($B$15-$AI$12)*(EXP(-$AI$12*(($B$16+$AI$4)*0.4))-EXP(-$B$15*(($B$16+$AI$4)*0.4)))+T329*$B$15/($B$15-$AI$13)*(EXP(-$AI$13*(($B$16+$AI$4)*0.4))-EXP(-$B$15*(($B$16+$AI$4)*0.4)))+U329*$B$15/($B$15-$AI$14)*(EXP(-$AI$14*(($B$16+$AI$4)*0.4))-EXP(-$B$15*(($B$16+$AI$4)*0.4)))</f>
        <v/>
      </c>
      <c r="Z329" s="17">
        <f>R329*EXP(-$B$15*(($B$16+$AI$4)*0.5))+S329*$B$15/($B$15-$AI$12)*(EXP(-$AI$12*(($B$16+$AI$4)*0.5))-EXP(-$B$15*(($B$16+$AI$4)*0.5)))+T329*$B$15/($B$15-$AI$13)*(EXP(-$AI$13*(($B$16+$AI$4)*0.5))-EXP(-$B$15*(($B$16+$AI$4)*0.5)))+U329*$B$15/($B$15-$AI$14)*(EXP(-$AI$14*(($B$16+$AI$4)*0.5))-EXP(-$B$15*(($B$16+$AI$4)*0.5)))</f>
        <v/>
      </c>
      <c r="AA329" s="17">
        <f>R329*EXP(-$B$15*(($B$16+$AI$4)*0.6))+S329*$B$15/($B$15-$AI$12)*(EXP(-$AI$12*(($B$16+$AI$4)*0.6))-EXP(-$B$15*(($B$16+$AI$4)*0.6)))+T329*$B$15/($B$15-$AI$13)*(EXP(-$AI$13*(($B$16+$AI$4)*0.6))-EXP(-$B$15*(($B$16+$AI$4)*0.6)))+U329*$B$15/($B$15-$AI$14)*(EXP(-$AI$14*(($B$16+$AI$4)*0.6))-EXP(-$B$15*(($B$16+$AI$4)*0.6)))</f>
        <v/>
      </c>
      <c r="AB329" s="17">
        <f>R329*EXP(-$B$15*(($B$16+$AI$4)*0.7))+S329*$B$15/($B$15-$AI$12)*(EXP(-$AI$12*(($B$16+$AI$4)*0.7))-EXP(-$B$15*(($B$16+$AI$4)*0.7)))+T329*$B$15/($B$15-$AI$13)*(EXP(-$AI$13*(($B$16+$AI$4)*0.7))-EXP(-$B$15*(($B$16+$AI$4)*0.7)))+U329*$B$15/($B$15-$AI$14)*(EXP(-$AI$14*(($B$16+$AI$4)*0.7))-EXP(-$B$15*(($B$16+$AI$4)*0.7)))</f>
        <v/>
      </c>
      <c r="AC329" s="17">
        <f>R329*EXP(-$B$15*(($B$16+$AI$4)*0.8))+S329*$B$15/($B$15-$AI$12)*(EXP(-$AI$12*(($B$16+$AI$4)*0.8))-EXP(-$B$15*(($B$16+$AI$4)*0.8)))+T329*$B$15/($B$15-$AI$13)*(EXP(-$AI$13*(($B$16+$AI$4)*0.8))-EXP(-$B$15*(($B$16+$AI$4)*0.8)))+U329*$B$15/($B$15-$AI$14)*(EXP(-$AI$14*(($B$16+$AI$4)*0.8))-EXP(-$B$15*(($B$16+$AI$4)*0.8)))</f>
        <v/>
      </c>
      <c r="AD329" s="17">
        <f>R329*EXP(-$B$15*(($B$16+$AI$4)*0.9))+S329*$B$15/($B$15-$AI$12)*(EXP(-$AI$12*(($B$16+$AI$4)*0.9))-EXP(-$B$15*(($B$16+$AI$4)*0.9)))+T329*$B$15/($B$15-$AI$13)*(EXP(-$AI$13*(($B$16+$AI$4)*0.9))-EXP(-$B$15*(($B$16+$AI$4)*0.9)))+U329*$B$15/($B$15-$AI$14)*(EXP(-$AI$14*(($B$16+$AI$4)*0.9))-EXP(-$B$15*(($B$16+$AI$4)*0.9)))</f>
        <v/>
      </c>
      <c r="AE329" s="17">
        <f>R329*EXP(-$B$15*(($B$16+$AI$4)*1.0))+S329*$B$15/($B$15-$AI$12)*(EXP(-$AI$12*(($B$16+$AI$4)*1.0))-EXP(-$B$15*(($B$16+$AI$4)*1.0)))+T329*$B$15/($B$15-$AI$13)*(EXP(-$AI$13*(($B$16+$AI$4)*1.0))-EXP(-$B$15*(($B$16+$AI$4)*1.0)))+U329*$B$15/($B$15-$AI$14)*(EXP(-$AI$14*(($B$16+$AI$4)*1.0))-EXP(-$B$15*(($B$16+$AI$4)*1.0)))</f>
        <v/>
      </c>
      <c r="AF329" s="17">
        <f>MIN((G329-V329)/$AI$48,(G329-W329)/$AI$49,(G329-X329)/$AI$50,(G329-Y329)/$AI$51,(G329-Z329)/$AI$52,(G329-AA329)/$AI$53,(G329-AB329)/$AI$54,(G329-AC329)/$AI$55,(G329-AD329)/$AI$56,(G329-AE329)/$AI$57)</f>
        <v/>
      </c>
    </row>
    <row r="330">
      <c r="E330" s="12">
        <f>E329+$B$11</f>
        <v/>
      </c>
      <c r="F330" s="13">
        <f>E330/60</f>
        <v/>
      </c>
      <c r="G330" s="13">
        <f>IF(F330&gt;=$AI$66,$B$26,IF(F330&gt;=$AI$65,$B$25,IF(F330&gt;=$AI$64,$B$24,IF(F330&gt;=$AI$63,$B$23,IF(F330&gt;=$AI$62,$B$22,IF(F330&gt;=$AI$61,$B$21,$B$20))))))</f>
        <v/>
      </c>
      <c r="H330" s="14">
        <f>MAX(0,MIN($AI$59,IF($B$9="Plasma",(G330-(S330*$AI$18+T330*$AI$19+U330*$AI$20))/$AI$46,AF330)))</f>
        <v/>
      </c>
      <c r="I330" s="15">
        <f>H330/10*3600/$B$11</f>
        <v/>
      </c>
      <c r="J330" s="15">
        <f>J329+H330</f>
        <v/>
      </c>
      <c r="K330" s="14">
        <f>$AI$21*K329+$AI$22*L329+$AI$23*M329+$AI$30*H329</f>
        <v/>
      </c>
      <c r="L330" s="14">
        <f>$AI$24*K329+$AI$25*L329+$AI$26*M329+$AI$31*H329</f>
        <v/>
      </c>
      <c r="M330" s="14">
        <f>$AI$27*K329+$AI$28*L329+$AI$29*M329+$AI$32*H329</f>
        <v/>
      </c>
      <c r="N330" s="16">
        <f>R330*$B$48</f>
        <v/>
      </c>
      <c r="O330" s="14">
        <f>K330/$B$37</f>
        <v/>
      </c>
      <c r="P330" s="14">
        <f>L330/$B$38</f>
        <v/>
      </c>
      <c r="Q330" s="14">
        <f>M330/$B$39</f>
        <v/>
      </c>
      <c r="R330" s="14">
        <f>R329*$AI$42+S329*$AI$43+T329*$AI$44+U329*$AI$45+$AI$47*H329</f>
        <v/>
      </c>
      <c r="S330" s="17">
        <f>$AI$33*K330+$AI$34*L330+$AI$35*M330</f>
        <v/>
      </c>
      <c r="T330" s="17">
        <f>$AI$36*K330+$AI$37*L330+$AI$38*M330</f>
        <v/>
      </c>
      <c r="U330" s="17">
        <f>$AI$39*K330+$AI$40*L330+$AI$41*M330</f>
        <v/>
      </c>
      <c r="V330" s="17">
        <f>R330*EXP(-$B$15*(($B$16+$AI$4)*0.1))+S330*$B$15/($B$15-$AI$12)*(EXP(-$AI$12*(($B$16+$AI$4)*0.1))-EXP(-$B$15*(($B$16+$AI$4)*0.1)))+T330*$B$15/($B$15-$AI$13)*(EXP(-$AI$13*(($B$16+$AI$4)*0.1))-EXP(-$B$15*(($B$16+$AI$4)*0.1)))+U330*$B$15/($B$15-$AI$14)*(EXP(-$AI$14*(($B$16+$AI$4)*0.1))-EXP(-$B$15*(($B$16+$AI$4)*0.1)))</f>
        <v/>
      </c>
      <c r="W330" s="17">
        <f>R330*EXP(-$B$15*(($B$16+$AI$4)*0.2))+S330*$B$15/($B$15-$AI$12)*(EXP(-$AI$12*(($B$16+$AI$4)*0.2))-EXP(-$B$15*(($B$16+$AI$4)*0.2)))+T330*$B$15/($B$15-$AI$13)*(EXP(-$AI$13*(($B$16+$AI$4)*0.2))-EXP(-$B$15*(($B$16+$AI$4)*0.2)))+U330*$B$15/($B$15-$AI$14)*(EXP(-$AI$14*(($B$16+$AI$4)*0.2))-EXP(-$B$15*(($B$16+$AI$4)*0.2)))</f>
        <v/>
      </c>
      <c r="X330" s="17">
        <f>R330*EXP(-$B$15*(($B$16+$AI$4)*0.3))+S330*$B$15/($B$15-$AI$12)*(EXP(-$AI$12*(($B$16+$AI$4)*0.3))-EXP(-$B$15*(($B$16+$AI$4)*0.3)))+T330*$B$15/($B$15-$AI$13)*(EXP(-$AI$13*(($B$16+$AI$4)*0.3))-EXP(-$B$15*(($B$16+$AI$4)*0.3)))+U330*$B$15/($B$15-$AI$14)*(EXP(-$AI$14*(($B$16+$AI$4)*0.3))-EXP(-$B$15*(($B$16+$AI$4)*0.3)))</f>
        <v/>
      </c>
      <c r="Y330" s="17">
        <f>R330*EXP(-$B$15*(($B$16+$AI$4)*0.4))+S330*$B$15/($B$15-$AI$12)*(EXP(-$AI$12*(($B$16+$AI$4)*0.4))-EXP(-$B$15*(($B$16+$AI$4)*0.4)))+T330*$B$15/($B$15-$AI$13)*(EXP(-$AI$13*(($B$16+$AI$4)*0.4))-EXP(-$B$15*(($B$16+$AI$4)*0.4)))+U330*$B$15/($B$15-$AI$14)*(EXP(-$AI$14*(($B$16+$AI$4)*0.4))-EXP(-$B$15*(($B$16+$AI$4)*0.4)))</f>
        <v/>
      </c>
      <c r="Z330" s="17">
        <f>R330*EXP(-$B$15*(($B$16+$AI$4)*0.5))+S330*$B$15/($B$15-$AI$12)*(EXP(-$AI$12*(($B$16+$AI$4)*0.5))-EXP(-$B$15*(($B$16+$AI$4)*0.5)))+T330*$B$15/($B$15-$AI$13)*(EXP(-$AI$13*(($B$16+$AI$4)*0.5))-EXP(-$B$15*(($B$16+$AI$4)*0.5)))+U330*$B$15/($B$15-$AI$14)*(EXP(-$AI$14*(($B$16+$AI$4)*0.5))-EXP(-$B$15*(($B$16+$AI$4)*0.5)))</f>
        <v/>
      </c>
      <c r="AA330" s="17">
        <f>R330*EXP(-$B$15*(($B$16+$AI$4)*0.6))+S330*$B$15/($B$15-$AI$12)*(EXP(-$AI$12*(($B$16+$AI$4)*0.6))-EXP(-$B$15*(($B$16+$AI$4)*0.6)))+T330*$B$15/($B$15-$AI$13)*(EXP(-$AI$13*(($B$16+$AI$4)*0.6))-EXP(-$B$15*(($B$16+$AI$4)*0.6)))+U330*$B$15/($B$15-$AI$14)*(EXP(-$AI$14*(($B$16+$AI$4)*0.6))-EXP(-$B$15*(($B$16+$AI$4)*0.6)))</f>
        <v/>
      </c>
      <c r="AB330" s="17">
        <f>R330*EXP(-$B$15*(($B$16+$AI$4)*0.7))+S330*$B$15/($B$15-$AI$12)*(EXP(-$AI$12*(($B$16+$AI$4)*0.7))-EXP(-$B$15*(($B$16+$AI$4)*0.7)))+T330*$B$15/($B$15-$AI$13)*(EXP(-$AI$13*(($B$16+$AI$4)*0.7))-EXP(-$B$15*(($B$16+$AI$4)*0.7)))+U330*$B$15/($B$15-$AI$14)*(EXP(-$AI$14*(($B$16+$AI$4)*0.7))-EXP(-$B$15*(($B$16+$AI$4)*0.7)))</f>
        <v/>
      </c>
      <c r="AC330" s="17">
        <f>R330*EXP(-$B$15*(($B$16+$AI$4)*0.8))+S330*$B$15/($B$15-$AI$12)*(EXP(-$AI$12*(($B$16+$AI$4)*0.8))-EXP(-$B$15*(($B$16+$AI$4)*0.8)))+T330*$B$15/($B$15-$AI$13)*(EXP(-$AI$13*(($B$16+$AI$4)*0.8))-EXP(-$B$15*(($B$16+$AI$4)*0.8)))+U330*$B$15/($B$15-$AI$14)*(EXP(-$AI$14*(($B$16+$AI$4)*0.8))-EXP(-$B$15*(($B$16+$AI$4)*0.8)))</f>
        <v/>
      </c>
      <c r="AD330" s="17">
        <f>R330*EXP(-$B$15*(($B$16+$AI$4)*0.9))+S330*$B$15/($B$15-$AI$12)*(EXP(-$AI$12*(($B$16+$AI$4)*0.9))-EXP(-$B$15*(($B$16+$AI$4)*0.9)))+T330*$B$15/($B$15-$AI$13)*(EXP(-$AI$13*(($B$16+$AI$4)*0.9))-EXP(-$B$15*(($B$16+$AI$4)*0.9)))+U330*$B$15/($B$15-$AI$14)*(EXP(-$AI$14*(($B$16+$AI$4)*0.9))-EXP(-$B$15*(($B$16+$AI$4)*0.9)))</f>
        <v/>
      </c>
      <c r="AE330" s="17">
        <f>R330*EXP(-$B$15*(($B$16+$AI$4)*1.0))+S330*$B$15/($B$15-$AI$12)*(EXP(-$AI$12*(($B$16+$AI$4)*1.0))-EXP(-$B$15*(($B$16+$AI$4)*1.0)))+T330*$B$15/($B$15-$AI$13)*(EXP(-$AI$13*(($B$16+$AI$4)*1.0))-EXP(-$B$15*(($B$16+$AI$4)*1.0)))+U330*$B$15/($B$15-$AI$14)*(EXP(-$AI$14*(($B$16+$AI$4)*1.0))-EXP(-$B$15*(($B$16+$AI$4)*1.0)))</f>
        <v/>
      </c>
      <c r="AF330" s="17">
        <f>MIN((G330-V330)/$AI$48,(G330-W330)/$AI$49,(G330-X330)/$AI$50,(G330-Y330)/$AI$51,(G330-Z330)/$AI$52,(G330-AA330)/$AI$53,(G330-AB330)/$AI$54,(G330-AC330)/$AI$55,(G330-AD330)/$AI$56,(G330-AE330)/$AI$57)</f>
        <v/>
      </c>
    </row>
    <row r="331">
      <c r="E331" s="12">
        <f>E330+$B$11</f>
        <v/>
      </c>
      <c r="F331" s="13">
        <f>E331/60</f>
        <v/>
      </c>
      <c r="G331" s="13">
        <f>IF(F331&gt;=$AI$66,$B$26,IF(F331&gt;=$AI$65,$B$25,IF(F331&gt;=$AI$64,$B$24,IF(F331&gt;=$AI$63,$B$23,IF(F331&gt;=$AI$62,$B$22,IF(F331&gt;=$AI$61,$B$21,$B$20))))))</f>
        <v/>
      </c>
      <c r="H331" s="14">
        <f>MAX(0,MIN($AI$59,IF($B$9="Plasma",(G331-(S331*$AI$18+T331*$AI$19+U331*$AI$20))/$AI$46,AF331)))</f>
        <v/>
      </c>
      <c r="I331" s="15">
        <f>H331/10*3600/$B$11</f>
        <v/>
      </c>
      <c r="J331" s="15">
        <f>J330+H331</f>
        <v/>
      </c>
      <c r="K331" s="14">
        <f>$AI$21*K330+$AI$22*L330+$AI$23*M330+$AI$30*H330</f>
        <v/>
      </c>
      <c r="L331" s="14">
        <f>$AI$24*K330+$AI$25*L330+$AI$26*M330+$AI$31*H330</f>
        <v/>
      </c>
      <c r="M331" s="14">
        <f>$AI$27*K330+$AI$28*L330+$AI$29*M330+$AI$32*H330</f>
        <v/>
      </c>
      <c r="N331" s="16">
        <f>R331*$B$48</f>
        <v/>
      </c>
      <c r="O331" s="14">
        <f>K331/$B$37</f>
        <v/>
      </c>
      <c r="P331" s="14">
        <f>L331/$B$38</f>
        <v/>
      </c>
      <c r="Q331" s="14">
        <f>M331/$B$39</f>
        <v/>
      </c>
      <c r="R331" s="14">
        <f>R330*$AI$42+S330*$AI$43+T330*$AI$44+U330*$AI$45+$AI$47*H330</f>
        <v/>
      </c>
      <c r="S331" s="17">
        <f>$AI$33*K331+$AI$34*L331+$AI$35*M331</f>
        <v/>
      </c>
      <c r="T331" s="17">
        <f>$AI$36*K331+$AI$37*L331+$AI$38*M331</f>
        <v/>
      </c>
      <c r="U331" s="17">
        <f>$AI$39*K331+$AI$40*L331+$AI$41*M331</f>
        <v/>
      </c>
      <c r="V331" s="17">
        <f>R331*EXP(-$B$15*(($B$16+$AI$4)*0.1))+S331*$B$15/($B$15-$AI$12)*(EXP(-$AI$12*(($B$16+$AI$4)*0.1))-EXP(-$B$15*(($B$16+$AI$4)*0.1)))+T331*$B$15/($B$15-$AI$13)*(EXP(-$AI$13*(($B$16+$AI$4)*0.1))-EXP(-$B$15*(($B$16+$AI$4)*0.1)))+U331*$B$15/($B$15-$AI$14)*(EXP(-$AI$14*(($B$16+$AI$4)*0.1))-EXP(-$B$15*(($B$16+$AI$4)*0.1)))</f>
        <v/>
      </c>
      <c r="W331" s="17">
        <f>R331*EXP(-$B$15*(($B$16+$AI$4)*0.2))+S331*$B$15/($B$15-$AI$12)*(EXP(-$AI$12*(($B$16+$AI$4)*0.2))-EXP(-$B$15*(($B$16+$AI$4)*0.2)))+T331*$B$15/($B$15-$AI$13)*(EXP(-$AI$13*(($B$16+$AI$4)*0.2))-EXP(-$B$15*(($B$16+$AI$4)*0.2)))+U331*$B$15/($B$15-$AI$14)*(EXP(-$AI$14*(($B$16+$AI$4)*0.2))-EXP(-$B$15*(($B$16+$AI$4)*0.2)))</f>
        <v/>
      </c>
      <c r="X331" s="17">
        <f>R331*EXP(-$B$15*(($B$16+$AI$4)*0.3))+S331*$B$15/($B$15-$AI$12)*(EXP(-$AI$12*(($B$16+$AI$4)*0.3))-EXP(-$B$15*(($B$16+$AI$4)*0.3)))+T331*$B$15/($B$15-$AI$13)*(EXP(-$AI$13*(($B$16+$AI$4)*0.3))-EXP(-$B$15*(($B$16+$AI$4)*0.3)))+U331*$B$15/($B$15-$AI$14)*(EXP(-$AI$14*(($B$16+$AI$4)*0.3))-EXP(-$B$15*(($B$16+$AI$4)*0.3)))</f>
        <v/>
      </c>
      <c r="Y331" s="17">
        <f>R331*EXP(-$B$15*(($B$16+$AI$4)*0.4))+S331*$B$15/($B$15-$AI$12)*(EXP(-$AI$12*(($B$16+$AI$4)*0.4))-EXP(-$B$15*(($B$16+$AI$4)*0.4)))+T331*$B$15/($B$15-$AI$13)*(EXP(-$AI$13*(($B$16+$AI$4)*0.4))-EXP(-$B$15*(($B$16+$AI$4)*0.4)))+U331*$B$15/($B$15-$AI$14)*(EXP(-$AI$14*(($B$16+$AI$4)*0.4))-EXP(-$B$15*(($B$16+$AI$4)*0.4)))</f>
        <v/>
      </c>
      <c r="Z331" s="17">
        <f>R331*EXP(-$B$15*(($B$16+$AI$4)*0.5))+S331*$B$15/($B$15-$AI$12)*(EXP(-$AI$12*(($B$16+$AI$4)*0.5))-EXP(-$B$15*(($B$16+$AI$4)*0.5)))+T331*$B$15/($B$15-$AI$13)*(EXP(-$AI$13*(($B$16+$AI$4)*0.5))-EXP(-$B$15*(($B$16+$AI$4)*0.5)))+U331*$B$15/($B$15-$AI$14)*(EXP(-$AI$14*(($B$16+$AI$4)*0.5))-EXP(-$B$15*(($B$16+$AI$4)*0.5)))</f>
        <v/>
      </c>
      <c r="AA331" s="17">
        <f>R331*EXP(-$B$15*(($B$16+$AI$4)*0.6))+S331*$B$15/($B$15-$AI$12)*(EXP(-$AI$12*(($B$16+$AI$4)*0.6))-EXP(-$B$15*(($B$16+$AI$4)*0.6)))+T331*$B$15/($B$15-$AI$13)*(EXP(-$AI$13*(($B$16+$AI$4)*0.6))-EXP(-$B$15*(($B$16+$AI$4)*0.6)))+U331*$B$15/($B$15-$AI$14)*(EXP(-$AI$14*(($B$16+$AI$4)*0.6))-EXP(-$B$15*(($B$16+$AI$4)*0.6)))</f>
        <v/>
      </c>
      <c r="AB331" s="17">
        <f>R331*EXP(-$B$15*(($B$16+$AI$4)*0.7))+S331*$B$15/($B$15-$AI$12)*(EXP(-$AI$12*(($B$16+$AI$4)*0.7))-EXP(-$B$15*(($B$16+$AI$4)*0.7)))+T331*$B$15/($B$15-$AI$13)*(EXP(-$AI$13*(($B$16+$AI$4)*0.7))-EXP(-$B$15*(($B$16+$AI$4)*0.7)))+U331*$B$15/($B$15-$AI$14)*(EXP(-$AI$14*(($B$16+$AI$4)*0.7))-EXP(-$B$15*(($B$16+$AI$4)*0.7)))</f>
        <v/>
      </c>
      <c r="AC331" s="17">
        <f>R331*EXP(-$B$15*(($B$16+$AI$4)*0.8))+S331*$B$15/($B$15-$AI$12)*(EXP(-$AI$12*(($B$16+$AI$4)*0.8))-EXP(-$B$15*(($B$16+$AI$4)*0.8)))+T331*$B$15/($B$15-$AI$13)*(EXP(-$AI$13*(($B$16+$AI$4)*0.8))-EXP(-$B$15*(($B$16+$AI$4)*0.8)))+U331*$B$15/($B$15-$AI$14)*(EXP(-$AI$14*(($B$16+$AI$4)*0.8))-EXP(-$B$15*(($B$16+$AI$4)*0.8)))</f>
        <v/>
      </c>
      <c r="AD331" s="17">
        <f>R331*EXP(-$B$15*(($B$16+$AI$4)*0.9))+S331*$B$15/($B$15-$AI$12)*(EXP(-$AI$12*(($B$16+$AI$4)*0.9))-EXP(-$B$15*(($B$16+$AI$4)*0.9)))+T331*$B$15/($B$15-$AI$13)*(EXP(-$AI$13*(($B$16+$AI$4)*0.9))-EXP(-$B$15*(($B$16+$AI$4)*0.9)))+U331*$B$15/($B$15-$AI$14)*(EXP(-$AI$14*(($B$16+$AI$4)*0.9))-EXP(-$B$15*(($B$16+$AI$4)*0.9)))</f>
        <v/>
      </c>
      <c r="AE331" s="17">
        <f>R331*EXP(-$B$15*(($B$16+$AI$4)*1.0))+S331*$B$15/($B$15-$AI$12)*(EXP(-$AI$12*(($B$16+$AI$4)*1.0))-EXP(-$B$15*(($B$16+$AI$4)*1.0)))+T331*$B$15/($B$15-$AI$13)*(EXP(-$AI$13*(($B$16+$AI$4)*1.0))-EXP(-$B$15*(($B$16+$AI$4)*1.0)))+U331*$B$15/($B$15-$AI$14)*(EXP(-$AI$14*(($B$16+$AI$4)*1.0))-EXP(-$B$15*(($B$16+$AI$4)*1.0)))</f>
        <v/>
      </c>
      <c r="AF331" s="17">
        <f>MIN((G331-V331)/$AI$48,(G331-W331)/$AI$49,(G331-X331)/$AI$50,(G331-Y331)/$AI$51,(G331-Z331)/$AI$52,(G331-AA331)/$AI$53,(G331-AB331)/$AI$54,(G331-AC331)/$AI$55,(G331-AD331)/$AI$56,(G331-AE331)/$AI$57)</f>
        <v/>
      </c>
    </row>
    <row r="332">
      <c r="E332" s="12">
        <f>E331+$B$11</f>
        <v/>
      </c>
      <c r="F332" s="13">
        <f>E332/60</f>
        <v/>
      </c>
      <c r="G332" s="13">
        <f>IF(F332&gt;=$AI$66,$B$26,IF(F332&gt;=$AI$65,$B$25,IF(F332&gt;=$AI$64,$B$24,IF(F332&gt;=$AI$63,$B$23,IF(F332&gt;=$AI$62,$B$22,IF(F332&gt;=$AI$61,$B$21,$B$20))))))</f>
        <v/>
      </c>
      <c r="H332" s="14">
        <f>MAX(0,MIN($AI$59,IF($B$9="Plasma",(G332-(S332*$AI$18+T332*$AI$19+U332*$AI$20))/$AI$46,AF332)))</f>
        <v/>
      </c>
      <c r="I332" s="15">
        <f>H332/10*3600/$B$11</f>
        <v/>
      </c>
      <c r="J332" s="15">
        <f>J331+H332</f>
        <v/>
      </c>
      <c r="K332" s="14">
        <f>$AI$21*K331+$AI$22*L331+$AI$23*M331+$AI$30*H331</f>
        <v/>
      </c>
      <c r="L332" s="14">
        <f>$AI$24*K331+$AI$25*L331+$AI$26*M331+$AI$31*H331</f>
        <v/>
      </c>
      <c r="M332" s="14">
        <f>$AI$27*K331+$AI$28*L331+$AI$29*M331+$AI$32*H331</f>
        <v/>
      </c>
      <c r="N332" s="16">
        <f>R332*$B$48</f>
        <v/>
      </c>
      <c r="O332" s="14">
        <f>K332/$B$37</f>
        <v/>
      </c>
      <c r="P332" s="14">
        <f>L332/$B$38</f>
        <v/>
      </c>
      <c r="Q332" s="14">
        <f>M332/$B$39</f>
        <v/>
      </c>
      <c r="R332" s="14">
        <f>R331*$AI$42+S331*$AI$43+T331*$AI$44+U331*$AI$45+$AI$47*H331</f>
        <v/>
      </c>
      <c r="S332" s="17">
        <f>$AI$33*K332+$AI$34*L332+$AI$35*M332</f>
        <v/>
      </c>
      <c r="T332" s="17">
        <f>$AI$36*K332+$AI$37*L332+$AI$38*M332</f>
        <v/>
      </c>
      <c r="U332" s="17">
        <f>$AI$39*K332+$AI$40*L332+$AI$41*M332</f>
        <v/>
      </c>
      <c r="V332" s="17">
        <f>R332*EXP(-$B$15*(($B$16+$AI$4)*0.1))+S332*$B$15/($B$15-$AI$12)*(EXP(-$AI$12*(($B$16+$AI$4)*0.1))-EXP(-$B$15*(($B$16+$AI$4)*0.1)))+T332*$B$15/($B$15-$AI$13)*(EXP(-$AI$13*(($B$16+$AI$4)*0.1))-EXP(-$B$15*(($B$16+$AI$4)*0.1)))+U332*$B$15/($B$15-$AI$14)*(EXP(-$AI$14*(($B$16+$AI$4)*0.1))-EXP(-$B$15*(($B$16+$AI$4)*0.1)))</f>
        <v/>
      </c>
      <c r="W332" s="17">
        <f>R332*EXP(-$B$15*(($B$16+$AI$4)*0.2))+S332*$B$15/($B$15-$AI$12)*(EXP(-$AI$12*(($B$16+$AI$4)*0.2))-EXP(-$B$15*(($B$16+$AI$4)*0.2)))+T332*$B$15/($B$15-$AI$13)*(EXP(-$AI$13*(($B$16+$AI$4)*0.2))-EXP(-$B$15*(($B$16+$AI$4)*0.2)))+U332*$B$15/($B$15-$AI$14)*(EXP(-$AI$14*(($B$16+$AI$4)*0.2))-EXP(-$B$15*(($B$16+$AI$4)*0.2)))</f>
        <v/>
      </c>
      <c r="X332" s="17">
        <f>R332*EXP(-$B$15*(($B$16+$AI$4)*0.3))+S332*$B$15/($B$15-$AI$12)*(EXP(-$AI$12*(($B$16+$AI$4)*0.3))-EXP(-$B$15*(($B$16+$AI$4)*0.3)))+T332*$B$15/($B$15-$AI$13)*(EXP(-$AI$13*(($B$16+$AI$4)*0.3))-EXP(-$B$15*(($B$16+$AI$4)*0.3)))+U332*$B$15/($B$15-$AI$14)*(EXP(-$AI$14*(($B$16+$AI$4)*0.3))-EXP(-$B$15*(($B$16+$AI$4)*0.3)))</f>
        <v/>
      </c>
      <c r="Y332" s="17">
        <f>R332*EXP(-$B$15*(($B$16+$AI$4)*0.4))+S332*$B$15/($B$15-$AI$12)*(EXP(-$AI$12*(($B$16+$AI$4)*0.4))-EXP(-$B$15*(($B$16+$AI$4)*0.4)))+T332*$B$15/($B$15-$AI$13)*(EXP(-$AI$13*(($B$16+$AI$4)*0.4))-EXP(-$B$15*(($B$16+$AI$4)*0.4)))+U332*$B$15/($B$15-$AI$14)*(EXP(-$AI$14*(($B$16+$AI$4)*0.4))-EXP(-$B$15*(($B$16+$AI$4)*0.4)))</f>
        <v/>
      </c>
      <c r="Z332" s="17">
        <f>R332*EXP(-$B$15*(($B$16+$AI$4)*0.5))+S332*$B$15/($B$15-$AI$12)*(EXP(-$AI$12*(($B$16+$AI$4)*0.5))-EXP(-$B$15*(($B$16+$AI$4)*0.5)))+T332*$B$15/($B$15-$AI$13)*(EXP(-$AI$13*(($B$16+$AI$4)*0.5))-EXP(-$B$15*(($B$16+$AI$4)*0.5)))+U332*$B$15/($B$15-$AI$14)*(EXP(-$AI$14*(($B$16+$AI$4)*0.5))-EXP(-$B$15*(($B$16+$AI$4)*0.5)))</f>
        <v/>
      </c>
      <c r="AA332" s="17">
        <f>R332*EXP(-$B$15*(($B$16+$AI$4)*0.6))+S332*$B$15/($B$15-$AI$12)*(EXP(-$AI$12*(($B$16+$AI$4)*0.6))-EXP(-$B$15*(($B$16+$AI$4)*0.6)))+T332*$B$15/($B$15-$AI$13)*(EXP(-$AI$13*(($B$16+$AI$4)*0.6))-EXP(-$B$15*(($B$16+$AI$4)*0.6)))+U332*$B$15/($B$15-$AI$14)*(EXP(-$AI$14*(($B$16+$AI$4)*0.6))-EXP(-$B$15*(($B$16+$AI$4)*0.6)))</f>
        <v/>
      </c>
      <c r="AB332" s="17">
        <f>R332*EXP(-$B$15*(($B$16+$AI$4)*0.7))+S332*$B$15/($B$15-$AI$12)*(EXP(-$AI$12*(($B$16+$AI$4)*0.7))-EXP(-$B$15*(($B$16+$AI$4)*0.7)))+T332*$B$15/($B$15-$AI$13)*(EXP(-$AI$13*(($B$16+$AI$4)*0.7))-EXP(-$B$15*(($B$16+$AI$4)*0.7)))+U332*$B$15/($B$15-$AI$14)*(EXP(-$AI$14*(($B$16+$AI$4)*0.7))-EXP(-$B$15*(($B$16+$AI$4)*0.7)))</f>
        <v/>
      </c>
      <c r="AC332" s="17">
        <f>R332*EXP(-$B$15*(($B$16+$AI$4)*0.8))+S332*$B$15/($B$15-$AI$12)*(EXP(-$AI$12*(($B$16+$AI$4)*0.8))-EXP(-$B$15*(($B$16+$AI$4)*0.8)))+T332*$B$15/($B$15-$AI$13)*(EXP(-$AI$13*(($B$16+$AI$4)*0.8))-EXP(-$B$15*(($B$16+$AI$4)*0.8)))+U332*$B$15/($B$15-$AI$14)*(EXP(-$AI$14*(($B$16+$AI$4)*0.8))-EXP(-$B$15*(($B$16+$AI$4)*0.8)))</f>
        <v/>
      </c>
      <c r="AD332" s="17">
        <f>R332*EXP(-$B$15*(($B$16+$AI$4)*0.9))+S332*$B$15/($B$15-$AI$12)*(EXP(-$AI$12*(($B$16+$AI$4)*0.9))-EXP(-$B$15*(($B$16+$AI$4)*0.9)))+T332*$B$15/($B$15-$AI$13)*(EXP(-$AI$13*(($B$16+$AI$4)*0.9))-EXP(-$B$15*(($B$16+$AI$4)*0.9)))+U332*$B$15/($B$15-$AI$14)*(EXP(-$AI$14*(($B$16+$AI$4)*0.9))-EXP(-$B$15*(($B$16+$AI$4)*0.9)))</f>
        <v/>
      </c>
      <c r="AE332" s="17">
        <f>R332*EXP(-$B$15*(($B$16+$AI$4)*1.0))+S332*$B$15/($B$15-$AI$12)*(EXP(-$AI$12*(($B$16+$AI$4)*1.0))-EXP(-$B$15*(($B$16+$AI$4)*1.0)))+T332*$B$15/($B$15-$AI$13)*(EXP(-$AI$13*(($B$16+$AI$4)*1.0))-EXP(-$B$15*(($B$16+$AI$4)*1.0)))+U332*$B$15/($B$15-$AI$14)*(EXP(-$AI$14*(($B$16+$AI$4)*1.0))-EXP(-$B$15*(($B$16+$AI$4)*1.0)))</f>
        <v/>
      </c>
      <c r="AF332" s="17">
        <f>MIN((G332-V332)/$AI$48,(G332-W332)/$AI$49,(G332-X332)/$AI$50,(G332-Y332)/$AI$51,(G332-Z332)/$AI$52,(G332-AA332)/$AI$53,(G332-AB332)/$AI$54,(G332-AC332)/$AI$55,(G332-AD332)/$AI$56,(G332-AE332)/$AI$57)</f>
        <v/>
      </c>
    </row>
    <row r="333">
      <c r="E333" s="12">
        <f>E332+$B$11</f>
        <v/>
      </c>
      <c r="F333" s="13">
        <f>E333/60</f>
        <v/>
      </c>
      <c r="G333" s="13">
        <f>IF(F333&gt;=$AI$66,$B$26,IF(F333&gt;=$AI$65,$B$25,IF(F333&gt;=$AI$64,$B$24,IF(F333&gt;=$AI$63,$B$23,IF(F333&gt;=$AI$62,$B$22,IF(F333&gt;=$AI$61,$B$21,$B$20))))))</f>
        <v/>
      </c>
      <c r="H333" s="14">
        <f>MAX(0,MIN($AI$59,IF($B$9="Plasma",(G333-(S333*$AI$18+T333*$AI$19+U333*$AI$20))/$AI$46,AF333)))</f>
        <v/>
      </c>
      <c r="I333" s="15">
        <f>H333/10*3600/$B$11</f>
        <v/>
      </c>
      <c r="J333" s="15">
        <f>J332+H333</f>
        <v/>
      </c>
      <c r="K333" s="14">
        <f>$AI$21*K332+$AI$22*L332+$AI$23*M332+$AI$30*H332</f>
        <v/>
      </c>
      <c r="L333" s="14">
        <f>$AI$24*K332+$AI$25*L332+$AI$26*M332+$AI$31*H332</f>
        <v/>
      </c>
      <c r="M333" s="14">
        <f>$AI$27*K332+$AI$28*L332+$AI$29*M332+$AI$32*H332</f>
        <v/>
      </c>
      <c r="N333" s="16">
        <f>R333*$B$48</f>
        <v/>
      </c>
      <c r="O333" s="14">
        <f>K333/$B$37</f>
        <v/>
      </c>
      <c r="P333" s="14">
        <f>L333/$B$38</f>
        <v/>
      </c>
      <c r="Q333" s="14">
        <f>M333/$B$39</f>
        <v/>
      </c>
      <c r="R333" s="14">
        <f>R332*$AI$42+S332*$AI$43+T332*$AI$44+U332*$AI$45+$AI$47*H332</f>
        <v/>
      </c>
      <c r="S333" s="17">
        <f>$AI$33*K333+$AI$34*L333+$AI$35*M333</f>
        <v/>
      </c>
      <c r="T333" s="17">
        <f>$AI$36*K333+$AI$37*L333+$AI$38*M333</f>
        <v/>
      </c>
      <c r="U333" s="17">
        <f>$AI$39*K333+$AI$40*L333+$AI$41*M333</f>
        <v/>
      </c>
      <c r="V333" s="17">
        <f>R333*EXP(-$B$15*(($B$16+$AI$4)*0.1))+S333*$B$15/($B$15-$AI$12)*(EXP(-$AI$12*(($B$16+$AI$4)*0.1))-EXP(-$B$15*(($B$16+$AI$4)*0.1)))+T333*$B$15/($B$15-$AI$13)*(EXP(-$AI$13*(($B$16+$AI$4)*0.1))-EXP(-$B$15*(($B$16+$AI$4)*0.1)))+U333*$B$15/($B$15-$AI$14)*(EXP(-$AI$14*(($B$16+$AI$4)*0.1))-EXP(-$B$15*(($B$16+$AI$4)*0.1)))</f>
        <v/>
      </c>
      <c r="W333" s="17">
        <f>R333*EXP(-$B$15*(($B$16+$AI$4)*0.2))+S333*$B$15/($B$15-$AI$12)*(EXP(-$AI$12*(($B$16+$AI$4)*0.2))-EXP(-$B$15*(($B$16+$AI$4)*0.2)))+T333*$B$15/($B$15-$AI$13)*(EXP(-$AI$13*(($B$16+$AI$4)*0.2))-EXP(-$B$15*(($B$16+$AI$4)*0.2)))+U333*$B$15/($B$15-$AI$14)*(EXP(-$AI$14*(($B$16+$AI$4)*0.2))-EXP(-$B$15*(($B$16+$AI$4)*0.2)))</f>
        <v/>
      </c>
      <c r="X333" s="17">
        <f>R333*EXP(-$B$15*(($B$16+$AI$4)*0.3))+S333*$B$15/($B$15-$AI$12)*(EXP(-$AI$12*(($B$16+$AI$4)*0.3))-EXP(-$B$15*(($B$16+$AI$4)*0.3)))+T333*$B$15/($B$15-$AI$13)*(EXP(-$AI$13*(($B$16+$AI$4)*0.3))-EXP(-$B$15*(($B$16+$AI$4)*0.3)))+U333*$B$15/($B$15-$AI$14)*(EXP(-$AI$14*(($B$16+$AI$4)*0.3))-EXP(-$B$15*(($B$16+$AI$4)*0.3)))</f>
        <v/>
      </c>
      <c r="Y333" s="17">
        <f>R333*EXP(-$B$15*(($B$16+$AI$4)*0.4))+S333*$B$15/($B$15-$AI$12)*(EXP(-$AI$12*(($B$16+$AI$4)*0.4))-EXP(-$B$15*(($B$16+$AI$4)*0.4)))+T333*$B$15/($B$15-$AI$13)*(EXP(-$AI$13*(($B$16+$AI$4)*0.4))-EXP(-$B$15*(($B$16+$AI$4)*0.4)))+U333*$B$15/($B$15-$AI$14)*(EXP(-$AI$14*(($B$16+$AI$4)*0.4))-EXP(-$B$15*(($B$16+$AI$4)*0.4)))</f>
        <v/>
      </c>
      <c r="Z333" s="17">
        <f>R333*EXP(-$B$15*(($B$16+$AI$4)*0.5))+S333*$B$15/($B$15-$AI$12)*(EXP(-$AI$12*(($B$16+$AI$4)*0.5))-EXP(-$B$15*(($B$16+$AI$4)*0.5)))+T333*$B$15/($B$15-$AI$13)*(EXP(-$AI$13*(($B$16+$AI$4)*0.5))-EXP(-$B$15*(($B$16+$AI$4)*0.5)))+U333*$B$15/($B$15-$AI$14)*(EXP(-$AI$14*(($B$16+$AI$4)*0.5))-EXP(-$B$15*(($B$16+$AI$4)*0.5)))</f>
        <v/>
      </c>
      <c r="AA333" s="17">
        <f>R333*EXP(-$B$15*(($B$16+$AI$4)*0.6))+S333*$B$15/($B$15-$AI$12)*(EXP(-$AI$12*(($B$16+$AI$4)*0.6))-EXP(-$B$15*(($B$16+$AI$4)*0.6)))+T333*$B$15/($B$15-$AI$13)*(EXP(-$AI$13*(($B$16+$AI$4)*0.6))-EXP(-$B$15*(($B$16+$AI$4)*0.6)))+U333*$B$15/($B$15-$AI$14)*(EXP(-$AI$14*(($B$16+$AI$4)*0.6))-EXP(-$B$15*(($B$16+$AI$4)*0.6)))</f>
        <v/>
      </c>
      <c r="AB333" s="17">
        <f>R333*EXP(-$B$15*(($B$16+$AI$4)*0.7))+S333*$B$15/($B$15-$AI$12)*(EXP(-$AI$12*(($B$16+$AI$4)*0.7))-EXP(-$B$15*(($B$16+$AI$4)*0.7)))+T333*$B$15/($B$15-$AI$13)*(EXP(-$AI$13*(($B$16+$AI$4)*0.7))-EXP(-$B$15*(($B$16+$AI$4)*0.7)))+U333*$B$15/($B$15-$AI$14)*(EXP(-$AI$14*(($B$16+$AI$4)*0.7))-EXP(-$B$15*(($B$16+$AI$4)*0.7)))</f>
        <v/>
      </c>
      <c r="AC333" s="17">
        <f>R333*EXP(-$B$15*(($B$16+$AI$4)*0.8))+S333*$B$15/($B$15-$AI$12)*(EXP(-$AI$12*(($B$16+$AI$4)*0.8))-EXP(-$B$15*(($B$16+$AI$4)*0.8)))+T333*$B$15/($B$15-$AI$13)*(EXP(-$AI$13*(($B$16+$AI$4)*0.8))-EXP(-$B$15*(($B$16+$AI$4)*0.8)))+U333*$B$15/($B$15-$AI$14)*(EXP(-$AI$14*(($B$16+$AI$4)*0.8))-EXP(-$B$15*(($B$16+$AI$4)*0.8)))</f>
        <v/>
      </c>
      <c r="AD333" s="17">
        <f>R333*EXP(-$B$15*(($B$16+$AI$4)*0.9))+S333*$B$15/($B$15-$AI$12)*(EXP(-$AI$12*(($B$16+$AI$4)*0.9))-EXP(-$B$15*(($B$16+$AI$4)*0.9)))+T333*$B$15/($B$15-$AI$13)*(EXP(-$AI$13*(($B$16+$AI$4)*0.9))-EXP(-$B$15*(($B$16+$AI$4)*0.9)))+U333*$B$15/($B$15-$AI$14)*(EXP(-$AI$14*(($B$16+$AI$4)*0.9))-EXP(-$B$15*(($B$16+$AI$4)*0.9)))</f>
        <v/>
      </c>
      <c r="AE333" s="17">
        <f>R333*EXP(-$B$15*(($B$16+$AI$4)*1.0))+S333*$B$15/($B$15-$AI$12)*(EXP(-$AI$12*(($B$16+$AI$4)*1.0))-EXP(-$B$15*(($B$16+$AI$4)*1.0)))+T333*$B$15/($B$15-$AI$13)*(EXP(-$AI$13*(($B$16+$AI$4)*1.0))-EXP(-$B$15*(($B$16+$AI$4)*1.0)))+U333*$B$15/($B$15-$AI$14)*(EXP(-$AI$14*(($B$16+$AI$4)*1.0))-EXP(-$B$15*(($B$16+$AI$4)*1.0)))</f>
        <v/>
      </c>
      <c r="AF333" s="17">
        <f>MIN((G333-V333)/$AI$48,(G333-W333)/$AI$49,(G333-X333)/$AI$50,(G333-Y333)/$AI$51,(G333-Z333)/$AI$52,(G333-AA333)/$AI$53,(G333-AB333)/$AI$54,(G333-AC333)/$AI$55,(G333-AD333)/$AI$56,(G333-AE333)/$AI$57)</f>
        <v/>
      </c>
    </row>
    <row r="334">
      <c r="E334" s="12">
        <f>E333+$B$11</f>
        <v/>
      </c>
      <c r="F334" s="13">
        <f>E334/60</f>
        <v/>
      </c>
      <c r="G334" s="13">
        <f>IF(F334&gt;=$AI$66,$B$26,IF(F334&gt;=$AI$65,$B$25,IF(F334&gt;=$AI$64,$B$24,IF(F334&gt;=$AI$63,$B$23,IF(F334&gt;=$AI$62,$B$22,IF(F334&gt;=$AI$61,$B$21,$B$20))))))</f>
        <v/>
      </c>
      <c r="H334" s="14">
        <f>MAX(0,MIN($AI$59,IF($B$9="Plasma",(G334-(S334*$AI$18+T334*$AI$19+U334*$AI$20))/$AI$46,AF334)))</f>
        <v/>
      </c>
      <c r="I334" s="15">
        <f>H334/10*3600/$B$11</f>
        <v/>
      </c>
      <c r="J334" s="15">
        <f>J333+H334</f>
        <v/>
      </c>
      <c r="K334" s="14">
        <f>$AI$21*K333+$AI$22*L333+$AI$23*M333+$AI$30*H333</f>
        <v/>
      </c>
      <c r="L334" s="14">
        <f>$AI$24*K333+$AI$25*L333+$AI$26*M333+$AI$31*H333</f>
        <v/>
      </c>
      <c r="M334" s="14">
        <f>$AI$27*K333+$AI$28*L333+$AI$29*M333+$AI$32*H333</f>
        <v/>
      </c>
      <c r="N334" s="16">
        <f>R334*$B$48</f>
        <v/>
      </c>
      <c r="O334" s="14">
        <f>K334/$B$37</f>
        <v/>
      </c>
      <c r="P334" s="14">
        <f>L334/$B$38</f>
        <v/>
      </c>
      <c r="Q334" s="14">
        <f>M334/$B$39</f>
        <v/>
      </c>
      <c r="R334" s="14">
        <f>R333*$AI$42+S333*$AI$43+T333*$AI$44+U333*$AI$45+$AI$47*H333</f>
        <v/>
      </c>
      <c r="S334" s="17">
        <f>$AI$33*K334+$AI$34*L334+$AI$35*M334</f>
        <v/>
      </c>
      <c r="T334" s="17">
        <f>$AI$36*K334+$AI$37*L334+$AI$38*M334</f>
        <v/>
      </c>
      <c r="U334" s="17">
        <f>$AI$39*K334+$AI$40*L334+$AI$41*M334</f>
        <v/>
      </c>
      <c r="V334" s="17">
        <f>R334*EXP(-$B$15*(($B$16+$AI$4)*0.1))+S334*$B$15/($B$15-$AI$12)*(EXP(-$AI$12*(($B$16+$AI$4)*0.1))-EXP(-$B$15*(($B$16+$AI$4)*0.1)))+T334*$B$15/($B$15-$AI$13)*(EXP(-$AI$13*(($B$16+$AI$4)*0.1))-EXP(-$B$15*(($B$16+$AI$4)*0.1)))+U334*$B$15/($B$15-$AI$14)*(EXP(-$AI$14*(($B$16+$AI$4)*0.1))-EXP(-$B$15*(($B$16+$AI$4)*0.1)))</f>
        <v/>
      </c>
      <c r="W334" s="17">
        <f>R334*EXP(-$B$15*(($B$16+$AI$4)*0.2))+S334*$B$15/($B$15-$AI$12)*(EXP(-$AI$12*(($B$16+$AI$4)*0.2))-EXP(-$B$15*(($B$16+$AI$4)*0.2)))+T334*$B$15/($B$15-$AI$13)*(EXP(-$AI$13*(($B$16+$AI$4)*0.2))-EXP(-$B$15*(($B$16+$AI$4)*0.2)))+U334*$B$15/($B$15-$AI$14)*(EXP(-$AI$14*(($B$16+$AI$4)*0.2))-EXP(-$B$15*(($B$16+$AI$4)*0.2)))</f>
        <v/>
      </c>
      <c r="X334" s="17">
        <f>R334*EXP(-$B$15*(($B$16+$AI$4)*0.3))+S334*$B$15/($B$15-$AI$12)*(EXP(-$AI$12*(($B$16+$AI$4)*0.3))-EXP(-$B$15*(($B$16+$AI$4)*0.3)))+T334*$B$15/($B$15-$AI$13)*(EXP(-$AI$13*(($B$16+$AI$4)*0.3))-EXP(-$B$15*(($B$16+$AI$4)*0.3)))+U334*$B$15/($B$15-$AI$14)*(EXP(-$AI$14*(($B$16+$AI$4)*0.3))-EXP(-$B$15*(($B$16+$AI$4)*0.3)))</f>
        <v/>
      </c>
      <c r="Y334" s="17">
        <f>R334*EXP(-$B$15*(($B$16+$AI$4)*0.4))+S334*$B$15/($B$15-$AI$12)*(EXP(-$AI$12*(($B$16+$AI$4)*0.4))-EXP(-$B$15*(($B$16+$AI$4)*0.4)))+T334*$B$15/($B$15-$AI$13)*(EXP(-$AI$13*(($B$16+$AI$4)*0.4))-EXP(-$B$15*(($B$16+$AI$4)*0.4)))+U334*$B$15/($B$15-$AI$14)*(EXP(-$AI$14*(($B$16+$AI$4)*0.4))-EXP(-$B$15*(($B$16+$AI$4)*0.4)))</f>
        <v/>
      </c>
      <c r="Z334" s="17">
        <f>R334*EXP(-$B$15*(($B$16+$AI$4)*0.5))+S334*$B$15/($B$15-$AI$12)*(EXP(-$AI$12*(($B$16+$AI$4)*0.5))-EXP(-$B$15*(($B$16+$AI$4)*0.5)))+T334*$B$15/($B$15-$AI$13)*(EXP(-$AI$13*(($B$16+$AI$4)*0.5))-EXP(-$B$15*(($B$16+$AI$4)*0.5)))+U334*$B$15/($B$15-$AI$14)*(EXP(-$AI$14*(($B$16+$AI$4)*0.5))-EXP(-$B$15*(($B$16+$AI$4)*0.5)))</f>
        <v/>
      </c>
      <c r="AA334" s="17">
        <f>R334*EXP(-$B$15*(($B$16+$AI$4)*0.6))+S334*$B$15/($B$15-$AI$12)*(EXP(-$AI$12*(($B$16+$AI$4)*0.6))-EXP(-$B$15*(($B$16+$AI$4)*0.6)))+T334*$B$15/($B$15-$AI$13)*(EXP(-$AI$13*(($B$16+$AI$4)*0.6))-EXP(-$B$15*(($B$16+$AI$4)*0.6)))+U334*$B$15/($B$15-$AI$14)*(EXP(-$AI$14*(($B$16+$AI$4)*0.6))-EXP(-$B$15*(($B$16+$AI$4)*0.6)))</f>
        <v/>
      </c>
      <c r="AB334" s="17">
        <f>R334*EXP(-$B$15*(($B$16+$AI$4)*0.7))+S334*$B$15/($B$15-$AI$12)*(EXP(-$AI$12*(($B$16+$AI$4)*0.7))-EXP(-$B$15*(($B$16+$AI$4)*0.7)))+T334*$B$15/($B$15-$AI$13)*(EXP(-$AI$13*(($B$16+$AI$4)*0.7))-EXP(-$B$15*(($B$16+$AI$4)*0.7)))+U334*$B$15/($B$15-$AI$14)*(EXP(-$AI$14*(($B$16+$AI$4)*0.7))-EXP(-$B$15*(($B$16+$AI$4)*0.7)))</f>
        <v/>
      </c>
      <c r="AC334" s="17">
        <f>R334*EXP(-$B$15*(($B$16+$AI$4)*0.8))+S334*$B$15/($B$15-$AI$12)*(EXP(-$AI$12*(($B$16+$AI$4)*0.8))-EXP(-$B$15*(($B$16+$AI$4)*0.8)))+T334*$B$15/($B$15-$AI$13)*(EXP(-$AI$13*(($B$16+$AI$4)*0.8))-EXP(-$B$15*(($B$16+$AI$4)*0.8)))+U334*$B$15/($B$15-$AI$14)*(EXP(-$AI$14*(($B$16+$AI$4)*0.8))-EXP(-$B$15*(($B$16+$AI$4)*0.8)))</f>
        <v/>
      </c>
      <c r="AD334" s="17">
        <f>R334*EXP(-$B$15*(($B$16+$AI$4)*0.9))+S334*$B$15/($B$15-$AI$12)*(EXP(-$AI$12*(($B$16+$AI$4)*0.9))-EXP(-$B$15*(($B$16+$AI$4)*0.9)))+T334*$B$15/($B$15-$AI$13)*(EXP(-$AI$13*(($B$16+$AI$4)*0.9))-EXP(-$B$15*(($B$16+$AI$4)*0.9)))+U334*$B$15/($B$15-$AI$14)*(EXP(-$AI$14*(($B$16+$AI$4)*0.9))-EXP(-$B$15*(($B$16+$AI$4)*0.9)))</f>
        <v/>
      </c>
      <c r="AE334" s="17">
        <f>R334*EXP(-$B$15*(($B$16+$AI$4)*1.0))+S334*$B$15/($B$15-$AI$12)*(EXP(-$AI$12*(($B$16+$AI$4)*1.0))-EXP(-$B$15*(($B$16+$AI$4)*1.0)))+T334*$B$15/($B$15-$AI$13)*(EXP(-$AI$13*(($B$16+$AI$4)*1.0))-EXP(-$B$15*(($B$16+$AI$4)*1.0)))+U334*$B$15/($B$15-$AI$14)*(EXP(-$AI$14*(($B$16+$AI$4)*1.0))-EXP(-$B$15*(($B$16+$AI$4)*1.0)))</f>
        <v/>
      </c>
      <c r="AF334" s="17">
        <f>MIN((G334-V334)/$AI$48,(G334-W334)/$AI$49,(G334-X334)/$AI$50,(G334-Y334)/$AI$51,(G334-Z334)/$AI$52,(G334-AA334)/$AI$53,(G334-AB334)/$AI$54,(G334-AC334)/$AI$55,(G334-AD334)/$AI$56,(G334-AE334)/$AI$57)</f>
        <v/>
      </c>
    </row>
    <row r="335">
      <c r="E335" s="12">
        <f>E334+$B$11</f>
        <v/>
      </c>
      <c r="F335" s="13">
        <f>E335/60</f>
        <v/>
      </c>
      <c r="G335" s="13">
        <f>IF(F335&gt;=$AI$66,$B$26,IF(F335&gt;=$AI$65,$B$25,IF(F335&gt;=$AI$64,$B$24,IF(F335&gt;=$AI$63,$B$23,IF(F335&gt;=$AI$62,$B$22,IF(F335&gt;=$AI$61,$B$21,$B$20))))))</f>
        <v/>
      </c>
      <c r="H335" s="14">
        <f>MAX(0,MIN($AI$59,IF($B$9="Plasma",(G335-(S335*$AI$18+T335*$AI$19+U335*$AI$20))/$AI$46,AF335)))</f>
        <v/>
      </c>
      <c r="I335" s="15">
        <f>H335/10*3600/$B$11</f>
        <v/>
      </c>
      <c r="J335" s="15">
        <f>J334+H335</f>
        <v/>
      </c>
      <c r="K335" s="14">
        <f>$AI$21*K334+$AI$22*L334+$AI$23*M334+$AI$30*H334</f>
        <v/>
      </c>
      <c r="L335" s="14">
        <f>$AI$24*K334+$AI$25*L334+$AI$26*M334+$AI$31*H334</f>
        <v/>
      </c>
      <c r="M335" s="14">
        <f>$AI$27*K334+$AI$28*L334+$AI$29*M334+$AI$32*H334</f>
        <v/>
      </c>
      <c r="N335" s="16">
        <f>R335*$B$48</f>
        <v/>
      </c>
      <c r="O335" s="14">
        <f>K335/$B$37</f>
        <v/>
      </c>
      <c r="P335" s="14">
        <f>L335/$B$38</f>
        <v/>
      </c>
      <c r="Q335" s="14">
        <f>M335/$B$39</f>
        <v/>
      </c>
      <c r="R335" s="14">
        <f>R334*$AI$42+S334*$AI$43+T334*$AI$44+U334*$AI$45+$AI$47*H334</f>
        <v/>
      </c>
      <c r="S335" s="17">
        <f>$AI$33*K335+$AI$34*L335+$AI$35*M335</f>
        <v/>
      </c>
      <c r="T335" s="17">
        <f>$AI$36*K335+$AI$37*L335+$AI$38*M335</f>
        <v/>
      </c>
      <c r="U335" s="17">
        <f>$AI$39*K335+$AI$40*L335+$AI$41*M335</f>
        <v/>
      </c>
      <c r="V335" s="17">
        <f>R335*EXP(-$B$15*(($B$16+$AI$4)*0.1))+S335*$B$15/($B$15-$AI$12)*(EXP(-$AI$12*(($B$16+$AI$4)*0.1))-EXP(-$B$15*(($B$16+$AI$4)*0.1)))+T335*$B$15/($B$15-$AI$13)*(EXP(-$AI$13*(($B$16+$AI$4)*0.1))-EXP(-$B$15*(($B$16+$AI$4)*0.1)))+U335*$B$15/($B$15-$AI$14)*(EXP(-$AI$14*(($B$16+$AI$4)*0.1))-EXP(-$B$15*(($B$16+$AI$4)*0.1)))</f>
        <v/>
      </c>
      <c r="W335" s="17">
        <f>R335*EXP(-$B$15*(($B$16+$AI$4)*0.2))+S335*$B$15/($B$15-$AI$12)*(EXP(-$AI$12*(($B$16+$AI$4)*0.2))-EXP(-$B$15*(($B$16+$AI$4)*0.2)))+T335*$B$15/($B$15-$AI$13)*(EXP(-$AI$13*(($B$16+$AI$4)*0.2))-EXP(-$B$15*(($B$16+$AI$4)*0.2)))+U335*$B$15/($B$15-$AI$14)*(EXP(-$AI$14*(($B$16+$AI$4)*0.2))-EXP(-$B$15*(($B$16+$AI$4)*0.2)))</f>
        <v/>
      </c>
      <c r="X335" s="17">
        <f>R335*EXP(-$B$15*(($B$16+$AI$4)*0.3))+S335*$B$15/($B$15-$AI$12)*(EXP(-$AI$12*(($B$16+$AI$4)*0.3))-EXP(-$B$15*(($B$16+$AI$4)*0.3)))+T335*$B$15/($B$15-$AI$13)*(EXP(-$AI$13*(($B$16+$AI$4)*0.3))-EXP(-$B$15*(($B$16+$AI$4)*0.3)))+U335*$B$15/($B$15-$AI$14)*(EXP(-$AI$14*(($B$16+$AI$4)*0.3))-EXP(-$B$15*(($B$16+$AI$4)*0.3)))</f>
        <v/>
      </c>
      <c r="Y335" s="17">
        <f>R335*EXP(-$B$15*(($B$16+$AI$4)*0.4))+S335*$B$15/($B$15-$AI$12)*(EXP(-$AI$12*(($B$16+$AI$4)*0.4))-EXP(-$B$15*(($B$16+$AI$4)*0.4)))+T335*$B$15/($B$15-$AI$13)*(EXP(-$AI$13*(($B$16+$AI$4)*0.4))-EXP(-$B$15*(($B$16+$AI$4)*0.4)))+U335*$B$15/($B$15-$AI$14)*(EXP(-$AI$14*(($B$16+$AI$4)*0.4))-EXP(-$B$15*(($B$16+$AI$4)*0.4)))</f>
        <v/>
      </c>
      <c r="Z335" s="17">
        <f>R335*EXP(-$B$15*(($B$16+$AI$4)*0.5))+S335*$B$15/($B$15-$AI$12)*(EXP(-$AI$12*(($B$16+$AI$4)*0.5))-EXP(-$B$15*(($B$16+$AI$4)*0.5)))+T335*$B$15/($B$15-$AI$13)*(EXP(-$AI$13*(($B$16+$AI$4)*0.5))-EXP(-$B$15*(($B$16+$AI$4)*0.5)))+U335*$B$15/($B$15-$AI$14)*(EXP(-$AI$14*(($B$16+$AI$4)*0.5))-EXP(-$B$15*(($B$16+$AI$4)*0.5)))</f>
        <v/>
      </c>
      <c r="AA335" s="17">
        <f>R335*EXP(-$B$15*(($B$16+$AI$4)*0.6))+S335*$B$15/($B$15-$AI$12)*(EXP(-$AI$12*(($B$16+$AI$4)*0.6))-EXP(-$B$15*(($B$16+$AI$4)*0.6)))+T335*$B$15/($B$15-$AI$13)*(EXP(-$AI$13*(($B$16+$AI$4)*0.6))-EXP(-$B$15*(($B$16+$AI$4)*0.6)))+U335*$B$15/($B$15-$AI$14)*(EXP(-$AI$14*(($B$16+$AI$4)*0.6))-EXP(-$B$15*(($B$16+$AI$4)*0.6)))</f>
        <v/>
      </c>
      <c r="AB335" s="17">
        <f>R335*EXP(-$B$15*(($B$16+$AI$4)*0.7))+S335*$B$15/($B$15-$AI$12)*(EXP(-$AI$12*(($B$16+$AI$4)*0.7))-EXP(-$B$15*(($B$16+$AI$4)*0.7)))+T335*$B$15/($B$15-$AI$13)*(EXP(-$AI$13*(($B$16+$AI$4)*0.7))-EXP(-$B$15*(($B$16+$AI$4)*0.7)))+U335*$B$15/($B$15-$AI$14)*(EXP(-$AI$14*(($B$16+$AI$4)*0.7))-EXP(-$B$15*(($B$16+$AI$4)*0.7)))</f>
        <v/>
      </c>
      <c r="AC335" s="17">
        <f>R335*EXP(-$B$15*(($B$16+$AI$4)*0.8))+S335*$B$15/($B$15-$AI$12)*(EXP(-$AI$12*(($B$16+$AI$4)*0.8))-EXP(-$B$15*(($B$16+$AI$4)*0.8)))+T335*$B$15/($B$15-$AI$13)*(EXP(-$AI$13*(($B$16+$AI$4)*0.8))-EXP(-$B$15*(($B$16+$AI$4)*0.8)))+U335*$B$15/($B$15-$AI$14)*(EXP(-$AI$14*(($B$16+$AI$4)*0.8))-EXP(-$B$15*(($B$16+$AI$4)*0.8)))</f>
        <v/>
      </c>
      <c r="AD335" s="17">
        <f>R335*EXP(-$B$15*(($B$16+$AI$4)*0.9))+S335*$B$15/($B$15-$AI$12)*(EXP(-$AI$12*(($B$16+$AI$4)*0.9))-EXP(-$B$15*(($B$16+$AI$4)*0.9)))+T335*$B$15/($B$15-$AI$13)*(EXP(-$AI$13*(($B$16+$AI$4)*0.9))-EXP(-$B$15*(($B$16+$AI$4)*0.9)))+U335*$B$15/($B$15-$AI$14)*(EXP(-$AI$14*(($B$16+$AI$4)*0.9))-EXP(-$B$15*(($B$16+$AI$4)*0.9)))</f>
        <v/>
      </c>
      <c r="AE335" s="17">
        <f>R335*EXP(-$B$15*(($B$16+$AI$4)*1.0))+S335*$B$15/($B$15-$AI$12)*(EXP(-$AI$12*(($B$16+$AI$4)*1.0))-EXP(-$B$15*(($B$16+$AI$4)*1.0)))+T335*$B$15/($B$15-$AI$13)*(EXP(-$AI$13*(($B$16+$AI$4)*1.0))-EXP(-$B$15*(($B$16+$AI$4)*1.0)))+U335*$B$15/($B$15-$AI$14)*(EXP(-$AI$14*(($B$16+$AI$4)*1.0))-EXP(-$B$15*(($B$16+$AI$4)*1.0)))</f>
        <v/>
      </c>
      <c r="AF335" s="17">
        <f>MIN((G335-V335)/$AI$48,(G335-W335)/$AI$49,(G335-X335)/$AI$50,(G335-Y335)/$AI$51,(G335-Z335)/$AI$52,(G335-AA335)/$AI$53,(G335-AB335)/$AI$54,(G335-AC335)/$AI$55,(G335-AD335)/$AI$56,(G335-AE335)/$AI$57)</f>
        <v/>
      </c>
    </row>
    <row r="336">
      <c r="E336" s="12">
        <f>E335+$B$11</f>
        <v/>
      </c>
      <c r="F336" s="13">
        <f>E336/60</f>
        <v/>
      </c>
      <c r="G336" s="13">
        <f>IF(F336&gt;=$AI$66,$B$26,IF(F336&gt;=$AI$65,$B$25,IF(F336&gt;=$AI$64,$B$24,IF(F336&gt;=$AI$63,$B$23,IF(F336&gt;=$AI$62,$B$22,IF(F336&gt;=$AI$61,$B$21,$B$20))))))</f>
        <v/>
      </c>
      <c r="H336" s="14">
        <f>MAX(0,MIN($AI$59,IF($B$9="Plasma",(G336-(S336*$AI$18+T336*$AI$19+U336*$AI$20))/$AI$46,AF336)))</f>
        <v/>
      </c>
      <c r="I336" s="15">
        <f>H336/10*3600/$B$11</f>
        <v/>
      </c>
      <c r="J336" s="15">
        <f>J335+H336</f>
        <v/>
      </c>
      <c r="K336" s="14">
        <f>$AI$21*K335+$AI$22*L335+$AI$23*M335+$AI$30*H335</f>
        <v/>
      </c>
      <c r="L336" s="14">
        <f>$AI$24*K335+$AI$25*L335+$AI$26*M335+$AI$31*H335</f>
        <v/>
      </c>
      <c r="M336" s="14">
        <f>$AI$27*K335+$AI$28*L335+$AI$29*M335+$AI$32*H335</f>
        <v/>
      </c>
      <c r="N336" s="16">
        <f>R336*$B$48</f>
        <v/>
      </c>
      <c r="O336" s="14">
        <f>K336/$B$37</f>
        <v/>
      </c>
      <c r="P336" s="14">
        <f>L336/$B$38</f>
        <v/>
      </c>
      <c r="Q336" s="14">
        <f>M336/$B$39</f>
        <v/>
      </c>
      <c r="R336" s="14">
        <f>R335*$AI$42+S335*$AI$43+T335*$AI$44+U335*$AI$45+$AI$47*H335</f>
        <v/>
      </c>
      <c r="S336" s="17">
        <f>$AI$33*K336+$AI$34*L336+$AI$35*M336</f>
        <v/>
      </c>
      <c r="T336" s="17">
        <f>$AI$36*K336+$AI$37*L336+$AI$38*M336</f>
        <v/>
      </c>
      <c r="U336" s="17">
        <f>$AI$39*K336+$AI$40*L336+$AI$41*M336</f>
        <v/>
      </c>
      <c r="V336" s="17">
        <f>R336*EXP(-$B$15*(($B$16+$AI$4)*0.1))+S336*$B$15/($B$15-$AI$12)*(EXP(-$AI$12*(($B$16+$AI$4)*0.1))-EXP(-$B$15*(($B$16+$AI$4)*0.1)))+T336*$B$15/($B$15-$AI$13)*(EXP(-$AI$13*(($B$16+$AI$4)*0.1))-EXP(-$B$15*(($B$16+$AI$4)*0.1)))+U336*$B$15/($B$15-$AI$14)*(EXP(-$AI$14*(($B$16+$AI$4)*0.1))-EXP(-$B$15*(($B$16+$AI$4)*0.1)))</f>
        <v/>
      </c>
      <c r="W336" s="17">
        <f>R336*EXP(-$B$15*(($B$16+$AI$4)*0.2))+S336*$B$15/($B$15-$AI$12)*(EXP(-$AI$12*(($B$16+$AI$4)*0.2))-EXP(-$B$15*(($B$16+$AI$4)*0.2)))+T336*$B$15/($B$15-$AI$13)*(EXP(-$AI$13*(($B$16+$AI$4)*0.2))-EXP(-$B$15*(($B$16+$AI$4)*0.2)))+U336*$B$15/($B$15-$AI$14)*(EXP(-$AI$14*(($B$16+$AI$4)*0.2))-EXP(-$B$15*(($B$16+$AI$4)*0.2)))</f>
        <v/>
      </c>
      <c r="X336" s="17">
        <f>R336*EXP(-$B$15*(($B$16+$AI$4)*0.3))+S336*$B$15/($B$15-$AI$12)*(EXP(-$AI$12*(($B$16+$AI$4)*0.3))-EXP(-$B$15*(($B$16+$AI$4)*0.3)))+T336*$B$15/($B$15-$AI$13)*(EXP(-$AI$13*(($B$16+$AI$4)*0.3))-EXP(-$B$15*(($B$16+$AI$4)*0.3)))+U336*$B$15/($B$15-$AI$14)*(EXP(-$AI$14*(($B$16+$AI$4)*0.3))-EXP(-$B$15*(($B$16+$AI$4)*0.3)))</f>
        <v/>
      </c>
      <c r="Y336" s="17">
        <f>R336*EXP(-$B$15*(($B$16+$AI$4)*0.4))+S336*$B$15/($B$15-$AI$12)*(EXP(-$AI$12*(($B$16+$AI$4)*0.4))-EXP(-$B$15*(($B$16+$AI$4)*0.4)))+T336*$B$15/($B$15-$AI$13)*(EXP(-$AI$13*(($B$16+$AI$4)*0.4))-EXP(-$B$15*(($B$16+$AI$4)*0.4)))+U336*$B$15/($B$15-$AI$14)*(EXP(-$AI$14*(($B$16+$AI$4)*0.4))-EXP(-$B$15*(($B$16+$AI$4)*0.4)))</f>
        <v/>
      </c>
      <c r="Z336" s="17">
        <f>R336*EXP(-$B$15*(($B$16+$AI$4)*0.5))+S336*$B$15/($B$15-$AI$12)*(EXP(-$AI$12*(($B$16+$AI$4)*0.5))-EXP(-$B$15*(($B$16+$AI$4)*0.5)))+T336*$B$15/($B$15-$AI$13)*(EXP(-$AI$13*(($B$16+$AI$4)*0.5))-EXP(-$B$15*(($B$16+$AI$4)*0.5)))+U336*$B$15/($B$15-$AI$14)*(EXP(-$AI$14*(($B$16+$AI$4)*0.5))-EXP(-$B$15*(($B$16+$AI$4)*0.5)))</f>
        <v/>
      </c>
      <c r="AA336" s="17">
        <f>R336*EXP(-$B$15*(($B$16+$AI$4)*0.6))+S336*$B$15/($B$15-$AI$12)*(EXP(-$AI$12*(($B$16+$AI$4)*0.6))-EXP(-$B$15*(($B$16+$AI$4)*0.6)))+T336*$B$15/($B$15-$AI$13)*(EXP(-$AI$13*(($B$16+$AI$4)*0.6))-EXP(-$B$15*(($B$16+$AI$4)*0.6)))+U336*$B$15/($B$15-$AI$14)*(EXP(-$AI$14*(($B$16+$AI$4)*0.6))-EXP(-$B$15*(($B$16+$AI$4)*0.6)))</f>
        <v/>
      </c>
      <c r="AB336" s="17">
        <f>R336*EXP(-$B$15*(($B$16+$AI$4)*0.7))+S336*$B$15/($B$15-$AI$12)*(EXP(-$AI$12*(($B$16+$AI$4)*0.7))-EXP(-$B$15*(($B$16+$AI$4)*0.7)))+T336*$B$15/($B$15-$AI$13)*(EXP(-$AI$13*(($B$16+$AI$4)*0.7))-EXP(-$B$15*(($B$16+$AI$4)*0.7)))+U336*$B$15/($B$15-$AI$14)*(EXP(-$AI$14*(($B$16+$AI$4)*0.7))-EXP(-$B$15*(($B$16+$AI$4)*0.7)))</f>
        <v/>
      </c>
      <c r="AC336" s="17">
        <f>R336*EXP(-$B$15*(($B$16+$AI$4)*0.8))+S336*$B$15/($B$15-$AI$12)*(EXP(-$AI$12*(($B$16+$AI$4)*0.8))-EXP(-$B$15*(($B$16+$AI$4)*0.8)))+T336*$B$15/($B$15-$AI$13)*(EXP(-$AI$13*(($B$16+$AI$4)*0.8))-EXP(-$B$15*(($B$16+$AI$4)*0.8)))+U336*$B$15/($B$15-$AI$14)*(EXP(-$AI$14*(($B$16+$AI$4)*0.8))-EXP(-$B$15*(($B$16+$AI$4)*0.8)))</f>
        <v/>
      </c>
      <c r="AD336" s="17">
        <f>R336*EXP(-$B$15*(($B$16+$AI$4)*0.9))+S336*$B$15/($B$15-$AI$12)*(EXP(-$AI$12*(($B$16+$AI$4)*0.9))-EXP(-$B$15*(($B$16+$AI$4)*0.9)))+T336*$B$15/($B$15-$AI$13)*(EXP(-$AI$13*(($B$16+$AI$4)*0.9))-EXP(-$B$15*(($B$16+$AI$4)*0.9)))+U336*$B$15/($B$15-$AI$14)*(EXP(-$AI$14*(($B$16+$AI$4)*0.9))-EXP(-$B$15*(($B$16+$AI$4)*0.9)))</f>
        <v/>
      </c>
      <c r="AE336" s="17">
        <f>R336*EXP(-$B$15*(($B$16+$AI$4)*1.0))+S336*$B$15/($B$15-$AI$12)*(EXP(-$AI$12*(($B$16+$AI$4)*1.0))-EXP(-$B$15*(($B$16+$AI$4)*1.0)))+T336*$B$15/($B$15-$AI$13)*(EXP(-$AI$13*(($B$16+$AI$4)*1.0))-EXP(-$B$15*(($B$16+$AI$4)*1.0)))+U336*$B$15/($B$15-$AI$14)*(EXP(-$AI$14*(($B$16+$AI$4)*1.0))-EXP(-$B$15*(($B$16+$AI$4)*1.0)))</f>
        <v/>
      </c>
      <c r="AF336" s="17">
        <f>MIN((G336-V336)/$AI$48,(G336-W336)/$AI$49,(G336-X336)/$AI$50,(G336-Y336)/$AI$51,(G336-Z336)/$AI$52,(G336-AA336)/$AI$53,(G336-AB336)/$AI$54,(G336-AC336)/$AI$55,(G336-AD336)/$AI$56,(G336-AE336)/$AI$57)</f>
        <v/>
      </c>
    </row>
    <row r="337">
      <c r="E337" s="12">
        <f>E336+$B$11</f>
        <v/>
      </c>
      <c r="F337" s="13">
        <f>E337/60</f>
        <v/>
      </c>
      <c r="G337" s="13">
        <f>IF(F337&gt;=$AI$66,$B$26,IF(F337&gt;=$AI$65,$B$25,IF(F337&gt;=$AI$64,$B$24,IF(F337&gt;=$AI$63,$B$23,IF(F337&gt;=$AI$62,$B$22,IF(F337&gt;=$AI$61,$B$21,$B$20))))))</f>
        <v/>
      </c>
      <c r="H337" s="14">
        <f>MAX(0,MIN($AI$59,IF($B$9="Plasma",(G337-(S337*$AI$18+T337*$AI$19+U337*$AI$20))/$AI$46,AF337)))</f>
        <v/>
      </c>
      <c r="I337" s="15">
        <f>H337/10*3600/$B$11</f>
        <v/>
      </c>
      <c r="J337" s="15">
        <f>J336+H337</f>
        <v/>
      </c>
      <c r="K337" s="14">
        <f>$AI$21*K336+$AI$22*L336+$AI$23*M336+$AI$30*H336</f>
        <v/>
      </c>
      <c r="L337" s="14">
        <f>$AI$24*K336+$AI$25*L336+$AI$26*M336+$AI$31*H336</f>
        <v/>
      </c>
      <c r="M337" s="14">
        <f>$AI$27*K336+$AI$28*L336+$AI$29*M336+$AI$32*H336</f>
        <v/>
      </c>
      <c r="N337" s="16">
        <f>R337*$B$48</f>
        <v/>
      </c>
      <c r="O337" s="14">
        <f>K337/$B$37</f>
        <v/>
      </c>
      <c r="P337" s="14">
        <f>L337/$B$38</f>
        <v/>
      </c>
      <c r="Q337" s="14">
        <f>M337/$B$39</f>
        <v/>
      </c>
      <c r="R337" s="14">
        <f>R336*$AI$42+S336*$AI$43+T336*$AI$44+U336*$AI$45+$AI$47*H336</f>
        <v/>
      </c>
      <c r="S337" s="17">
        <f>$AI$33*K337+$AI$34*L337+$AI$35*M337</f>
        <v/>
      </c>
      <c r="T337" s="17">
        <f>$AI$36*K337+$AI$37*L337+$AI$38*M337</f>
        <v/>
      </c>
      <c r="U337" s="17">
        <f>$AI$39*K337+$AI$40*L337+$AI$41*M337</f>
        <v/>
      </c>
      <c r="V337" s="17">
        <f>R337*EXP(-$B$15*(($B$16+$AI$4)*0.1))+S337*$B$15/($B$15-$AI$12)*(EXP(-$AI$12*(($B$16+$AI$4)*0.1))-EXP(-$B$15*(($B$16+$AI$4)*0.1)))+T337*$B$15/($B$15-$AI$13)*(EXP(-$AI$13*(($B$16+$AI$4)*0.1))-EXP(-$B$15*(($B$16+$AI$4)*0.1)))+U337*$B$15/($B$15-$AI$14)*(EXP(-$AI$14*(($B$16+$AI$4)*0.1))-EXP(-$B$15*(($B$16+$AI$4)*0.1)))</f>
        <v/>
      </c>
      <c r="W337" s="17">
        <f>R337*EXP(-$B$15*(($B$16+$AI$4)*0.2))+S337*$B$15/($B$15-$AI$12)*(EXP(-$AI$12*(($B$16+$AI$4)*0.2))-EXP(-$B$15*(($B$16+$AI$4)*0.2)))+T337*$B$15/($B$15-$AI$13)*(EXP(-$AI$13*(($B$16+$AI$4)*0.2))-EXP(-$B$15*(($B$16+$AI$4)*0.2)))+U337*$B$15/($B$15-$AI$14)*(EXP(-$AI$14*(($B$16+$AI$4)*0.2))-EXP(-$B$15*(($B$16+$AI$4)*0.2)))</f>
        <v/>
      </c>
      <c r="X337" s="17">
        <f>R337*EXP(-$B$15*(($B$16+$AI$4)*0.3))+S337*$B$15/($B$15-$AI$12)*(EXP(-$AI$12*(($B$16+$AI$4)*0.3))-EXP(-$B$15*(($B$16+$AI$4)*0.3)))+T337*$B$15/($B$15-$AI$13)*(EXP(-$AI$13*(($B$16+$AI$4)*0.3))-EXP(-$B$15*(($B$16+$AI$4)*0.3)))+U337*$B$15/($B$15-$AI$14)*(EXP(-$AI$14*(($B$16+$AI$4)*0.3))-EXP(-$B$15*(($B$16+$AI$4)*0.3)))</f>
        <v/>
      </c>
      <c r="Y337" s="17">
        <f>R337*EXP(-$B$15*(($B$16+$AI$4)*0.4))+S337*$B$15/($B$15-$AI$12)*(EXP(-$AI$12*(($B$16+$AI$4)*0.4))-EXP(-$B$15*(($B$16+$AI$4)*0.4)))+T337*$B$15/($B$15-$AI$13)*(EXP(-$AI$13*(($B$16+$AI$4)*0.4))-EXP(-$B$15*(($B$16+$AI$4)*0.4)))+U337*$B$15/($B$15-$AI$14)*(EXP(-$AI$14*(($B$16+$AI$4)*0.4))-EXP(-$B$15*(($B$16+$AI$4)*0.4)))</f>
        <v/>
      </c>
      <c r="Z337" s="17">
        <f>R337*EXP(-$B$15*(($B$16+$AI$4)*0.5))+S337*$B$15/($B$15-$AI$12)*(EXP(-$AI$12*(($B$16+$AI$4)*0.5))-EXP(-$B$15*(($B$16+$AI$4)*0.5)))+T337*$B$15/($B$15-$AI$13)*(EXP(-$AI$13*(($B$16+$AI$4)*0.5))-EXP(-$B$15*(($B$16+$AI$4)*0.5)))+U337*$B$15/($B$15-$AI$14)*(EXP(-$AI$14*(($B$16+$AI$4)*0.5))-EXP(-$B$15*(($B$16+$AI$4)*0.5)))</f>
        <v/>
      </c>
      <c r="AA337" s="17">
        <f>R337*EXP(-$B$15*(($B$16+$AI$4)*0.6))+S337*$B$15/($B$15-$AI$12)*(EXP(-$AI$12*(($B$16+$AI$4)*0.6))-EXP(-$B$15*(($B$16+$AI$4)*0.6)))+T337*$B$15/($B$15-$AI$13)*(EXP(-$AI$13*(($B$16+$AI$4)*0.6))-EXP(-$B$15*(($B$16+$AI$4)*0.6)))+U337*$B$15/($B$15-$AI$14)*(EXP(-$AI$14*(($B$16+$AI$4)*0.6))-EXP(-$B$15*(($B$16+$AI$4)*0.6)))</f>
        <v/>
      </c>
      <c r="AB337" s="17">
        <f>R337*EXP(-$B$15*(($B$16+$AI$4)*0.7))+S337*$B$15/($B$15-$AI$12)*(EXP(-$AI$12*(($B$16+$AI$4)*0.7))-EXP(-$B$15*(($B$16+$AI$4)*0.7)))+T337*$B$15/($B$15-$AI$13)*(EXP(-$AI$13*(($B$16+$AI$4)*0.7))-EXP(-$B$15*(($B$16+$AI$4)*0.7)))+U337*$B$15/($B$15-$AI$14)*(EXP(-$AI$14*(($B$16+$AI$4)*0.7))-EXP(-$B$15*(($B$16+$AI$4)*0.7)))</f>
        <v/>
      </c>
      <c r="AC337" s="17">
        <f>R337*EXP(-$B$15*(($B$16+$AI$4)*0.8))+S337*$B$15/($B$15-$AI$12)*(EXP(-$AI$12*(($B$16+$AI$4)*0.8))-EXP(-$B$15*(($B$16+$AI$4)*0.8)))+T337*$B$15/($B$15-$AI$13)*(EXP(-$AI$13*(($B$16+$AI$4)*0.8))-EXP(-$B$15*(($B$16+$AI$4)*0.8)))+U337*$B$15/($B$15-$AI$14)*(EXP(-$AI$14*(($B$16+$AI$4)*0.8))-EXP(-$B$15*(($B$16+$AI$4)*0.8)))</f>
        <v/>
      </c>
      <c r="AD337" s="17">
        <f>R337*EXP(-$B$15*(($B$16+$AI$4)*0.9))+S337*$B$15/($B$15-$AI$12)*(EXP(-$AI$12*(($B$16+$AI$4)*0.9))-EXP(-$B$15*(($B$16+$AI$4)*0.9)))+T337*$B$15/($B$15-$AI$13)*(EXP(-$AI$13*(($B$16+$AI$4)*0.9))-EXP(-$B$15*(($B$16+$AI$4)*0.9)))+U337*$B$15/($B$15-$AI$14)*(EXP(-$AI$14*(($B$16+$AI$4)*0.9))-EXP(-$B$15*(($B$16+$AI$4)*0.9)))</f>
        <v/>
      </c>
      <c r="AE337" s="17">
        <f>R337*EXP(-$B$15*(($B$16+$AI$4)*1.0))+S337*$B$15/($B$15-$AI$12)*(EXP(-$AI$12*(($B$16+$AI$4)*1.0))-EXP(-$B$15*(($B$16+$AI$4)*1.0)))+T337*$B$15/($B$15-$AI$13)*(EXP(-$AI$13*(($B$16+$AI$4)*1.0))-EXP(-$B$15*(($B$16+$AI$4)*1.0)))+U337*$B$15/($B$15-$AI$14)*(EXP(-$AI$14*(($B$16+$AI$4)*1.0))-EXP(-$B$15*(($B$16+$AI$4)*1.0)))</f>
        <v/>
      </c>
      <c r="AF337" s="17">
        <f>MIN((G337-V337)/$AI$48,(G337-W337)/$AI$49,(G337-X337)/$AI$50,(G337-Y337)/$AI$51,(G337-Z337)/$AI$52,(G337-AA337)/$AI$53,(G337-AB337)/$AI$54,(G337-AC337)/$AI$55,(G337-AD337)/$AI$56,(G337-AE337)/$AI$57)</f>
        <v/>
      </c>
    </row>
    <row r="338">
      <c r="E338" s="12">
        <f>E337+$B$11</f>
        <v/>
      </c>
      <c r="F338" s="13">
        <f>E338/60</f>
        <v/>
      </c>
      <c r="G338" s="13">
        <f>IF(F338&gt;=$AI$66,$B$26,IF(F338&gt;=$AI$65,$B$25,IF(F338&gt;=$AI$64,$B$24,IF(F338&gt;=$AI$63,$B$23,IF(F338&gt;=$AI$62,$B$22,IF(F338&gt;=$AI$61,$B$21,$B$20))))))</f>
        <v/>
      </c>
      <c r="H338" s="14">
        <f>MAX(0,MIN($AI$59,IF($B$9="Plasma",(G338-(S338*$AI$18+T338*$AI$19+U338*$AI$20))/$AI$46,AF338)))</f>
        <v/>
      </c>
      <c r="I338" s="15">
        <f>H338/10*3600/$B$11</f>
        <v/>
      </c>
      <c r="J338" s="15">
        <f>J337+H338</f>
        <v/>
      </c>
      <c r="K338" s="14">
        <f>$AI$21*K337+$AI$22*L337+$AI$23*M337+$AI$30*H337</f>
        <v/>
      </c>
      <c r="L338" s="14">
        <f>$AI$24*K337+$AI$25*L337+$AI$26*M337+$AI$31*H337</f>
        <v/>
      </c>
      <c r="M338" s="14">
        <f>$AI$27*K337+$AI$28*L337+$AI$29*M337+$AI$32*H337</f>
        <v/>
      </c>
      <c r="N338" s="16">
        <f>R338*$B$48</f>
        <v/>
      </c>
      <c r="O338" s="14">
        <f>K338/$B$37</f>
        <v/>
      </c>
      <c r="P338" s="14">
        <f>L338/$B$38</f>
        <v/>
      </c>
      <c r="Q338" s="14">
        <f>M338/$B$39</f>
        <v/>
      </c>
      <c r="R338" s="14">
        <f>R337*$AI$42+S337*$AI$43+T337*$AI$44+U337*$AI$45+$AI$47*H337</f>
        <v/>
      </c>
      <c r="S338" s="17">
        <f>$AI$33*K338+$AI$34*L338+$AI$35*M338</f>
        <v/>
      </c>
      <c r="T338" s="17">
        <f>$AI$36*K338+$AI$37*L338+$AI$38*M338</f>
        <v/>
      </c>
      <c r="U338" s="17">
        <f>$AI$39*K338+$AI$40*L338+$AI$41*M338</f>
        <v/>
      </c>
      <c r="V338" s="17">
        <f>R338*EXP(-$B$15*(($B$16+$AI$4)*0.1))+S338*$B$15/($B$15-$AI$12)*(EXP(-$AI$12*(($B$16+$AI$4)*0.1))-EXP(-$B$15*(($B$16+$AI$4)*0.1)))+T338*$B$15/($B$15-$AI$13)*(EXP(-$AI$13*(($B$16+$AI$4)*0.1))-EXP(-$B$15*(($B$16+$AI$4)*0.1)))+U338*$B$15/($B$15-$AI$14)*(EXP(-$AI$14*(($B$16+$AI$4)*0.1))-EXP(-$B$15*(($B$16+$AI$4)*0.1)))</f>
        <v/>
      </c>
      <c r="W338" s="17">
        <f>R338*EXP(-$B$15*(($B$16+$AI$4)*0.2))+S338*$B$15/($B$15-$AI$12)*(EXP(-$AI$12*(($B$16+$AI$4)*0.2))-EXP(-$B$15*(($B$16+$AI$4)*0.2)))+T338*$B$15/($B$15-$AI$13)*(EXP(-$AI$13*(($B$16+$AI$4)*0.2))-EXP(-$B$15*(($B$16+$AI$4)*0.2)))+U338*$B$15/($B$15-$AI$14)*(EXP(-$AI$14*(($B$16+$AI$4)*0.2))-EXP(-$B$15*(($B$16+$AI$4)*0.2)))</f>
        <v/>
      </c>
      <c r="X338" s="17">
        <f>R338*EXP(-$B$15*(($B$16+$AI$4)*0.3))+S338*$B$15/($B$15-$AI$12)*(EXP(-$AI$12*(($B$16+$AI$4)*0.3))-EXP(-$B$15*(($B$16+$AI$4)*0.3)))+T338*$B$15/($B$15-$AI$13)*(EXP(-$AI$13*(($B$16+$AI$4)*0.3))-EXP(-$B$15*(($B$16+$AI$4)*0.3)))+U338*$B$15/($B$15-$AI$14)*(EXP(-$AI$14*(($B$16+$AI$4)*0.3))-EXP(-$B$15*(($B$16+$AI$4)*0.3)))</f>
        <v/>
      </c>
      <c r="Y338" s="17">
        <f>R338*EXP(-$B$15*(($B$16+$AI$4)*0.4))+S338*$B$15/($B$15-$AI$12)*(EXP(-$AI$12*(($B$16+$AI$4)*0.4))-EXP(-$B$15*(($B$16+$AI$4)*0.4)))+T338*$B$15/($B$15-$AI$13)*(EXP(-$AI$13*(($B$16+$AI$4)*0.4))-EXP(-$B$15*(($B$16+$AI$4)*0.4)))+U338*$B$15/($B$15-$AI$14)*(EXP(-$AI$14*(($B$16+$AI$4)*0.4))-EXP(-$B$15*(($B$16+$AI$4)*0.4)))</f>
        <v/>
      </c>
      <c r="Z338" s="17">
        <f>R338*EXP(-$B$15*(($B$16+$AI$4)*0.5))+S338*$B$15/($B$15-$AI$12)*(EXP(-$AI$12*(($B$16+$AI$4)*0.5))-EXP(-$B$15*(($B$16+$AI$4)*0.5)))+T338*$B$15/($B$15-$AI$13)*(EXP(-$AI$13*(($B$16+$AI$4)*0.5))-EXP(-$B$15*(($B$16+$AI$4)*0.5)))+U338*$B$15/($B$15-$AI$14)*(EXP(-$AI$14*(($B$16+$AI$4)*0.5))-EXP(-$B$15*(($B$16+$AI$4)*0.5)))</f>
        <v/>
      </c>
      <c r="AA338" s="17">
        <f>R338*EXP(-$B$15*(($B$16+$AI$4)*0.6))+S338*$B$15/($B$15-$AI$12)*(EXP(-$AI$12*(($B$16+$AI$4)*0.6))-EXP(-$B$15*(($B$16+$AI$4)*0.6)))+T338*$B$15/($B$15-$AI$13)*(EXP(-$AI$13*(($B$16+$AI$4)*0.6))-EXP(-$B$15*(($B$16+$AI$4)*0.6)))+U338*$B$15/($B$15-$AI$14)*(EXP(-$AI$14*(($B$16+$AI$4)*0.6))-EXP(-$B$15*(($B$16+$AI$4)*0.6)))</f>
        <v/>
      </c>
      <c r="AB338" s="17">
        <f>R338*EXP(-$B$15*(($B$16+$AI$4)*0.7))+S338*$B$15/($B$15-$AI$12)*(EXP(-$AI$12*(($B$16+$AI$4)*0.7))-EXP(-$B$15*(($B$16+$AI$4)*0.7)))+T338*$B$15/($B$15-$AI$13)*(EXP(-$AI$13*(($B$16+$AI$4)*0.7))-EXP(-$B$15*(($B$16+$AI$4)*0.7)))+U338*$B$15/($B$15-$AI$14)*(EXP(-$AI$14*(($B$16+$AI$4)*0.7))-EXP(-$B$15*(($B$16+$AI$4)*0.7)))</f>
        <v/>
      </c>
      <c r="AC338" s="17">
        <f>R338*EXP(-$B$15*(($B$16+$AI$4)*0.8))+S338*$B$15/($B$15-$AI$12)*(EXP(-$AI$12*(($B$16+$AI$4)*0.8))-EXP(-$B$15*(($B$16+$AI$4)*0.8)))+T338*$B$15/($B$15-$AI$13)*(EXP(-$AI$13*(($B$16+$AI$4)*0.8))-EXP(-$B$15*(($B$16+$AI$4)*0.8)))+U338*$B$15/($B$15-$AI$14)*(EXP(-$AI$14*(($B$16+$AI$4)*0.8))-EXP(-$B$15*(($B$16+$AI$4)*0.8)))</f>
        <v/>
      </c>
      <c r="AD338" s="17">
        <f>R338*EXP(-$B$15*(($B$16+$AI$4)*0.9))+S338*$B$15/($B$15-$AI$12)*(EXP(-$AI$12*(($B$16+$AI$4)*0.9))-EXP(-$B$15*(($B$16+$AI$4)*0.9)))+T338*$B$15/($B$15-$AI$13)*(EXP(-$AI$13*(($B$16+$AI$4)*0.9))-EXP(-$B$15*(($B$16+$AI$4)*0.9)))+U338*$B$15/($B$15-$AI$14)*(EXP(-$AI$14*(($B$16+$AI$4)*0.9))-EXP(-$B$15*(($B$16+$AI$4)*0.9)))</f>
        <v/>
      </c>
      <c r="AE338" s="17">
        <f>R338*EXP(-$B$15*(($B$16+$AI$4)*1.0))+S338*$B$15/($B$15-$AI$12)*(EXP(-$AI$12*(($B$16+$AI$4)*1.0))-EXP(-$B$15*(($B$16+$AI$4)*1.0)))+T338*$B$15/($B$15-$AI$13)*(EXP(-$AI$13*(($B$16+$AI$4)*1.0))-EXP(-$B$15*(($B$16+$AI$4)*1.0)))+U338*$B$15/($B$15-$AI$14)*(EXP(-$AI$14*(($B$16+$AI$4)*1.0))-EXP(-$B$15*(($B$16+$AI$4)*1.0)))</f>
        <v/>
      </c>
      <c r="AF338" s="17">
        <f>MIN((G338-V338)/$AI$48,(G338-W338)/$AI$49,(G338-X338)/$AI$50,(G338-Y338)/$AI$51,(G338-Z338)/$AI$52,(G338-AA338)/$AI$53,(G338-AB338)/$AI$54,(G338-AC338)/$AI$55,(G338-AD338)/$AI$56,(G338-AE338)/$AI$57)</f>
        <v/>
      </c>
    </row>
    <row r="339">
      <c r="E339" s="12">
        <f>E338+$B$11</f>
        <v/>
      </c>
      <c r="F339" s="13">
        <f>E339/60</f>
        <v/>
      </c>
      <c r="G339" s="13">
        <f>IF(F339&gt;=$AI$66,$B$26,IF(F339&gt;=$AI$65,$B$25,IF(F339&gt;=$AI$64,$B$24,IF(F339&gt;=$AI$63,$B$23,IF(F339&gt;=$AI$62,$B$22,IF(F339&gt;=$AI$61,$B$21,$B$20))))))</f>
        <v/>
      </c>
      <c r="H339" s="14">
        <f>MAX(0,MIN($AI$59,IF($B$9="Plasma",(G339-(S339*$AI$18+T339*$AI$19+U339*$AI$20))/$AI$46,AF339)))</f>
        <v/>
      </c>
      <c r="I339" s="15">
        <f>H339/10*3600/$B$11</f>
        <v/>
      </c>
      <c r="J339" s="15">
        <f>J338+H339</f>
        <v/>
      </c>
      <c r="K339" s="14">
        <f>$AI$21*K338+$AI$22*L338+$AI$23*M338+$AI$30*H338</f>
        <v/>
      </c>
      <c r="L339" s="14">
        <f>$AI$24*K338+$AI$25*L338+$AI$26*M338+$AI$31*H338</f>
        <v/>
      </c>
      <c r="M339" s="14">
        <f>$AI$27*K338+$AI$28*L338+$AI$29*M338+$AI$32*H338</f>
        <v/>
      </c>
      <c r="N339" s="16">
        <f>R339*$B$48</f>
        <v/>
      </c>
      <c r="O339" s="14">
        <f>K339/$B$37</f>
        <v/>
      </c>
      <c r="P339" s="14">
        <f>L339/$B$38</f>
        <v/>
      </c>
      <c r="Q339" s="14">
        <f>M339/$B$39</f>
        <v/>
      </c>
      <c r="R339" s="14">
        <f>R338*$AI$42+S338*$AI$43+T338*$AI$44+U338*$AI$45+$AI$47*H338</f>
        <v/>
      </c>
      <c r="S339" s="17">
        <f>$AI$33*K339+$AI$34*L339+$AI$35*M339</f>
        <v/>
      </c>
      <c r="T339" s="17">
        <f>$AI$36*K339+$AI$37*L339+$AI$38*M339</f>
        <v/>
      </c>
      <c r="U339" s="17">
        <f>$AI$39*K339+$AI$40*L339+$AI$41*M339</f>
        <v/>
      </c>
      <c r="V339" s="17">
        <f>R339*EXP(-$B$15*(($B$16+$AI$4)*0.1))+S339*$B$15/($B$15-$AI$12)*(EXP(-$AI$12*(($B$16+$AI$4)*0.1))-EXP(-$B$15*(($B$16+$AI$4)*0.1)))+T339*$B$15/($B$15-$AI$13)*(EXP(-$AI$13*(($B$16+$AI$4)*0.1))-EXP(-$B$15*(($B$16+$AI$4)*0.1)))+U339*$B$15/($B$15-$AI$14)*(EXP(-$AI$14*(($B$16+$AI$4)*0.1))-EXP(-$B$15*(($B$16+$AI$4)*0.1)))</f>
        <v/>
      </c>
      <c r="W339" s="17">
        <f>R339*EXP(-$B$15*(($B$16+$AI$4)*0.2))+S339*$B$15/($B$15-$AI$12)*(EXP(-$AI$12*(($B$16+$AI$4)*0.2))-EXP(-$B$15*(($B$16+$AI$4)*0.2)))+T339*$B$15/($B$15-$AI$13)*(EXP(-$AI$13*(($B$16+$AI$4)*0.2))-EXP(-$B$15*(($B$16+$AI$4)*0.2)))+U339*$B$15/($B$15-$AI$14)*(EXP(-$AI$14*(($B$16+$AI$4)*0.2))-EXP(-$B$15*(($B$16+$AI$4)*0.2)))</f>
        <v/>
      </c>
      <c r="X339" s="17">
        <f>R339*EXP(-$B$15*(($B$16+$AI$4)*0.3))+S339*$B$15/($B$15-$AI$12)*(EXP(-$AI$12*(($B$16+$AI$4)*0.3))-EXP(-$B$15*(($B$16+$AI$4)*0.3)))+T339*$B$15/($B$15-$AI$13)*(EXP(-$AI$13*(($B$16+$AI$4)*0.3))-EXP(-$B$15*(($B$16+$AI$4)*0.3)))+U339*$B$15/($B$15-$AI$14)*(EXP(-$AI$14*(($B$16+$AI$4)*0.3))-EXP(-$B$15*(($B$16+$AI$4)*0.3)))</f>
        <v/>
      </c>
      <c r="Y339" s="17">
        <f>R339*EXP(-$B$15*(($B$16+$AI$4)*0.4))+S339*$B$15/($B$15-$AI$12)*(EXP(-$AI$12*(($B$16+$AI$4)*0.4))-EXP(-$B$15*(($B$16+$AI$4)*0.4)))+T339*$B$15/($B$15-$AI$13)*(EXP(-$AI$13*(($B$16+$AI$4)*0.4))-EXP(-$B$15*(($B$16+$AI$4)*0.4)))+U339*$B$15/($B$15-$AI$14)*(EXP(-$AI$14*(($B$16+$AI$4)*0.4))-EXP(-$B$15*(($B$16+$AI$4)*0.4)))</f>
        <v/>
      </c>
      <c r="Z339" s="17">
        <f>R339*EXP(-$B$15*(($B$16+$AI$4)*0.5))+S339*$B$15/($B$15-$AI$12)*(EXP(-$AI$12*(($B$16+$AI$4)*0.5))-EXP(-$B$15*(($B$16+$AI$4)*0.5)))+T339*$B$15/($B$15-$AI$13)*(EXP(-$AI$13*(($B$16+$AI$4)*0.5))-EXP(-$B$15*(($B$16+$AI$4)*0.5)))+U339*$B$15/($B$15-$AI$14)*(EXP(-$AI$14*(($B$16+$AI$4)*0.5))-EXP(-$B$15*(($B$16+$AI$4)*0.5)))</f>
        <v/>
      </c>
      <c r="AA339" s="17">
        <f>R339*EXP(-$B$15*(($B$16+$AI$4)*0.6))+S339*$B$15/($B$15-$AI$12)*(EXP(-$AI$12*(($B$16+$AI$4)*0.6))-EXP(-$B$15*(($B$16+$AI$4)*0.6)))+T339*$B$15/($B$15-$AI$13)*(EXP(-$AI$13*(($B$16+$AI$4)*0.6))-EXP(-$B$15*(($B$16+$AI$4)*0.6)))+U339*$B$15/($B$15-$AI$14)*(EXP(-$AI$14*(($B$16+$AI$4)*0.6))-EXP(-$B$15*(($B$16+$AI$4)*0.6)))</f>
        <v/>
      </c>
      <c r="AB339" s="17">
        <f>R339*EXP(-$B$15*(($B$16+$AI$4)*0.7))+S339*$B$15/($B$15-$AI$12)*(EXP(-$AI$12*(($B$16+$AI$4)*0.7))-EXP(-$B$15*(($B$16+$AI$4)*0.7)))+T339*$B$15/($B$15-$AI$13)*(EXP(-$AI$13*(($B$16+$AI$4)*0.7))-EXP(-$B$15*(($B$16+$AI$4)*0.7)))+U339*$B$15/($B$15-$AI$14)*(EXP(-$AI$14*(($B$16+$AI$4)*0.7))-EXP(-$B$15*(($B$16+$AI$4)*0.7)))</f>
        <v/>
      </c>
      <c r="AC339" s="17">
        <f>R339*EXP(-$B$15*(($B$16+$AI$4)*0.8))+S339*$B$15/($B$15-$AI$12)*(EXP(-$AI$12*(($B$16+$AI$4)*0.8))-EXP(-$B$15*(($B$16+$AI$4)*0.8)))+T339*$B$15/($B$15-$AI$13)*(EXP(-$AI$13*(($B$16+$AI$4)*0.8))-EXP(-$B$15*(($B$16+$AI$4)*0.8)))+U339*$B$15/($B$15-$AI$14)*(EXP(-$AI$14*(($B$16+$AI$4)*0.8))-EXP(-$B$15*(($B$16+$AI$4)*0.8)))</f>
        <v/>
      </c>
      <c r="AD339" s="17">
        <f>R339*EXP(-$B$15*(($B$16+$AI$4)*0.9))+S339*$B$15/($B$15-$AI$12)*(EXP(-$AI$12*(($B$16+$AI$4)*0.9))-EXP(-$B$15*(($B$16+$AI$4)*0.9)))+T339*$B$15/($B$15-$AI$13)*(EXP(-$AI$13*(($B$16+$AI$4)*0.9))-EXP(-$B$15*(($B$16+$AI$4)*0.9)))+U339*$B$15/($B$15-$AI$14)*(EXP(-$AI$14*(($B$16+$AI$4)*0.9))-EXP(-$B$15*(($B$16+$AI$4)*0.9)))</f>
        <v/>
      </c>
      <c r="AE339" s="17">
        <f>R339*EXP(-$B$15*(($B$16+$AI$4)*1.0))+S339*$B$15/($B$15-$AI$12)*(EXP(-$AI$12*(($B$16+$AI$4)*1.0))-EXP(-$B$15*(($B$16+$AI$4)*1.0)))+T339*$B$15/($B$15-$AI$13)*(EXP(-$AI$13*(($B$16+$AI$4)*1.0))-EXP(-$B$15*(($B$16+$AI$4)*1.0)))+U339*$B$15/($B$15-$AI$14)*(EXP(-$AI$14*(($B$16+$AI$4)*1.0))-EXP(-$B$15*(($B$16+$AI$4)*1.0)))</f>
        <v/>
      </c>
      <c r="AF339" s="17">
        <f>MIN((G339-V339)/$AI$48,(G339-W339)/$AI$49,(G339-X339)/$AI$50,(G339-Y339)/$AI$51,(G339-Z339)/$AI$52,(G339-AA339)/$AI$53,(G339-AB339)/$AI$54,(G339-AC339)/$AI$55,(G339-AD339)/$AI$56,(G339-AE339)/$AI$57)</f>
        <v/>
      </c>
    </row>
    <row r="340">
      <c r="E340" s="12">
        <f>E339+$B$11</f>
        <v/>
      </c>
      <c r="F340" s="13">
        <f>E340/60</f>
        <v/>
      </c>
      <c r="G340" s="13">
        <f>IF(F340&gt;=$AI$66,$B$26,IF(F340&gt;=$AI$65,$B$25,IF(F340&gt;=$AI$64,$B$24,IF(F340&gt;=$AI$63,$B$23,IF(F340&gt;=$AI$62,$B$22,IF(F340&gt;=$AI$61,$B$21,$B$20))))))</f>
        <v/>
      </c>
      <c r="H340" s="14">
        <f>MAX(0,MIN($AI$59,IF($B$9="Plasma",(G340-(S340*$AI$18+T340*$AI$19+U340*$AI$20))/$AI$46,AF340)))</f>
        <v/>
      </c>
      <c r="I340" s="15">
        <f>H340/10*3600/$B$11</f>
        <v/>
      </c>
      <c r="J340" s="15">
        <f>J339+H340</f>
        <v/>
      </c>
      <c r="K340" s="14">
        <f>$AI$21*K339+$AI$22*L339+$AI$23*M339+$AI$30*H339</f>
        <v/>
      </c>
      <c r="L340" s="14">
        <f>$AI$24*K339+$AI$25*L339+$AI$26*M339+$AI$31*H339</f>
        <v/>
      </c>
      <c r="M340" s="14">
        <f>$AI$27*K339+$AI$28*L339+$AI$29*M339+$AI$32*H339</f>
        <v/>
      </c>
      <c r="N340" s="16">
        <f>R340*$B$48</f>
        <v/>
      </c>
      <c r="O340" s="14">
        <f>K340/$B$37</f>
        <v/>
      </c>
      <c r="P340" s="14">
        <f>L340/$B$38</f>
        <v/>
      </c>
      <c r="Q340" s="14">
        <f>M340/$B$39</f>
        <v/>
      </c>
      <c r="R340" s="14">
        <f>R339*$AI$42+S339*$AI$43+T339*$AI$44+U339*$AI$45+$AI$47*H339</f>
        <v/>
      </c>
      <c r="S340" s="17">
        <f>$AI$33*K340+$AI$34*L340+$AI$35*M340</f>
        <v/>
      </c>
      <c r="T340" s="17">
        <f>$AI$36*K340+$AI$37*L340+$AI$38*M340</f>
        <v/>
      </c>
      <c r="U340" s="17">
        <f>$AI$39*K340+$AI$40*L340+$AI$41*M340</f>
        <v/>
      </c>
      <c r="V340" s="17">
        <f>R340*EXP(-$B$15*(($B$16+$AI$4)*0.1))+S340*$B$15/($B$15-$AI$12)*(EXP(-$AI$12*(($B$16+$AI$4)*0.1))-EXP(-$B$15*(($B$16+$AI$4)*0.1)))+T340*$B$15/($B$15-$AI$13)*(EXP(-$AI$13*(($B$16+$AI$4)*0.1))-EXP(-$B$15*(($B$16+$AI$4)*0.1)))+U340*$B$15/($B$15-$AI$14)*(EXP(-$AI$14*(($B$16+$AI$4)*0.1))-EXP(-$B$15*(($B$16+$AI$4)*0.1)))</f>
        <v/>
      </c>
      <c r="W340" s="17">
        <f>R340*EXP(-$B$15*(($B$16+$AI$4)*0.2))+S340*$B$15/($B$15-$AI$12)*(EXP(-$AI$12*(($B$16+$AI$4)*0.2))-EXP(-$B$15*(($B$16+$AI$4)*0.2)))+T340*$B$15/($B$15-$AI$13)*(EXP(-$AI$13*(($B$16+$AI$4)*0.2))-EXP(-$B$15*(($B$16+$AI$4)*0.2)))+U340*$B$15/($B$15-$AI$14)*(EXP(-$AI$14*(($B$16+$AI$4)*0.2))-EXP(-$B$15*(($B$16+$AI$4)*0.2)))</f>
        <v/>
      </c>
      <c r="X340" s="17">
        <f>R340*EXP(-$B$15*(($B$16+$AI$4)*0.3))+S340*$B$15/($B$15-$AI$12)*(EXP(-$AI$12*(($B$16+$AI$4)*0.3))-EXP(-$B$15*(($B$16+$AI$4)*0.3)))+T340*$B$15/($B$15-$AI$13)*(EXP(-$AI$13*(($B$16+$AI$4)*0.3))-EXP(-$B$15*(($B$16+$AI$4)*0.3)))+U340*$B$15/($B$15-$AI$14)*(EXP(-$AI$14*(($B$16+$AI$4)*0.3))-EXP(-$B$15*(($B$16+$AI$4)*0.3)))</f>
        <v/>
      </c>
      <c r="Y340" s="17">
        <f>R340*EXP(-$B$15*(($B$16+$AI$4)*0.4))+S340*$B$15/($B$15-$AI$12)*(EXP(-$AI$12*(($B$16+$AI$4)*0.4))-EXP(-$B$15*(($B$16+$AI$4)*0.4)))+T340*$B$15/($B$15-$AI$13)*(EXP(-$AI$13*(($B$16+$AI$4)*0.4))-EXP(-$B$15*(($B$16+$AI$4)*0.4)))+U340*$B$15/($B$15-$AI$14)*(EXP(-$AI$14*(($B$16+$AI$4)*0.4))-EXP(-$B$15*(($B$16+$AI$4)*0.4)))</f>
        <v/>
      </c>
      <c r="Z340" s="17">
        <f>R340*EXP(-$B$15*(($B$16+$AI$4)*0.5))+S340*$B$15/($B$15-$AI$12)*(EXP(-$AI$12*(($B$16+$AI$4)*0.5))-EXP(-$B$15*(($B$16+$AI$4)*0.5)))+T340*$B$15/($B$15-$AI$13)*(EXP(-$AI$13*(($B$16+$AI$4)*0.5))-EXP(-$B$15*(($B$16+$AI$4)*0.5)))+U340*$B$15/($B$15-$AI$14)*(EXP(-$AI$14*(($B$16+$AI$4)*0.5))-EXP(-$B$15*(($B$16+$AI$4)*0.5)))</f>
        <v/>
      </c>
      <c r="AA340" s="17">
        <f>R340*EXP(-$B$15*(($B$16+$AI$4)*0.6))+S340*$B$15/($B$15-$AI$12)*(EXP(-$AI$12*(($B$16+$AI$4)*0.6))-EXP(-$B$15*(($B$16+$AI$4)*0.6)))+T340*$B$15/($B$15-$AI$13)*(EXP(-$AI$13*(($B$16+$AI$4)*0.6))-EXP(-$B$15*(($B$16+$AI$4)*0.6)))+U340*$B$15/($B$15-$AI$14)*(EXP(-$AI$14*(($B$16+$AI$4)*0.6))-EXP(-$B$15*(($B$16+$AI$4)*0.6)))</f>
        <v/>
      </c>
      <c r="AB340" s="17">
        <f>R340*EXP(-$B$15*(($B$16+$AI$4)*0.7))+S340*$B$15/($B$15-$AI$12)*(EXP(-$AI$12*(($B$16+$AI$4)*0.7))-EXP(-$B$15*(($B$16+$AI$4)*0.7)))+T340*$B$15/($B$15-$AI$13)*(EXP(-$AI$13*(($B$16+$AI$4)*0.7))-EXP(-$B$15*(($B$16+$AI$4)*0.7)))+U340*$B$15/($B$15-$AI$14)*(EXP(-$AI$14*(($B$16+$AI$4)*0.7))-EXP(-$B$15*(($B$16+$AI$4)*0.7)))</f>
        <v/>
      </c>
      <c r="AC340" s="17">
        <f>R340*EXP(-$B$15*(($B$16+$AI$4)*0.8))+S340*$B$15/($B$15-$AI$12)*(EXP(-$AI$12*(($B$16+$AI$4)*0.8))-EXP(-$B$15*(($B$16+$AI$4)*0.8)))+T340*$B$15/($B$15-$AI$13)*(EXP(-$AI$13*(($B$16+$AI$4)*0.8))-EXP(-$B$15*(($B$16+$AI$4)*0.8)))+U340*$B$15/($B$15-$AI$14)*(EXP(-$AI$14*(($B$16+$AI$4)*0.8))-EXP(-$B$15*(($B$16+$AI$4)*0.8)))</f>
        <v/>
      </c>
      <c r="AD340" s="17">
        <f>R340*EXP(-$B$15*(($B$16+$AI$4)*0.9))+S340*$B$15/($B$15-$AI$12)*(EXP(-$AI$12*(($B$16+$AI$4)*0.9))-EXP(-$B$15*(($B$16+$AI$4)*0.9)))+T340*$B$15/($B$15-$AI$13)*(EXP(-$AI$13*(($B$16+$AI$4)*0.9))-EXP(-$B$15*(($B$16+$AI$4)*0.9)))+U340*$B$15/($B$15-$AI$14)*(EXP(-$AI$14*(($B$16+$AI$4)*0.9))-EXP(-$B$15*(($B$16+$AI$4)*0.9)))</f>
        <v/>
      </c>
      <c r="AE340" s="17">
        <f>R340*EXP(-$B$15*(($B$16+$AI$4)*1.0))+S340*$B$15/($B$15-$AI$12)*(EXP(-$AI$12*(($B$16+$AI$4)*1.0))-EXP(-$B$15*(($B$16+$AI$4)*1.0)))+T340*$B$15/($B$15-$AI$13)*(EXP(-$AI$13*(($B$16+$AI$4)*1.0))-EXP(-$B$15*(($B$16+$AI$4)*1.0)))+U340*$B$15/($B$15-$AI$14)*(EXP(-$AI$14*(($B$16+$AI$4)*1.0))-EXP(-$B$15*(($B$16+$AI$4)*1.0)))</f>
        <v/>
      </c>
      <c r="AF340" s="17">
        <f>MIN((G340-V340)/$AI$48,(G340-W340)/$AI$49,(G340-X340)/$AI$50,(G340-Y340)/$AI$51,(G340-Z340)/$AI$52,(G340-AA340)/$AI$53,(G340-AB340)/$AI$54,(G340-AC340)/$AI$55,(G340-AD340)/$AI$56,(G340-AE340)/$AI$57)</f>
        <v/>
      </c>
    </row>
    <row r="341">
      <c r="E341" s="12">
        <f>E340+$B$11</f>
        <v/>
      </c>
      <c r="F341" s="13">
        <f>E341/60</f>
        <v/>
      </c>
      <c r="G341" s="13">
        <f>IF(F341&gt;=$AI$66,$B$26,IF(F341&gt;=$AI$65,$B$25,IF(F341&gt;=$AI$64,$B$24,IF(F341&gt;=$AI$63,$B$23,IF(F341&gt;=$AI$62,$B$22,IF(F341&gt;=$AI$61,$B$21,$B$20))))))</f>
        <v/>
      </c>
      <c r="H341" s="14">
        <f>MAX(0,MIN($AI$59,IF($B$9="Plasma",(G341-(S341*$AI$18+T341*$AI$19+U341*$AI$20))/$AI$46,AF341)))</f>
        <v/>
      </c>
      <c r="I341" s="15">
        <f>H341/10*3600/$B$11</f>
        <v/>
      </c>
      <c r="J341" s="15">
        <f>J340+H341</f>
        <v/>
      </c>
      <c r="K341" s="14">
        <f>$AI$21*K340+$AI$22*L340+$AI$23*M340+$AI$30*H340</f>
        <v/>
      </c>
      <c r="L341" s="14">
        <f>$AI$24*K340+$AI$25*L340+$AI$26*M340+$AI$31*H340</f>
        <v/>
      </c>
      <c r="M341" s="14">
        <f>$AI$27*K340+$AI$28*L340+$AI$29*M340+$AI$32*H340</f>
        <v/>
      </c>
      <c r="N341" s="16">
        <f>R341*$B$48</f>
        <v/>
      </c>
      <c r="O341" s="14">
        <f>K341/$B$37</f>
        <v/>
      </c>
      <c r="P341" s="14">
        <f>L341/$B$38</f>
        <v/>
      </c>
      <c r="Q341" s="14">
        <f>M341/$B$39</f>
        <v/>
      </c>
      <c r="R341" s="14">
        <f>R340*$AI$42+S340*$AI$43+T340*$AI$44+U340*$AI$45+$AI$47*H340</f>
        <v/>
      </c>
      <c r="S341" s="17">
        <f>$AI$33*K341+$AI$34*L341+$AI$35*M341</f>
        <v/>
      </c>
      <c r="T341" s="17">
        <f>$AI$36*K341+$AI$37*L341+$AI$38*M341</f>
        <v/>
      </c>
      <c r="U341" s="17">
        <f>$AI$39*K341+$AI$40*L341+$AI$41*M341</f>
        <v/>
      </c>
      <c r="V341" s="17">
        <f>R341*EXP(-$B$15*(($B$16+$AI$4)*0.1))+S341*$B$15/($B$15-$AI$12)*(EXP(-$AI$12*(($B$16+$AI$4)*0.1))-EXP(-$B$15*(($B$16+$AI$4)*0.1)))+T341*$B$15/($B$15-$AI$13)*(EXP(-$AI$13*(($B$16+$AI$4)*0.1))-EXP(-$B$15*(($B$16+$AI$4)*0.1)))+U341*$B$15/($B$15-$AI$14)*(EXP(-$AI$14*(($B$16+$AI$4)*0.1))-EXP(-$B$15*(($B$16+$AI$4)*0.1)))</f>
        <v/>
      </c>
      <c r="W341" s="17">
        <f>R341*EXP(-$B$15*(($B$16+$AI$4)*0.2))+S341*$B$15/($B$15-$AI$12)*(EXP(-$AI$12*(($B$16+$AI$4)*0.2))-EXP(-$B$15*(($B$16+$AI$4)*0.2)))+T341*$B$15/($B$15-$AI$13)*(EXP(-$AI$13*(($B$16+$AI$4)*0.2))-EXP(-$B$15*(($B$16+$AI$4)*0.2)))+U341*$B$15/($B$15-$AI$14)*(EXP(-$AI$14*(($B$16+$AI$4)*0.2))-EXP(-$B$15*(($B$16+$AI$4)*0.2)))</f>
        <v/>
      </c>
      <c r="X341" s="17">
        <f>R341*EXP(-$B$15*(($B$16+$AI$4)*0.3))+S341*$B$15/($B$15-$AI$12)*(EXP(-$AI$12*(($B$16+$AI$4)*0.3))-EXP(-$B$15*(($B$16+$AI$4)*0.3)))+T341*$B$15/($B$15-$AI$13)*(EXP(-$AI$13*(($B$16+$AI$4)*0.3))-EXP(-$B$15*(($B$16+$AI$4)*0.3)))+U341*$B$15/($B$15-$AI$14)*(EXP(-$AI$14*(($B$16+$AI$4)*0.3))-EXP(-$B$15*(($B$16+$AI$4)*0.3)))</f>
        <v/>
      </c>
      <c r="Y341" s="17">
        <f>R341*EXP(-$B$15*(($B$16+$AI$4)*0.4))+S341*$B$15/($B$15-$AI$12)*(EXP(-$AI$12*(($B$16+$AI$4)*0.4))-EXP(-$B$15*(($B$16+$AI$4)*0.4)))+T341*$B$15/($B$15-$AI$13)*(EXP(-$AI$13*(($B$16+$AI$4)*0.4))-EXP(-$B$15*(($B$16+$AI$4)*0.4)))+U341*$B$15/($B$15-$AI$14)*(EXP(-$AI$14*(($B$16+$AI$4)*0.4))-EXP(-$B$15*(($B$16+$AI$4)*0.4)))</f>
        <v/>
      </c>
      <c r="Z341" s="17">
        <f>R341*EXP(-$B$15*(($B$16+$AI$4)*0.5))+S341*$B$15/($B$15-$AI$12)*(EXP(-$AI$12*(($B$16+$AI$4)*0.5))-EXP(-$B$15*(($B$16+$AI$4)*0.5)))+T341*$B$15/($B$15-$AI$13)*(EXP(-$AI$13*(($B$16+$AI$4)*0.5))-EXP(-$B$15*(($B$16+$AI$4)*0.5)))+U341*$B$15/($B$15-$AI$14)*(EXP(-$AI$14*(($B$16+$AI$4)*0.5))-EXP(-$B$15*(($B$16+$AI$4)*0.5)))</f>
        <v/>
      </c>
      <c r="AA341" s="17">
        <f>R341*EXP(-$B$15*(($B$16+$AI$4)*0.6))+S341*$B$15/($B$15-$AI$12)*(EXP(-$AI$12*(($B$16+$AI$4)*0.6))-EXP(-$B$15*(($B$16+$AI$4)*0.6)))+T341*$B$15/($B$15-$AI$13)*(EXP(-$AI$13*(($B$16+$AI$4)*0.6))-EXP(-$B$15*(($B$16+$AI$4)*0.6)))+U341*$B$15/($B$15-$AI$14)*(EXP(-$AI$14*(($B$16+$AI$4)*0.6))-EXP(-$B$15*(($B$16+$AI$4)*0.6)))</f>
        <v/>
      </c>
      <c r="AB341" s="17">
        <f>R341*EXP(-$B$15*(($B$16+$AI$4)*0.7))+S341*$B$15/($B$15-$AI$12)*(EXP(-$AI$12*(($B$16+$AI$4)*0.7))-EXP(-$B$15*(($B$16+$AI$4)*0.7)))+T341*$B$15/($B$15-$AI$13)*(EXP(-$AI$13*(($B$16+$AI$4)*0.7))-EXP(-$B$15*(($B$16+$AI$4)*0.7)))+U341*$B$15/($B$15-$AI$14)*(EXP(-$AI$14*(($B$16+$AI$4)*0.7))-EXP(-$B$15*(($B$16+$AI$4)*0.7)))</f>
        <v/>
      </c>
      <c r="AC341" s="17">
        <f>R341*EXP(-$B$15*(($B$16+$AI$4)*0.8))+S341*$B$15/($B$15-$AI$12)*(EXP(-$AI$12*(($B$16+$AI$4)*0.8))-EXP(-$B$15*(($B$16+$AI$4)*0.8)))+T341*$B$15/($B$15-$AI$13)*(EXP(-$AI$13*(($B$16+$AI$4)*0.8))-EXP(-$B$15*(($B$16+$AI$4)*0.8)))+U341*$B$15/($B$15-$AI$14)*(EXP(-$AI$14*(($B$16+$AI$4)*0.8))-EXP(-$B$15*(($B$16+$AI$4)*0.8)))</f>
        <v/>
      </c>
      <c r="AD341" s="17">
        <f>R341*EXP(-$B$15*(($B$16+$AI$4)*0.9))+S341*$B$15/($B$15-$AI$12)*(EXP(-$AI$12*(($B$16+$AI$4)*0.9))-EXP(-$B$15*(($B$16+$AI$4)*0.9)))+T341*$B$15/($B$15-$AI$13)*(EXP(-$AI$13*(($B$16+$AI$4)*0.9))-EXP(-$B$15*(($B$16+$AI$4)*0.9)))+U341*$B$15/($B$15-$AI$14)*(EXP(-$AI$14*(($B$16+$AI$4)*0.9))-EXP(-$B$15*(($B$16+$AI$4)*0.9)))</f>
        <v/>
      </c>
      <c r="AE341" s="17">
        <f>R341*EXP(-$B$15*(($B$16+$AI$4)*1.0))+S341*$B$15/($B$15-$AI$12)*(EXP(-$AI$12*(($B$16+$AI$4)*1.0))-EXP(-$B$15*(($B$16+$AI$4)*1.0)))+T341*$B$15/($B$15-$AI$13)*(EXP(-$AI$13*(($B$16+$AI$4)*1.0))-EXP(-$B$15*(($B$16+$AI$4)*1.0)))+U341*$B$15/($B$15-$AI$14)*(EXP(-$AI$14*(($B$16+$AI$4)*1.0))-EXP(-$B$15*(($B$16+$AI$4)*1.0)))</f>
        <v/>
      </c>
      <c r="AF341" s="17">
        <f>MIN((G341-V341)/$AI$48,(G341-W341)/$AI$49,(G341-X341)/$AI$50,(G341-Y341)/$AI$51,(G341-Z341)/$AI$52,(G341-AA341)/$AI$53,(G341-AB341)/$AI$54,(G341-AC341)/$AI$55,(G341-AD341)/$AI$56,(G341-AE341)/$AI$57)</f>
        <v/>
      </c>
    </row>
    <row r="342">
      <c r="E342" s="12">
        <f>E341+$B$11</f>
        <v/>
      </c>
      <c r="F342" s="13">
        <f>E342/60</f>
        <v/>
      </c>
      <c r="G342" s="13">
        <f>IF(F342&gt;=$AI$66,$B$26,IF(F342&gt;=$AI$65,$B$25,IF(F342&gt;=$AI$64,$B$24,IF(F342&gt;=$AI$63,$B$23,IF(F342&gt;=$AI$62,$B$22,IF(F342&gt;=$AI$61,$B$21,$B$20))))))</f>
        <v/>
      </c>
      <c r="H342" s="14">
        <f>MAX(0,MIN($AI$59,IF($B$9="Plasma",(G342-(S342*$AI$18+T342*$AI$19+U342*$AI$20))/$AI$46,AF342)))</f>
        <v/>
      </c>
      <c r="I342" s="15">
        <f>H342/10*3600/$B$11</f>
        <v/>
      </c>
      <c r="J342" s="15">
        <f>J341+H342</f>
        <v/>
      </c>
      <c r="K342" s="14">
        <f>$AI$21*K341+$AI$22*L341+$AI$23*M341+$AI$30*H341</f>
        <v/>
      </c>
      <c r="L342" s="14">
        <f>$AI$24*K341+$AI$25*L341+$AI$26*M341+$AI$31*H341</f>
        <v/>
      </c>
      <c r="M342" s="14">
        <f>$AI$27*K341+$AI$28*L341+$AI$29*M341+$AI$32*H341</f>
        <v/>
      </c>
      <c r="N342" s="16">
        <f>R342*$B$48</f>
        <v/>
      </c>
      <c r="O342" s="14">
        <f>K342/$B$37</f>
        <v/>
      </c>
      <c r="P342" s="14">
        <f>L342/$B$38</f>
        <v/>
      </c>
      <c r="Q342" s="14">
        <f>M342/$B$39</f>
        <v/>
      </c>
      <c r="R342" s="14">
        <f>R341*$AI$42+S341*$AI$43+T341*$AI$44+U341*$AI$45+$AI$47*H341</f>
        <v/>
      </c>
      <c r="S342" s="17">
        <f>$AI$33*K342+$AI$34*L342+$AI$35*M342</f>
        <v/>
      </c>
      <c r="T342" s="17">
        <f>$AI$36*K342+$AI$37*L342+$AI$38*M342</f>
        <v/>
      </c>
      <c r="U342" s="17">
        <f>$AI$39*K342+$AI$40*L342+$AI$41*M342</f>
        <v/>
      </c>
      <c r="V342" s="17">
        <f>R342*EXP(-$B$15*(($B$16+$AI$4)*0.1))+S342*$B$15/($B$15-$AI$12)*(EXP(-$AI$12*(($B$16+$AI$4)*0.1))-EXP(-$B$15*(($B$16+$AI$4)*0.1)))+T342*$B$15/($B$15-$AI$13)*(EXP(-$AI$13*(($B$16+$AI$4)*0.1))-EXP(-$B$15*(($B$16+$AI$4)*0.1)))+U342*$B$15/($B$15-$AI$14)*(EXP(-$AI$14*(($B$16+$AI$4)*0.1))-EXP(-$B$15*(($B$16+$AI$4)*0.1)))</f>
        <v/>
      </c>
      <c r="W342" s="17">
        <f>R342*EXP(-$B$15*(($B$16+$AI$4)*0.2))+S342*$B$15/($B$15-$AI$12)*(EXP(-$AI$12*(($B$16+$AI$4)*0.2))-EXP(-$B$15*(($B$16+$AI$4)*0.2)))+T342*$B$15/($B$15-$AI$13)*(EXP(-$AI$13*(($B$16+$AI$4)*0.2))-EXP(-$B$15*(($B$16+$AI$4)*0.2)))+U342*$B$15/($B$15-$AI$14)*(EXP(-$AI$14*(($B$16+$AI$4)*0.2))-EXP(-$B$15*(($B$16+$AI$4)*0.2)))</f>
        <v/>
      </c>
      <c r="X342" s="17">
        <f>R342*EXP(-$B$15*(($B$16+$AI$4)*0.3))+S342*$B$15/($B$15-$AI$12)*(EXP(-$AI$12*(($B$16+$AI$4)*0.3))-EXP(-$B$15*(($B$16+$AI$4)*0.3)))+T342*$B$15/($B$15-$AI$13)*(EXP(-$AI$13*(($B$16+$AI$4)*0.3))-EXP(-$B$15*(($B$16+$AI$4)*0.3)))+U342*$B$15/($B$15-$AI$14)*(EXP(-$AI$14*(($B$16+$AI$4)*0.3))-EXP(-$B$15*(($B$16+$AI$4)*0.3)))</f>
        <v/>
      </c>
      <c r="Y342" s="17">
        <f>R342*EXP(-$B$15*(($B$16+$AI$4)*0.4))+S342*$B$15/($B$15-$AI$12)*(EXP(-$AI$12*(($B$16+$AI$4)*0.4))-EXP(-$B$15*(($B$16+$AI$4)*0.4)))+T342*$B$15/($B$15-$AI$13)*(EXP(-$AI$13*(($B$16+$AI$4)*0.4))-EXP(-$B$15*(($B$16+$AI$4)*0.4)))+U342*$B$15/($B$15-$AI$14)*(EXP(-$AI$14*(($B$16+$AI$4)*0.4))-EXP(-$B$15*(($B$16+$AI$4)*0.4)))</f>
        <v/>
      </c>
      <c r="Z342" s="17">
        <f>R342*EXP(-$B$15*(($B$16+$AI$4)*0.5))+S342*$B$15/($B$15-$AI$12)*(EXP(-$AI$12*(($B$16+$AI$4)*0.5))-EXP(-$B$15*(($B$16+$AI$4)*0.5)))+T342*$B$15/($B$15-$AI$13)*(EXP(-$AI$13*(($B$16+$AI$4)*0.5))-EXP(-$B$15*(($B$16+$AI$4)*0.5)))+U342*$B$15/($B$15-$AI$14)*(EXP(-$AI$14*(($B$16+$AI$4)*0.5))-EXP(-$B$15*(($B$16+$AI$4)*0.5)))</f>
        <v/>
      </c>
      <c r="AA342" s="17">
        <f>R342*EXP(-$B$15*(($B$16+$AI$4)*0.6))+S342*$B$15/($B$15-$AI$12)*(EXP(-$AI$12*(($B$16+$AI$4)*0.6))-EXP(-$B$15*(($B$16+$AI$4)*0.6)))+T342*$B$15/($B$15-$AI$13)*(EXP(-$AI$13*(($B$16+$AI$4)*0.6))-EXP(-$B$15*(($B$16+$AI$4)*0.6)))+U342*$B$15/($B$15-$AI$14)*(EXP(-$AI$14*(($B$16+$AI$4)*0.6))-EXP(-$B$15*(($B$16+$AI$4)*0.6)))</f>
        <v/>
      </c>
      <c r="AB342" s="17">
        <f>R342*EXP(-$B$15*(($B$16+$AI$4)*0.7))+S342*$B$15/($B$15-$AI$12)*(EXP(-$AI$12*(($B$16+$AI$4)*0.7))-EXP(-$B$15*(($B$16+$AI$4)*0.7)))+T342*$B$15/($B$15-$AI$13)*(EXP(-$AI$13*(($B$16+$AI$4)*0.7))-EXP(-$B$15*(($B$16+$AI$4)*0.7)))+U342*$B$15/($B$15-$AI$14)*(EXP(-$AI$14*(($B$16+$AI$4)*0.7))-EXP(-$B$15*(($B$16+$AI$4)*0.7)))</f>
        <v/>
      </c>
      <c r="AC342" s="17">
        <f>R342*EXP(-$B$15*(($B$16+$AI$4)*0.8))+S342*$B$15/($B$15-$AI$12)*(EXP(-$AI$12*(($B$16+$AI$4)*0.8))-EXP(-$B$15*(($B$16+$AI$4)*0.8)))+T342*$B$15/($B$15-$AI$13)*(EXP(-$AI$13*(($B$16+$AI$4)*0.8))-EXP(-$B$15*(($B$16+$AI$4)*0.8)))+U342*$B$15/($B$15-$AI$14)*(EXP(-$AI$14*(($B$16+$AI$4)*0.8))-EXP(-$B$15*(($B$16+$AI$4)*0.8)))</f>
        <v/>
      </c>
      <c r="AD342" s="17">
        <f>R342*EXP(-$B$15*(($B$16+$AI$4)*0.9))+S342*$B$15/($B$15-$AI$12)*(EXP(-$AI$12*(($B$16+$AI$4)*0.9))-EXP(-$B$15*(($B$16+$AI$4)*0.9)))+T342*$B$15/($B$15-$AI$13)*(EXP(-$AI$13*(($B$16+$AI$4)*0.9))-EXP(-$B$15*(($B$16+$AI$4)*0.9)))+U342*$B$15/($B$15-$AI$14)*(EXP(-$AI$14*(($B$16+$AI$4)*0.9))-EXP(-$B$15*(($B$16+$AI$4)*0.9)))</f>
        <v/>
      </c>
      <c r="AE342" s="17">
        <f>R342*EXP(-$B$15*(($B$16+$AI$4)*1.0))+S342*$B$15/($B$15-$AI$12)*(EXP(-$AI$12*(($B$16+$AI$4)*1.0))-EXP(-$B$15*(($B$16+$AI$4)*1.0)))+T342*$B$15/($B$15-$AI$13)*(EXP(-$AI$13*(($B$16+$AI$4)*1.0))-EXP(-$B$15*(($B$16+$AI$4)*1.0)))+U342*$B$15/($B$15-$AI$14)*(EXP(-$AI$14*(($B$16+$AI$4)*1.0))-EXP(-$B$15*(($B$16+$AI$4)*1.0)))</f>
        <v/>
      </c>
      <c r="AF342" s="17">
        <f>MIN((G342-V342)/$AI$48,(G342-W342)/$AI$49,(G342-X342)/$AI$50,(G342-Y342)/$AI$51,(G342-Z342)/$AI$52,(G342-AA342)/$AI$53,(G342-AB342)/$AI$54,(G342-AC342)/$AI$55,(G342-AD342)/$AI$56,(G342-AE342)/$AI$57)</f>
        <v/>
      </c>
    </row>
    <row r="343">
      <c r="E343" s="12">
        <f>E342+$B$11</f>
        <v/>
      </c>
      <c r="F343" s="13">
        <f>E343/60</f>
        <v/>
      </c>
      <c r="G343" s="13">
        <f>IF(F343&gt;=$AI$66,$B$26,IF(F343&gt;=$AI$65,$B$25,IF(F343&gt;=$AI$64,$B$24,IF(F343&gt;=$AI$63,$B$23,IF(F343&gt;=$AI$62,$B$22,IF(F343&gt;=$AI$61,$B$21,$B$20))))))</f>
        <v/>
      </c>
      <c r="H343" s="14">
        <f>MAX(0,MIN($AI$59,IF($B$9="Plasma",(G343-(S343*$AI$18+T343*$AI$19+U343*$AI$20))/$AI$46,AF343)))</f>
        <v/>
      </c>
      <c r="I343" s="15">
        <f>H343/10*3600/$B$11</f>
        <v/>
      </c>
      <c r="J343" s="15">
        <f>J342+H343</f>
        <v/>
      </c>
      <c r="K343" s="14">
        <f>$AI$21*K342+$AI$22*L342+$AI$23*M342+$AI$30*H342</f>
        <v/>
      </c>
      <c r="L343" s="14">
        <f>$AI$24*K342+$AI$25*L342+$AI$26*M342+$AI$31*H342</f>
        <v/>
      </c>
      <c r="M343" s="14">
        <f>$AI$27*K342+$AI$28*L342+$AI$29*M342+$AI$32*H342</f>
        <v/>
      </c>
      <c r="N343" s="16">
        <f>R343*$B$48</f>
        <v/>
      </c>
      <c r="O343" s="14">
        <f>K343/$B$37</f>
        <v/>
      </c>
      <c r="P343" s="14">
        <f>L343/$B$38</f>
        <v/>
      </c>
      <c r="Q343" s="14">
        <f>M343/$B$39</f>
        <v/>
      </c>
      <c r="R343" s="14">
        <f>R342*$AI$42+S342*$AI$43+T342*$AI$44+U342*$AI$45+$AI$47*H342</f>
        <v/>
      </c>
      <c r="S343" s="17">
        <f>$AI$33*K343+$AI$34*L343+$AI$35*M343</f>
        <v/>
      </c>
      <c r="T343" s="17">
        <f>$AI$36*K343+$AI$37*L343+$AI$38*M343</f>
        <v/>
      </c>
      <c r="U343" s="17">
        <f>$AI$39*K343+$AI$40*L343+$AI$41*M343</f>
        <v/>
      </c>
      <c r="V343" s="17">
        <f>R343*EXP(-$B$15*(($B$16+$AI$4)*0.1))+S343*$B$15/($B$15-$AI$12)*(EXP(-$AI$12*(($B$16+$AI$4)*0.1))-EXP(-$B$15*(($B$16+$AI$4)*0.1)))+T343*$B$15/($B$15-$AI$13)*(EXP(-$AI$13*(($B$16+$AI$4)*0.1))-EXP(-$B$15*(($B$16+$AI$4)*0.1)))+U343*$B$15/($B$15-$AI$14)*(EXP(-$AI$14*(($B$16+$AI$4)*0.1))-EXP(-$B$15*(($B$16+$AI$4)*0.1)))</f>
        <v/>
      </c>
      <c r="W343" s="17">
        <f>R343*EXP(-$B$15*(($B$16+$AI$4)*0.2))+S343*$B$15/($B$15-$AI$12)*(EXP(-$AI$12*(($B$16+$AI$4)*0.2))-EXP(-$B$15*(($B$16+$AI$4)*0.2)))+T343*$B$15/($B$15-$AI$13)*(EXP(-$AI$13*(($B$16+$AI$4)*0.2))-EXP(-$B$15*(($B$16+$AI$4)*0.2)))+U343*$B$15/($B$15-$AI$14)*(EXP(-$AI$14*(($B$16+$AI$4)*0.2))-EXP(-$B$15*(($B$16+$AI$4)*0.2)))</f>
        <v/>
      </c>
      <c r="X343" s="17">
        <f>R343*EXP(-$B$15*(($B$16+$AI$4)*0.3))+S343*$B$15/($B$15-$AI$12)*(EXP(-$AI$12*(($B$16+$AI$4)*0.3))-EXP(-$B$15*(($B$16+$AI$4)*0.3)))+T343*$B$15/($B$15-$AI$13)*(EXP(-$AI$13*(($B$16+$AI$4)*0.3))-EXP(-$B$15*(($B$16+$AI$4)*0.3)))+U343*$B$15/($B$15-$AI$14)*(EXP(-$AI$14*(($B$16+$AI$4)*0.3))-EXP(-$B$15*(($B$16+$AI$4)*0.3)))</f>
        <v/>
      </c>
      <c r="Y343" s="17">
        <f>R343*EXP(-$B$15*(($B$16+$AI$4)*0.4))+S343*$B$15/($B$15-$AI$12)*(EXP(-$AI$12*(($B$16+$AI$4)*0.4))-EXP(-$B$15*(($B$16+$AI$4)*0.4)))+T343*$B$15/($B$15-$AI$13)*(EXP(-$AI$13*(($B$16+$AI$4)*0.4))-EXP(-$B$15*(($B$16+$AI$4)*0.4)))+U343*$B$15/($B$15-$AI$14)*(EXP(-$AI$14*(($B$16+$AI$4)*0.4))-EXP(-$B$15*(($B$16+$AI$4)*0.4)))</f>
        <v/>
      </c>
      <c r="Z343" s="17">
        <f>R343*EXP(-$B$15*(($B$16+$AI$4)*0.5))+S343*$B$15/($B$15-$AI$12)*(EXP(-$AI$12*(($B$16+$AI$4)*0.5))-EXP(-$B$15*(($B$16+$AI$4)*0.5)))+T343*$B$15/($B$15-$AI$13)*(EXP(-$AI$13*(($B$16+$AI$4)*0.5))-EXP(-$B$15*(($B$16+$AI$4)*0.5)))+U343*$B$15/($B$15-$AI$14)*(EXP(-$AI$14*(($B$16+$AI$4)*0.5))-EXP(-$B$15*(($B$16+$AI$4)*0.5)))</f>
        <v/>
      </c>
      <c r="AA343" s="17">
        <f>R343*EXP(-$B$15*(($B$16+$AI$4)*0.6))+S343*$B$15/($B$15-$AI$12)*(EXP(-$AI$12*(($B$16+$AI$4)*0.6))-EXP(-$B$15*(($B$16+$AI$4)*0.6)))+T343*$B$15/($B$15-$AI$13)*(EXP(-$AI$13*(($B$16+$AI$4)*0.6))-EXP(-$B$15*(($B$16+$AI$4)*0.6)))+U343*$B$15/($B$15-$AI$14)*(EXP(-$AI$14*(($B$16+$AI$4)*0.6))-EXP(-$B$15*(($B$16+$AI$4)*0.6)))</f>
        <v/>
      </c>
      <c r="AB343" s="17">
        <f>R343*EXP(-$B$15*(($B$16+$AI$4)*0.7))+S343*$B$15/($B$15-$AI$12)*(EXP(-$AI$12*(($B$16+$AI$4)*0.7))-EXP(-$B$15*(($B$16+$AI$4)*0.7)))+T343*$B$15/($B$15-$AI$13)*(EXP(-$AI$13*(($B$16+$AI$4)*0.7))-EXP(-$B$15*(($B$16+$AI$4)*0.7)))+U343*$B$15/($B$15-$AI$14)*(EXP(-$AI$14*(($B$16+$AI$4)*0.7))-EXP(-$B$15*(($B$16+$AI$4)*0.7)))</f>
        <v/>
      </c>
      <c r="AC343" s="17">
        <f>R343*EXP(-$B$15*(($B$16+$AI$4)*0.8))+S343*$B$15/($B$15-$AI$12)*(EXP(-$AI$12*(($B$16+$AI$4)*0.8))-EXP(-$B$15*(($B$16+$AI$4)*0.8)))+T343*$B$15/($B$15-$AI$13)*(EXP(-$AI$13*(($B$16+$AI$4)*0.8))-EXP(-$B$15*(($B$16+$AI$4)*0.8)))+U343*$B$15/($B$15-$AI$14)*(EXP(-$AI$14*(($B$16+$AI$4)*0.8))-EXP(-$B$15*(($B$16+$AI$4)*0.8)))</f>
        <v/>
      </c>
      <c r="AD343" s="17">
        <f>R343*EXP(-$B$15*(($B$16+$AI$4)*0.9))+S343*$B$15/($B$15-$AI$12)*(EXP(-$AI$12*(($B$16+$AI$4)*0.9))-EXP(-$B$15*(($B$16+$AI$4)*0.9)))+T343*$B$15/($B$15-$AI$13)*(EXP(-$AI$13*(($B$16+$AI$4)*0.9))-EXP(-$B$15*(($B$16+$AI$4)*0.9)))+U343*$B$15/($B$15-$AI$14)*(EXP(-$AI$14*(($B$16+$AI$4)*0.9))-EXP(-$B$15*(($B$16+$AI$4)*0.9)))</f>
        <v/>
      </c>
      <c r="AE343" s="17">
        <f>R343*EXP(-$B$15*(($B$16+$AI$4)*1.0))+S343*$B$15/($B$15-$AI$12)*(EXP(-$AI$12*(($B$16+$AI$4)*1.0))-EXP(-$B$15*(($B$16+$AI$4)*1.0)))+T343*$B$15/($B$15-$AI$13)*(EXP(-$AI$13*(($B$16+$AI$4)*1.0))-EXP(-$B$15*(($B$16+$AI$4)*1.0)))+U343*$B$15/($B$15-$AI$14)*(EXP(-$AI$14*(($B$16+$AI$4)*1.0))-EXP(-$B$15*(($B$16+$AI$4)*1.0)))</f>
        <v/>
      </c>
      <c r="AF343" s="17">
        <f>MIN((G343-V343)/$AI$48,(G343-W343)/$AI$49,(G343-X343)/$AI$50,(G343-Y343)/$AI$51,(G343-Z343)/$AI$52,(G343-AA343)/$AI$53,(G343-AB343)/$AI$54,(G343-AC343)/$AI$55,(G343-AD343)/$AI$56,(G343-AE343)/$AI$57)</f>
        <v/>
      </c>
    </row>
    <row r="344">
      <c r="E344" s="12">
        <f>E343+$B$11</f>
        <v/>
      </c>
      <c r="F344" s="13">
        <f>E344/60</f>
        <v/>
      </c>
      <c r="G344" s="13">
        <f>IF(F344&gt;=$AI$66,$B$26,IF(F344&gt;=$AI$65,$B$25,IF(F344&gt;=$AI$64,$B$24,IF(F344&gt;=$AI$63,$B$23,IF(F344&gt;=$AI$62,$B$22,IF(F344&gt;=$AI$61,$B$21,$B$20))))))</f>
        <v/>
      </c>
      <c r="H344" s="14">
        <f>MAX(0,MIN($AI$59,IF($B$9="Plasma",(G344-(S344*$AI$18+T344*$AI$19+U344*$AI$20))/$AI$46,AF344)))</f>
        <v/>
      </c>
      <c r="I344" s="15">
        <f>H344/10*3600/$B$11</f>
        <v/>
      </c>
      <c r="J344" s="15">
        <f>J343+H344</f>
        <v/>
      </c>
      <c r="K344" s="14">
        <f>$AI$21*K343+$AI$22*L343+$AI$23*M343+$AI$30*H343</f>
        <v/>
      </c>
      <c r="L344" s="14">
        <f>$AI$24*K343+$AI$25*L343+$AI$26*M343+$AI$31*H343</f>
        <v/>
      </c>
      <c r="M344" s="14">
        <f>$AI$27*K343+$AI$28*L343+$AI$29*M343+$AI$32*H343</f>
        <v/>
      </c>
      <c r="N344" s="16">
        <f>R344*$B$48</f>
        <v/>
      </c>
      <c r="O344" s="14">
        <f>K344/$B$37</f>
        <v/>
      </c>
      <c r="P344" s="14">
        <f>L344/$B$38</f>
        <v/>
      </c>
      <c r="Q344" s="14">
        <f>M344/$B$39</f>
        <v/>
      </c>
      <c r="R344" s="14">
        <f>R343*$AI$42+S343*$AI$43+T343*$AI$44+U343*$AI$45+$AI$47*H343</f>
        <v/>
      </c>
      <c r="S344" s="17">
        <f>$AI$33*K344+$AI$34*L344+$AI$35*M344</f>
        <v/>
      </c>
      <c r="T344" s="17">
        <f>$AI$36*K344+$AI$37*L344+$AI$38*M344</f>
        <v/>
      </c>
      <c r="U344" s="17">
        <f>$AI$39*K344+$AI$40*L344+$AI$41*M344</f>
        <v/>
      </c>
      <c r="V344" s="17">
        <f>R344*EXP(-$B$15*(($B$16+$AI$4)*0.1))+S344*$B$15/($B$15-$AI$12)*(EXP(-$AI$12*(($B$16+$AI$4)*0.1))-EXP(-$B$15*(($B$16+$AI$4)*0.1)))+T344*$B$15/($B$15-$AI$13)*(EXP(-$AI$13*(($B$16+$AI$4)*0.1))-EXP(-$B$15*(($B$16+$AI$4)*0.1)))+U344*$B$15/($B$15-$AI$14)*(EXP(-$AI$14*(($B$16+$AI$4)*0.1))-EXP(-$B$15*(($B$16+$AI$4)*0.1)))</f>
        <v/>
      </c>
      <c r="W344" s="17">
        <f>R344*EXP(-$B$15*(($B$16+$AI$4)*0.2))+S344*$B$15/($B$15-$AI$12)*(EXP(-$AI$12*(($B$16+$AI$4)*0.2))-EXP(-$B$15*(($B$16+$AI$4)*0.2)))+T344*$B$15/($B$15-$AI$13)*(EXP(-$AI$13*(($B$16+$AI$4)*0.2))-EXP(-$B$15*(($B$16+$AI$4)*0.2)))+U344*$B$15/($B$15-$AI$14)*(EXP(-$AI$14*(($B$16+$AI$4)*0.2))-EXP(-$B$15*(($B$16+$AI$4)*0.2)))</f>
        <v/>
      </c>
      <c r="X344" s="17">
        <f>R344*EXP(-$B$15*(($B$16+$AI$4)*0.3))+S344*$B$15/($B$15-$AI$12)*(EXP(-$AI$12*(($B$16+$AI$4)*0.3))-EXP(-$B$15*(($B$16+$AI$4)*0.3)))+T344*$B$15/($B$15-$AI$13)*(EXP(-$AI$13*(($B$16+$AI$4)*0.3))-EXP(-$B$15*(($B$16+$AI$4)*0.3)))+U344*$B$15/($B$15-$AI$14)*(EXP(-$AI$14*(($B$16+$AI$4)*0.3))-EXP(-$B$15*(($B$16+$AI$4)*0.3)))</f>
        <v/>
      </c>
      <c r="Y344" s="17">
        <f>R344*EXP(-$B$15*(($B$16+$AI$4)*0.4))+S344*$B$15/($B$15-$AI$12)*(EXP(-$AI$12*(($B$16+$AI$4)*0.4))-EXP(-$B$15*(($B$16+$AI$4)*0.4)))+T344*$B$15/($B$15-$AI$13)*(EXP(-$AI$13*(($B$16+$AI$4)*0.4))-EXP(-$B$15*(($B$16+$AI$4)*0.4)))+U344*$B$15/($B$15-$AI$14)*(EXP(-$AI$14*(($B$16+$AI$4)*0.4))-EXP(-$B$15*(($B$16+$AI$4)*0.4)))</f>
        <v/>
      </c>
      <c r="Z344" s="17">
        <f>R344*EXP(-$B$15*(($B$16+$AI$4)*0.5))+S344*$B$15/($B$15-$AI$12)*(EXP(-$AI$12*(($B$16+$AI$4)*0.5))-EXP(-$B$15*(($B$16+$AI$4)*0.5)))+T344*$B$15/($B$15-$AI$13)*(EXP(-$AI$13*(($B$16+$AI$4)*0.5))-EXP(-$B$15*(($B$16+$AI$4)*0.5)))+U344*$B$15/($B$15-$AI$14)*(EXP(-$AI$14*(($B$16+$AI$4)*0.5))-EXP(-$B$15*(($B$16+$AI$4)*0.5)))</f>
        <v/>
      </c>
      <c r="AA344" s="17">
        <f>R344*EXP(-$B$15*(($B$16+$AI$4)*0.6))+S344*$B$15/($B$15-$AI$12)*(EXP(-$AI$12*(($B$16+$AI$4)*0.6))-EXP(-$B$15*(($B$16+$AI$4)*0.6)))+T344*$B$15/($B$15-$AI$13)*(EXP(-$AI$13*(($B$16+$AI$4)*0.6))-EXP(-$B$15*(($B$16+$AI$4)*0.6)))+U344*$B$15/($B$15-$AI$14)*(EXP(-$AI$14*(($B$16+$AI$4)*0.6))-EXP(-$B$15*(($B$16+$AI$4)*0.6)))</f>
        <v/>
      </c>
      <c r="AB344" s="17">
        <f>R344*EXP(-$B$15*(($B$16+$AI$4)*0.7))+S344*$B$15/($B$15-$AI$12)*(EXP(-$AI$12*(($B$16+$AI$4)*0.7))-EXP(-$B$15*(($B$16+$AI$4)*0.7)))+T344*$B$15/($B$15-$AI$13)*(EXP(-$AI$13*(($B$16+$AI$4)*0.7))-EXP(-$B$15*(($B$16+$AI$4)*0.7)))+U344*$B$15/($B$15-$AI$14)*(EXP(-$AI$14*(($B$16+$AI$4)*0.7))-EXP(-$B$15*(($B$16+$AI$4)*0.7)))</f>
        <v/>
      </c>
      <c r="AC344" s="17">
        <f>R344*EXP(-$B$15*(($B$16+$AI$4)*0.8))+S344*$B$15/($B$15-$AI$12)*(EXP(-$AI$12*(($B$16+$AI$4)*0.8))-EXP(-$B$15*(($B$16+$AI$4)*0.8)))+T344*$B$15/($B$15-$AI$13)*(EXP(-$AI$13*(($B$16+$AI$4)*0.8))-EXP(-$B$15*(($B$16+$AI$4)*0.8)))+U344*$B$15/($B$15-$AI$14)*(EXP(-$AI$14*(($B$16+$AI$4)*0.8))-EXP(-$B$15*(($B$16+$AI$4)*0.8)))</f>
        <v/>
      </c>
      <c r="AD344" s="17">
        <f>R344*EXP(-$B$15*(($B$16+$AI$4)*0.9))+S344*$B$15/($B$15-$AI$12)*(EXP(-$AI$12*(($B$16+$AI$4)*0.9))-EXP(-$B$15*(($B$16+$AI$4)*0.9)))+T344*$B$15/($B$15-$AI$13)*(EXP(-$AI$13*(($B$16+$AI$4)*0.9))-EXP(-$B$15*(($B$16+$AI$4)*0.9)))+U344*$B$15/($B$15-$AI$14)*(EXP(-$AI$14*(($B$16+$AI$4)*0.9))-EXP(-$B$15*(($B$16+$AI$4)*0.9)))</f>
        <v/>
      </c>
      <c r="AE344" s="17">
        <f>R344*EXP(-$B$15*(($B$16+$AI$4)*1.0))+S344*$B$15/($B$15-$AI$12)*(EXP(-$AI$12*(($B$16+$AI$4)*1.0))-EXP(-$B$15*(($B$16+$AI$4)*1.0)))+T344*$B$15/($B$15-$AI$13)*(EXP(-$AI$13*(($B$16+$AI$4)*1.0))-EXP(-$B$15*(($B$16+$AI$4)*1.0)))+U344*$B$15/($B$15-$AI$14)*(EXP(-$AI$14*(($B$16+$AI$4)*1.0))-EXP(-$B$15*(($B$16+$AI$4)*1.0)))</f>
        <v/>
      </c>
      <c r="AF344" s="17">
        <f>MIN((G344-V344)/$AI$48,(G344-W344)/$AI$49,(G344-X344)/$AI$50,(G344-Y344)/$AI$51,(G344-Z344)/$AI$52,(G344-AA344)/$AI$53,(G344-AB344)/$AI$54,(G344-AC344)/$AI$55,(G344-AD344)/$AI$56,(G344-AE344)/$AI$57)</f>
        <v/>
      </c>
    </row>
    <row r="345">
      <c r="E345" s="12">
        <f>E344+$B$11</f>
        <v/>
      </c>
      <c r="F345" s="13">
        <f>E345/60</f>
        <v/>
      </c>
      <c r="G345" s="13">
        <f>IF(F345&gt;=$AI$66,$B$26,IF(F345&gt;=$AI$65,$B$25,IF(F345&gt;=$AI$64,$B$24,IF(F345&gt;=$AI$63,$B$23,IF(F345&gt;=$AI$62,$B$22,IF(F345&gt;=$AI$61,$B$21,$B$20))))))</f>
        <v/>
      </c>
      <c r="H345" s="14">
        <f>MAX(0,MIN($AI$59,IF($B$9="Plasma",(G345-(S345*$AI$18+T345*$AI$19+U345*$AI$20))/$AI$46,AF345)))</f>
        <v/>
      </c>
      <c r="I345" s="15">
        <f>H345/10*3600/$B$11</f>
        <v/>
      </c>
      <c r="J345" s="15">
        <f>J344+H345</f>
        <v/>
      </c>
      <c r="K345" s="14">
        <f>$AI$21*K344+$AI$22*L344+$AI$23*M344+$AI$30*H344</f>
        <v/>
      </c>
      <c r="L345" s="14">
        <f>$AI$24*K344+$AI$25*L344+$AI$26*M344+$AI$31*H344</f>
        <v/>
      </c>
      <c r="M345" s="14">
        <f>$AI$27*K344+$AI$28*L344+$AI$29*M344+$AI$32*H344</f>
        <v/>
      </c>
      <c r="N345" s="16">
        <f>R345*$B$48</f>
        <v/>
      </c>
      <c r="O345" s="14">
        <f>K345/$B$37</f>
        <v/>
      </c>
      <c r="P345" s="14">
        <f>L345/$B$38</f>
        <v/>
      </c>
      <c r="Q345" s="14">
        <f>M345/$B$39</f>
        <v/>
      </c>
      <c r="R345" s="14">
        <f>R344*$AI$42+S344*$AI$43+T344*$AI$44+U344*$AI$45+$AI$47*H344</f>
        <v/>
      </c>
      <c r="S345" s="17">
        <f>$AI$33*K345+$AI$34*L345+$AI$35*M345</f>
        <v/>
      </c>
      <c r="T345" s="17">
        <f>$AI$36*K345+$AI$37*L345+$AI$38*M345</f>
        <v/>
      </c>
      <c r="U345" s="17">
        <f>$AI$39*K345+$AI$40*L345+$AI$41*M345</f>
        <v/>
      </c>
      <c r="V345" s="17">
        <f>R345*EXP(-$B$15*(($B$16+$AI$4)*0.1))+S345*$B$15/($B$15-$AI$12)*(EXP(-$AI$12*(($B$16+$AI$4)*0.1))-EXP(-$B$15*(($B$16+$AI$4)*0.1)))+T345*$B$15/($B$15-$AI$13)*(EXP(-$AI$13*(($B$16+$AI$4)*0.1))-EXP(-$B$15*(($B$16+$AI$4)*0.1)))+U345*$B$15/($B$15-$AI$14)*(EXP(-$AI$14*(($B$16+$AI$4)*0.1))-EXP(-$B$15*(($B$16+$AI$4)*0.1)))</f>
        <v/>
      </c>
      <c r="W345" s="17">
        <f>R345*EXP(-$B$15*(($B$16+$AI$4)*0.2))+S345*$B$15/($B$15-$AI$12)*(EXP(-$AI$12*(($B$16+$AI$4)*0.2))-EXP(-$B$15*(($B$16+$AI$4)*0.2)))+T345*$B$15/($B$15-$AI$13)*(EXP(-$AI$13*(($B$16+$AI$4)*0.2))-EXP(-$B$15*(($B$16+$AI$4)*0.2)))+U345*$B$15/($B$15-$AI$14)*(EXP(-$AI$14*(($B$16+$AI$4)*0.2))-EXP(-$B$15*(($B$16+$AI$4)*0.2)))</f>
        <v/>
      </c>
      <c r="X345" s="17">
        <f>R345*EXP(-$B$15*(($B$16+$AI$4)*0.3))+S345*$B$15/($B$15-$AI$12)*(EXP(-$AI$12*(($B$16+$AI$4)*0.3))-EXP(-$B$15*(($B$16+$AI$4)*0.3)))+T345*$B$15/($B$15-$AI$13)*(EXP(-$AI$13*(($B$16+$AI$4)*0.3))-EXP(-$B$15*(($B$16+$AI$4)*0.3)))+U345*$B$15/($B$15-$AI$14)*(EXP(-$AI$14*(($B$16+$AI$4)*0.3))-EXP(-$B$15*(($B$16+$AI$4)*0.3)))</f>
        <v/>
      </c>
      <c r="Y345" s="17">
        <f>R345*EXP(-$B$15*(($B$16+$AI$4)*0.4))+S345*$B$15/($B$15-$AI$12)*(EXP(-$AI$12*(($B$16+$AI$4)*0.4))-EXP(-$B$15*(($B$16+$AI$4)*0.4)))+T345*$B$15/($B$15-$AI$13)*(EXP(-$AI$13*(($B$16+$AI$4)*0.4))-EXP(-$B$15*(($B$16+$AI$4)*0.4)))+U345*$B$15/($B$15-$AI$14)*(EXP(-$AI$14*(($B$16+$AI$4)*0.4))-EXP(-$B$15*(($B$16+$AI$4)*0.4)))</f>
        <v/>
      </c>
      <c r="Z345" s="17">
        <f>R345*EXP(-$B$15*(($B$16+$AI$4)*0.5))+S345*$B$15/($B$15-$AI$12)*(EXP(-$AI$12*(($B$16+$AI$4)*0.5))-EXP(-$B$15*(($B$16+$AI$4)*0.5)))+T345*$B$15/($B$15-$AI$13)*(EXP(-$AI$13*(($B$16+$AI$4)*0.5))-EXP(-$B$15*(($B$16+$AI$4)*0.5)))+U345*$B$15/($B$15-$AI$14)*(EXP(-$AI$14*(($B$16+$AI$4)*0.5))-EXP(-$B$15*(($B$16+$AI$4)*0.5)))</f>
        <v/>
      </c>
      <c r="AA345" s="17">
        <f>R345*EXP(-$B$15*(($B$16+$AI$4)*0.6))+S345*$B$15/($B$15-$AI$12)*(EXP(-$AI$12*(($B$16+$AI$4)*0.6))-EXP(-$B$15*(($B$16+$AI$4)*0.6)))+T345*$B$15/($B$15-$AI$13)*(EXP(-$AI$13*(($B$16+$AI$4)*0.6))-EXP(-$B$15*(($B$16+$AI$4)*0.6)))+U345*$B$15/($B$15-$AI$14)*(EXP(-$AI$14*(($B$16+$AI$4)*0.6))-EXP(-$B$15*(($B$16+$AI$4)*0.6)))</f>
        <v/>
      </c>
      <c r="AB345" s="17">
        <f>R345*EXP(-$B$15*(($B$16+$AI$4)*0.7))+S345*$B$15/($B$15-$AI$12)*(EXP(-$AI$12*(($B$16+$AI$4)*0.7))-EXP(-$B$15*(($B$16+$AI$4)*0.7)))+T345*$B$15/($B$15-$AI$13)*(EXP(-$AI$13*(($B$16+$AI$4)*0.7))-EXP(-$B$15*(($B$16+$AI$4)*0.7)))+U345*$B$15/($B$15-$AI$14)*(EXP(-$AI$14*(($B$16+$AI$4)*0.7))-EXP(-$B$15*(($B$16+$AI$4)*0.7)))</f>
        <v/>
      </c>
      <c r="AC345" s="17">
        <f>R345*EXP(-$B$15*(($B$16+$AI$4)*0.8))+S345*$B$15/($B$15-$AI$12)*(EXP(-$AI$12*(($B$16+$AI$4)*0.8))-EXP(-$B$15*(($B$16+$AI$4)*0.8)))+T345*$B$15/($B$15-$AI$13)*(EXP(-$AI$13*(($B$16+$AI$4)*0.8))-EXP(-$B$15*(($B$16+$AI$4)*0.8)))+U345*$B$15/($B$15-$AI$14)*(EXP(-$AI$14*(($B$16+$AI$4)*0.8))-EXP(-$B$15*(($B$16+$AI$4)*0.8)))</f>
        <v/>
      </c>
      <c r="AD345" s="17">
        <f>R345*EXP(-$B$15*(($B$16+$AI$4)*0.9))+S345*$B$15/($B$15-$AI$12)*(EXP(-$AI$12*(($B$16+$AI$4)*0.9))-EXP(-$B$15*(($B$16+$AI$4)*0.9)))+T345*$B$15/($B$15-$AI$13)*(EXP(-$AI$13*(($B$16+$AI$4)*0.9))-EXP(-$B$15*(($B$16+$AI$4)*0.9)))+U345*$B$15/($B$15-$AI$14)*(EXP(-$AI$14*(($B$16+$AI$4)*0.9))-EXP(-$B$15*(($B$16+$AI$4)*0.9)))</f>
        <v/>
      </c>
      <c r="AE345" s="17">
        <f>R345*EXP(-$B$15*(($B$16+$AI$4)*1.0))+S345*$B$15/($B$15-$AI$12)*(EXP(-$AI$12*(($B$16+$AI$4)*1.0))-EXP(-$B$15*(($B$16+$AI$4)*1.0)))+T345*$B$15/($B$15-$AI$13)*(EXP(-$AI$13*(($B$16+$AI$4)*1.0))-EXP(-$B$15*(($B$16+$AI$4)*1.0)))+U345*$B$15/($B$15-$AI$14)*(EXP(-$AI$14*(($B$16+$AI$4)*1.0))-EXP(-$B$15*(($B$16+$AI$4)*1.0)))</f>
        <v/>
      </c>
      <c r="AF345" s="17">
        <f>MIN((G345-V345)/$AI$48,(G345-W345)/$AI$49,(G345-X345)/$AI$50,(G345-Y345)/$AI$51,(G345-Z345)/$AI$52,(G345-AA345)/$AI$53,(G345-AB345)/$AI$54,(G345-AC345)/$AI$55,(G345-AD345)/$AI$56,(G345-AE345)/$AI$57)</f>
        <v/>
      </c>
    </row>
    <row r="346">
      <c r="E346" s="12">
        <f>E345+$B$11</f>
        <v/>
      </c>
      <c r="F346" s="13">
        <f>E346/60</f>
        <v/>
      </c>
      <c r="G346" s="13">
        <f>IF(F346&gt;=$AI$66,$B$26,IF(F346&gt;=$AI$65,$B$25,IF(F346&gt;=$AI$64,$B$24,IF(F346&gt;=$AI$63,$B$23,IF(F346&gt;=$AI$62,$B$22,IF(F346&gt;=$AI$61,$B$21,$B$20))))))</f>
        <v/>
      </c>
      <c r="H346" s="14">
        <f>MAX(0,MIN($AI$59,IF($B$9="Plasma",(G346-(S346*$AI$18+T346*$AI$19+U346*$AI$20))/$AI$46,AF346)))</f>
        <v/>
      </c>
      <c r="I346" s="15">
        <f>H346/10*3600/$B$11</f>
        <v/>
      </c>
      <c r="J346" s="15">
        <f>J345+H346</f>
        <v/>
      </c>
      <c r="K346" s="14">
        <f>$AI$21*K345+$AI$22*L345+$AI$23*M345+$AI$30*H345</f>
        <v/>
      </c>
      <c r="L346" s="14">
        <f>$AI$24*K345+$AI$25*L345+$AI$26*M345+$AI$31*H345</f>
        <v/>
      </c>
      <c r="M346" s="14">
        <f>$AI$27*K345+$AI$28*L345+$AI$29*M345+$AI$32*H345</f>
        <v/>
      </c>
      <c r="N346" s="16">
        <f>R346*$B$48</f>
        <v/>
      </c>
      <c r="O346" s="14">
        <f>K346/$B$37</f>
        <v/>
      </c>
      <c r="P346" s="14">
        <f>L346/$B$38</f>
        <v/>
      </c>
      <c r="Q346" s="14">
        <f>M346/$B$39</f>
        <v/>
      </c>
      <c r="R346" s="14">
        <f>R345*$AI$42+S345*$AI$43+T345*$AI$44+U345*$AI$45+$AI$47*H345</f>
        <v/>
      </c>
      <c r="S346" s="17">
        <f>$AI$33*K346+$AI$34*L346+$AI$35*M346</f>
        <v/>
      </c>
      <c r="T346" s="17">
        <f>$AI$36*K346+$AI$37*L346+$AI$38*M346</f>
        <v/>
      </c>
      <c r="U346" s="17">
        <f>$AI$39*K346+$AI$40*L346+$AI$41*M346</f>
        <v/>
      </c>
      <c r="V346" s="17">
        <f>R346*EXP(-$B$15*(($B$16+$AI$4)*0.1))+S346*$B$15/($B$15-$AI$12)*(EXP(-$AI$12*(($B$16+$AI$4)*0.1))-EXP(-$B$15*(($B$16+$AI$4)*0.1)))+T346*$B$15/($B$15-$AI$13)*(EXP(-$AI$13*(($B$16+$AI$4)*0.1))-EXP(-$B$15*(($B$16+$AI$4)*0.1)))+U346*$B$15/($B$15-$AI$14)*(EXP(-$AI$14*(($B$16+$AI$4)*0.1))-EXP(-$B$15*(($B$16+$AI$4)*0.1)))</f>
        <v/>
      </c>
      <c r="W346" s="17">
        <f>R346*EXP(-$B$15*(($B$16+$AI$4)*0.2))+S346*$B$15/($B$15-$AI$12)*(EXP(-$AI$12*(($B$16+$AI$4)*0.2))-EXP(-$B$15*(($B$16+$AI$4)*0.2)))+T346*$B$15/($B$15-$AI$13)*(EXP(-$AI$13*(($B$16+$AI$4)*0.2))-EXP(-$B$15*(($B$16+$AI$4)*0.2)))+U346*$B$15/($B$15-$AI$14)*(EXP(-$AI$14*(($B$16+$AI$4)*0.2))-EXP(-$B$15*(($B$16+$AI$4)*0.2)))</f>
        <v/>
      </c>
      <c r="X346" s="17">
        <f>R346*EXP(-$B$15*(($B$16+$AI$4)*0.3))+S346*$B$15/($B$15-$AI$12)*(EXP(-$AI$12*(($B$16+$AI$4)*0.3))-EXP(-$B$15*(($B$16+$AI$4)*0.3)))+T346*$B$15/($B$15-$AI$13)*(EXP(-$AI$13*(($B$16+$AI$4)*0.3))-EXP(-$B$15*(($B$16+$AI$4)*0.3)))+U346*$B$15/($B$15-$AI$14)*(EXP(-$AI$14*(($B$16+$AI$4)*0.3))-EXP(-$B$15*(($B$16+$AI$4)*0.3)))</f>
        <v/>
      </c>
      <c r="Y346" s="17">
        <f>R346*EXP(-$B$15*(($B$16+$AI$4)*0.4))+S346*$B$15/($B$15-$AI$12)*(EXP(-$AI$12*(($B$16+$AI$4)*0.4))-EXP(-$B$15*(($B$16+$AI$4)*0.4)))+T346*$B$15/($B$15-$AI$13)*(EXP(-$AI$13*(($B$16+$AI$4)*0.4))-EXP(-$B$15*(($B$16+$AI$4)*0.4)))+U346*$B$15/($B$15-$AI$14)*(EXP(-$AI$14*(($B$16+$AI$4)*0.4))-EXP(-$B$15*(($B$16+$AI$4)*0.4)))</f>
        <v/>
      </c>
      <c r="Z346" s="17">
        <f>R346*EXP(-$B$15*(($B$16+$AI$4)*0.5))+S346*$B$15/($B$15-$AI$12)*(EXP(-$AI$12*(($B$16+$AI$4)*0.5))-EXP(-$B$15*(($B$16+$AI$4)*0.5)))+T346*$B$15/($B$15-$AI$13)*(EXP(-$AI$13*(($B$16+$AI$4)*0.5))-EXP(-$B$15*(($B$16+$AI$4)*0.5)))+U346*$B$15/($B$15-$AI$14)*(EXP(-$AI$14*(($B$16+$AI$4)*0.5))-EXP(-$B$15*(($B$16+$AI$4)*0.5)))</f>
        <v/>
      </c>
      <c r="AA346" s="17">
        <f>R346*EXP(-$B$15*(($B$16+$AI$4)*0.6))+S346*$B$15/($B$15-$AI$12)*(EXP(-$AI$12*(($B$16+$AI$4)*0.6))-EXP(-$B$15*(($B$16+$AI$4)*0.6)))+T346*$B$15/($B$15-$AI$13)*(EXP(-$AI$13*(($B$16+$AI$4)*0.6))-EXP(-$B$15*(($B$16+$AI$4)*0.6)))+U346*$B$15/($B$15-$AI$14)*(EXP(-$AI$14*(($B$16+$AI$4)*0.6))-EXP(-$B$15*(($B$16+$AI$4)*0.6)))</f>
        <v/>
      </c>
      <c r="AB346" s="17">
        <f>R346*EXP(-$B$15*(($B$16+$AI$4)*0.7))+S346*$B$15/($B$15-$AI$12)*(EXP(-$AI$12*(($B$16+$AI$4)*0.7))-EXP(-$B$15*(($B$16+$AI$4)*0.7)))+T346*$B$15/($B$15-$AI$13)*(EXP(-$AI$13*(($B$16+$AI$4)*0.7))-EXP(-$B$15*(($B$16+$AI$4)*0.7)))+U346*$B$15/($B$15-$AI$14)*(EXP(-$AI$14*(($B$16+$AI$4)*0.7))-EXP(-$B$15*(($B$16+$AI$4)*0.7)))</f>
        <v/>
      </c>
      <c r="AC346" s="17">
        <f>R346*EXP(-$B$15*(($B$16+$AI$4)*0.8))+S346*$B$15/($B$15-$AI$12)*(EXP(-$AI$12*(($B$16+$AI$4)*0.8))-EXP(-$B$15*(($B$16+$AI$4)*0.8)))+T346*$B$15/($B$15-$AI$13)*(EXP(-$AI$13*(($B$16+$AI$4)*0.8))-EXP(-$B$15*(($B$16+$AI$4)*0.8)))+U346*$B$15/($B$15-$AI$14)*(EXP(-$AI$14*(($B$16+$AI$4)*0.8))-EXP(-$B$15*(($B$16+$AI$4)*0.8)))</f>
        <v/>
      </c>
      <c r="AD346" s="17">
        <f>R346*EXP(-$B$15*(($B$16+$AI$4)*0.9))+S346*$B$15/($B$15-$AI$12)*(EXP(-$AI$12*(($B$16+$AI$4)*0.9))-EXP(-$B$15*(($B$16+$AI$4)*0.9)))+T346*$B$15/($B$15-$AI$13)*(EXP(-$AI$13*(($B$16+$AI$4)*0.9))-EXP(-$B$15*(($B$16+$AI$4)*0.9)))+U346*$B$15/($B$15-$AI$14)*(EXP(-$AI$14*(($B$16+$AI$4)*0.9))-EXP(-$B$15*(($B$16+$AI$4)*0.9)))</f>
        <v/>
      </c>
      <c r="AE346" s="17">
        <f>R346*EXP(-$B$15*(($B$16+$AI$4)*1.0))+S346*$B$15/($B$15-$AI$12)*(EXP(-$AI$12*(($B$16+$AI$4)*1.0))-EXP(-$B$15*(($B$16+$AI$4)*1.0)))+T346*$B$15/($B$15-$AI$13)*(EXP(-$AI$13*(($B$16+$AI$4)*1.0))-EXP(-$B$15*(($B$16+$AI$4)*1.0)))+U346*$B$15/($B$15-$AI$14)*(EXP(-$AI$14*(($B$16+$AI$4)*1.0))-EXP(-$B$15*(($B$16+$AI$4)*1.0)))</f>
        <v/>
      </c>
      <c r="AF346" s="17">
        <f>MIN((G346-V346)/$AI$48,(G346-W346)/$AI$49,(G346-X346)/$AI$50,(G346-Y346)/$AI$51,(G346-Z346)/$AI$52,(G346-AA346)/$AI$53,(G346-AB346)/$AI$54,(G346-AC346)/$AI$55,(G346-AD346)/$AI$56,(G346-AE346)/$AI$57)</f>
        <v/>
      </c>
    </row>
    <row r="347">
      <c r="E347" s="12">
        <f>E346+$B$11</f>
        <v/>
      </c>
      <c r="F347" s="13">
        <f>E347/60</f>
        <v/>
      </c>
      <c r="G347" s="13">
        <f>IF(F347&gt;=$AI$66,$B$26,IF(F347&gt;=$AI$65,$B$25,IF(F347&gt;=$AI$64,$B$24,IF(F347&gt;=$AI$63,$B$23,IF(F347&gt;=$AI$62,$B$22,IF(F347&gt;=$AI$61,$B$21,$B$20))))))</f>
        <v/>
      </c>
      <c r="H347" s="14">
        <f>MAX(0,MIN($AI$59,IF($B$9="Plasma",(G347-(S347*$AI$18+T347*$AI$19+U347*$AI$20))/$AI$46,AF347)))</f>
        <v/>
      </c>
      <c r="I347" s="15">
        <f>H347/10*3600/$B$11</f>
        <v/>
      </c>
      <c r="J347" s="15">
        <f>J346+H347</f>
        <v/>
      </c>
      <c r="K347" s="14">
        <f>$AI$21*K346+$AI$22*L346+$AI$23*M346+$AI$30*H346</f>
        <v/>
      </c>
      <c r="L347" s="14">
        <f>$AI$24*K346+$AI$25*L346+$AI$26*M346+$AI$31*H346</f>
        <v/>
      </c>
      <c r="M347" s="14">
        <f>$AI$27*K346+$AI$28*L346+$AI$29*M346+$AI$32*H346</f>
        <v/>
      </c>
      <c r="N347" s="16">
        <f>R347*$B$48</f>
        <v/>
      </c>
      <c r="O347" s="14">
        <f>K347/$B$37</f>
        <v/>
      </c>
      <c r="P347" s="14">
        <f>L347/$B$38</f>
        <v/>
      </c>
      <c r="Q347" s="14">
        <f>M347/$B$39</f>
        <v/>
      </c>
      <c r="R347" s="14">
        <f>R346*$AI$42+S346*$AI$43+T346*$AI$44+U346*$AI$45+$AI$47*H346</f>
        <v/>
      </c>
      <c r="S347" s="17">
        <f>$AI$33*K347+$AI$34*L347+$AI$35*M347</f>
        <v/>
      </c>
      <c r="T347" s="17">
        <f>$AI$36*K347+$AI$37*L347+$AI$38*M347</f>
        <v/>
      </c>
      <c r="U347" s="17">
        <f>$AI$39*K347+$AI$40*L347+$AI$41*M347</f>
        <v/>
      </c>
      <c r="V347" s="17">
        <f>R347*EXP(-$B$15*(($B$16+$AI$4)*0.1))+S347*$B$15/($B$15-$AI$12)*(EXP(-$AI$12*(($B$16+$AI$4)*0.1))-EXP(-$B$15*(($B$16+$AI$4)*0.1)))+T347*$B$15/($B$15-$AI$13)*(EXP(-$AI$13*(($B$16+$AI$4)*0.1))-EXP(-$B$15*(($B$16+$AI$4)*0.1)))+U347*$B$15/($B$15-$AI$14)*(EXP(-$AI$14*(($B$16+$AI$4)*0.1))-EXP(-$B$15*(($B$16+$AI$4)*0.1)))</f>
        <v/>
      </c>
      <c r="W347" s="17">
        <f>R347*EXP(-$B$15*(($B$16+$AI$4)*0.2))+S347*$B$15/($B$15-$AI$12)*(EXP(-$AI$12*(($B$16+$AI$4)*0.2))-EXP(-$B$15*(($B$16+$AI$4)*0.2)))+T347*$B$15/($B$15-$AI$13)*(EXP(-$AI$13*(($B$16+$AI$4)*0.2))-EXP(-$B$15*(($B$16+$AI$4)*0.2)))+U347*$B$15/($B$15-$AI$14)*(EXP(-$AI$14*(($B$16+$AI$4)*0.2))-EXP(-$B$15*(($B$16+$AI$4)*0.2)))</f>
        <v/>
      </c>
      <c r="X347" s="17">
        <f>R347*EXP(-$B$15*(($B$16+$AI$4)*0.3))+S347*$B$15/($B$15-$AI$12)*(EXP(-$AI$12*(($B$16+$AI$4)*0.3))-EXP(-$B$15*(($B$16+$AI$4)*0.3)))+T347*$B$15/($B$15-$AI$13)*(EXP(-$AI$13*(($B$16+$AI$4)*0.3))-EXP(-$B$15*(($B$16+$AI$4)*0.3)))+U347*$B$15/($B$15-$AI$14)*(EXP(-$AI$14*(($B$16+$AI$4)*0.3))-EXP(-$B$15*(($B$16+$AI$4)*0.3)))</f>
        <v/>
      </c>
      <c r="Y347" s="17">
        <f>R347*EXP(-$B$15*(($B$16+$AI$4)*0.4))+S347*$B$15/($B$15-$AI$12)*(EXP(-$AI$12*(($B$16+$AI$4)*0.4))-EXP(-$B$15*(($B$16+$AI$4)*0.4)))+T347*$B$15/($B$15-$AI$13)*(EXP(-$AI$13*(($B$16+$AI$4)*0.4))-EXP(-$B$15*(($B$16+$AI$4)*0.4)))+U347*$B$15/($B$15-$AI$14)*(EXP(-$AI$14*(($B$16+$AI$4)*0.4))-EXP(-$B$15*(($B$16+$AI$4)*0.4)))</f>
        <v/>
      </c>
      <c r="Z347" s="17">
        <f>R347*EXP(-$B$15*(($B$16+$AI$4)*0.5))+S347*$B$15/($B$15-$AI$12)*(EXP(-$AI$12*(($B$16+$AI$4)*0.5))-EXP(-$B$15*(($B$16+$AI$4)*0.5)))+T347*$B$15/($B$15-$AI$13)*(EXP(-$AI$13*(($B$16+$AI$4)*0.5))-EXP(-$B$15*(($B$16+$AI$4)*0.5)))+U347*$B$15/($B$15-$AI$14)*(EXP(-$AI$14*(($B$16+$AI$4)*0.5))-EXP(-$B$15*(($B$16+$AI$4)*0.5)))</f>
        <v/>
      </c>
      <c r="AA347" s="17">
        <f>R347*EXP(-$B$15*(($B$16+$AI$4)*0.6))+S347*$B$15/($B$15-$AI$12)*(EXP(-$AI$12*(($B$16+$AI$4)*0.6))-EXP(-$B$15*(($B$16+$AI$4)*0.6)))+T347*$B$15/($B$15-$AI$13)*(EXP(-$AI$13*(($B$16+$AI$4)*0.6))-EXP(-$B$15*(($B$16+$AI$4)*0.6)))+U347*$B$15/($B$15-$AI$14)*(EXP(-$AI$14*(($B$16+$AI$4)*0.6))-EXP(-$B$15*(($B$16+$AI$4)*0.6)))</f>
        <v/>
      </c>
      <c r="AB347" s="17">
        <f>R347*EXP(-$B$15*(($B$16+$AI$4)*0.7))+S347*$B$15/($B$15-$AI$12)*(EXP(-$AI$12*(($B$16+$AI$4)*0.7))-EXP(-$B$15*(($B$16+$AI$4)*0.7)))+T347*$B$15/($B$15-$AI$13)*(EXP(-$AI$13*(($B$16+$AI$4)*0.7))-EXP(-$B$15*(($B$16+$AI$4)*0.7)))+U347*$B$15/($B$15-$AI$14)*(EXP(-$AI$14*(($B$16+$AI$4)*0.7))-EXP(-$B$15*(($B$16+$AI$4)*0.7)))</f>
        <v/>
      </c>
      <c r="AC347" s="17">
        <f>R347*EXP(-$B$15*(($B$16+$AI$4)*0.8))+S347*$B$15/($B$15-$AI$12)*(EXP(-$AI$12*(($B$16+$AI$4)*0.8))-EXP(-$B$15*(($B$16+$AI$4)*0.8)))+T347*$B$15/($B$15-$AI$13)*(EXP(-$AI$13*(($B$16+$AI$4)*0.8))-EXP(-$B$15*(($B$16+$AI$4)*0.8)))+U347*$B$15/($B$15-$AI$14)*(EXP(-$AI$14*(($B$16+$AI$4)*0.8))-EXP(-$B$15*(($B$16+$AI$4)*0.8)))</f>
        <v/>
      </c>
      <c r="AD347" s="17">
        <f>R347*EXP(-$B$15*(($B$16+$AI$4)*0.9))+S347*$B$15/($B$15-$AI$12)*(EXP(-$AI$12*(($B$16+$AI$4)*0.9))-EXP(-$B$15*(($B$16+$AI$4)*0.9)))+T347*$B$15/($B$15-$AI$13)*(EXP(-$AI$13*(($B$16+$AI$4)*0.9))-EXP(-$B$15*(($B$16+$AI$4)*0.9)))+U347*$B$15/($B$15-$AI$14)*(EXP(-$AI$14*(($B$16+$AI$4)*0.9))-EXP(-$B$15*(($B$16+$AI$4)*0.9)))</f>
        <v/>
      </c>
      <c r="AE347" s="17">
        <f>R347*EXP(-$B$15*(($B$16+$AI$4)*1.0))+S347*$B$15/($B$15-$AI$12)*(EXP(-$AI$12*(($B$16+$AI$4)*1.0))-EXP(-$B$15*(($B$16+$AI$4)*1.0)))+T347*$B$15/($B$15-$AI$13)*(EXP(-$AI$13*(($B$16+$AI$4)*1.0))-EXP(-$B$15*(($B$16+$AI$4)*1.0)))+U347*$B$15/($B$15-$AI$14)*(EXP(-$AI$14*(($B$16+$AI$4)*1.0))-EXP(-$B$15*(($B$16+$AI$4)*1.0)))</f>
        <v/>
      </c>
      <c r="AF347" s="17">
        <f>MIN((G347-V347)/$AI$48,(G347-W347)/$AI$49,(G347-X347)/$AI$50,(G347-Y347)/$AI$51,(G347-Z347)/$AI$52,(G347-AA347)/$AI$53,(G347-AB347)/$AI$54,(G347-AC347)/$AI$55,(G347-AD347)/$AI$56,(G347-AE347)/$AI$57)</f>
        <v/>
      </c>
    </row>
    <row r="348">
      <c r="E348" s="12">
        <f>E347+$B$11</f>
        <v/>
      </c>
      <c r="F348" s="13">
        <f>E348/60</f>
        <v/>
      </c>
      <c r="G348" s="13">
        <f>IF(F348&gt;=$AI$66,$B$26,IF(F348&gt;=$AI$65,$B$25,IF(F348&gt;=$AI$64,$B$24,IF(F348&gt;=$AI$63,$B$23,IF(F348&gt;=$AI$62,$B$22,IF(F348&gt;=$AI$61,$B$21,$B$20))))))</f>
        <v/>
      </c>
      <c r="H348" s="14">
        <f>MAX(0,MIN($AI$59,IF($B$9="Plasma",(G348-(S348*$AI$18+T348*$AI$19+U348*$AI$20))/$AI$46,AF348)))</f>
        <v/>
      </c>
      <c r="I348" s="15">
        <f>H348/10*3600/$B$11</f>
        <v/>
      </c>
      <c r="J348" s="15">
        <f>J347+H348</f>
        <v/>
      </c>
      <c r="K348" s="14">
        <f>$AI$21*K347+$AI$22*L347+$AI$23*M347+$AI$30*H347</f>
        <v/>
      </c>
      <c r="L348" s="14">
        <f>$AI$24*K347+$AI$25*L347+$AI$26*M347+$AI$31*H347</f>
        <v/>
      </c>
      <c r="M348" s="14">
        <f>$AI$27*K347+$AI$28*L347+$AI$29*M347+$AI$32*H347</f>
        <v/>
      </c>
      <c r="N348" s="16">
        <f>R348*$B$48</f>
        <v/>
      </c>
      <c r="O348" s="14">
        <f>K348/$B$37</f>
        <v/>
      </c>
      <c r="P348" s="14">
        <f>L348/$B$38</f>
        <v/>
      </c>
      <c r="Q348" s="14">
        <f>M348/$B$39</f>
        <v/>
      </c>
      <c r="R348" s="14">
        <f>R347*$AI$42+S347*$AI$43+T347*$AI$44+U347*$AI$45+$AI$47*H347</f>
        <v/>
      </c>
      <c r="S348" s="17">
        <f>$AI$33*K348+$AI$34*L348+$AI$35*M348</f>
        <v/>
      </c>
      <c r="T348" s="17">
        <f>$AI$36*K348+$AI$37*L348+$AI$38*M348</f>
        <v/>
      </c>
      <c r="U348" s="17">
        <f>$AI$39*K348+$AI$40*L348+$AI$41*M348</f>
        <v/>
      </c>
      <c r="V348" s="17">
        <f>R348*EXP(-$B$15*(($B$16+$AI$4)*0.1))+S348*$B$15/($B$15-$AI$12)*(EXP(-$AI$12*(($B$16+$AI$4)*0.1))-EXP(-$B$15*(($B$16+$AI$4)*0.1)))+T348*$B$15/($B$15-$AI$13)*(EXP(-$AI$13*(($B$16+$AI$4)*0.1))-EXP(-$B$15*(($B$16+$AI$4)*0.1)))+U348*$B$15/($B$15-$AI$14)*(EXP(-$AI$14*(($B$16+$AI$4)*0.1))-EXP(-$B$15*(($B$16+$AI$4)*0.1)))</f>
        <v/>
      </c>
      <c r="W348" s="17">
        <f>R348*EXP(-$B$15*(($B$16+$AI$4)*0.2))+S348*$B$15/($B$15-$AI$12)*(EXP(-$AI$12*(($B$16+$AI$4)*0.2))-EXP(-$B$15*(($B$16+$AI$4)*0.2)))+T348*$B$15/($B$15-$AI$13)*(EXP(-$AI$13*(($B$16+$AI$4)*0.2))-EXP(-$B$15*(($B$16+$AI$4)*0.2)))+U348*$B$15/($B$15-$AI$14)*(EXP(-$AI$14*(($B$16+$AI$4)*0.2))-EXP(-$B$15*(($B$16+$AI$4)*0.2)))</f>
        <v/>
      </c>
      <c r="X348" s="17">
        <f>R348*EXP(-$B$15*(($B$16+$AI$4)*0.3))+S348*$B$15/($B$15-$AI$12)*(EXP(-$AI$12*(($B$16+$AI$4)*0.3))-EXP(-$B$15*(($B$16+$AI$4)*0.3)))+T348*$B$15/($B$15-$AI$13)*(EXP(-$AI$13*(($B$16+$AI$4)*0.3))-EXP(-$B$15*(($B$16+$AI$4)*0.3)))+U348*$B$15/($B$15-$AI$14)*(EXP(-$AI$14*(($B$16+$AI$4)*0.3))-EXP(-$B$15*(($B$16+$AI$4)*0.3)))</f>
        <v/>
      </c>
      <c r="Y348" s="17">
        <f>R348*EXP(-$B$15*(($B$16+$AI$4)*0.4))+S348*$B$15/($B$15-$AI$12)*(EXP(-$AI$12*(($B$16+$AI$4)*0.4))-EXP(-$B$15*(($B$16+$AI$4)*0.4)))+T348*$B$15/($B$15-$AI$13)*(EXP(-$AI$13*(($B$16+$AI$4)*0.4))-EXP(-$B$15*(($B$16+$AI$4)*0.4)))+U348*$B$15/($B$15-$AI$14)*(EXP(-$AI$14*(($B$16+$AI$4)*0.4))-EXP(-$B$15*(($B$16+$AI$4)*0.4)))</f>
        <v/>
      </c>
      <c r="Z348" s="17">
        <f>R348*EXP(-$B$15*(($B$16+$AI$4)*0.5))+S348*$B$15/($B$15-$AI$12)*(EXP(-$AI$12*(($B$16+$AI$4)*0.5))-EXP(-$B$15*(($B$16+$AI$4)*0.5)))+T348*$B$15/($B$15-$AI$13)*(EXP(-$AI$13*(($B$16+$AI$4)*0.5))-EXP(-$B$15*(($B$16+$AI$4)*0.5)))+U348*$B$15/($B$15-$AI$14)*(EXP(-$AI$14*(($B$16+$AI$4)*0.5))-EXP(-$B$15*(($B$16+$AI$4)*0.5)))</f>
        <v/>
      </c>
      <c r="AA348" s="17">
        <f>R348*EXP(-$B$15*(($B$16+$AI$4)*0.6))+S348*$B$15/($B$15-$AI$12)*(EXP(-$AI$12*(($B$16+$AI$4)*0.6))-EXP(-$B$15*(($B$16+$AI$4)*0.6)))+T348*$B$15/($B$15-$AI$13)*(EXP(-$AI$13*(($B$16+$AI$4)*0.6))-EXP(-$B$15*(($B$16+$AI$4)*0.6)))+U348*$B$15/($B$15-$AI$14)*(EXP(-$AI$14*(($B$16+$AI$4)*0.6))-EXP(-$B$15*(($B$16+$AI$4)*0.6)))</f>
        <v/>
      </c>
      <c r="AB348" s="17">
        <f>R348*EXP(-$B$15*(($B$16+$AI$4)*0.7))+S348*$B$15/($B$15-$AI$12)*(EXP(-$AI$12*(($B$16+$AI$4)*0.7))-EXP(-$B$15*(($B$16+$AI$4)*0.7)))+T348*$B$15/($B$15-$AI$13)*(EXP(-$AI$13*(($B$16+$AI$4)*0.7))-EXP(-$B$15*(($B$16+$AI$4)*0.7)))+U348*$B$15/($B$15-$AI$14)*(EXP(-$AI$14*(($B$16+$AI$4)*0.7))-EXP(-$B$15*(($B$16+$AI$4)*0.7)))</f>
        <v/>
      </c>
      <c r="AC348" s="17">
        <f>R348*EXP(-$B$15*(($B$16+$AI$4)*0.8))+S348*$B$15/($B$15-$AI$12)*(EXP(-$AI$12*(($B$16+$AI$4)*0.8))-EXP(-$B$15*(($B$16+$AI$4)*0.8)))+T348*$B$15/($B$15-$AI$13)*(EXP(-$AI$13*(($B$16+$AI$4)*0.8))-EXP(-$B$15*(($B$16+$AI$4)*0.8)))+U348*$B$15/($B$15-$AI$14)*(EXP(-$AI$14*(($B$16+$AI$4)*0.8))-EXP(-$B$15*(($B$16+$AI$4)*0.8)))</f>
        <v/>
      </c>
      <c r="AD348" s="17">
        <f>R348*EXP(-$B$15*(($B$16+$AI$4)*0.9))+S348*$B$15/($B$15-$AI$12)*(EXP(-$AI$12*(($B$16+$AI$4)*0.9))-EXP(-$B$15*(($B$16+$AI$4)*0.9)))+T348*$B$15/($B$15-$AI$13)*(EXP(-$AI$13*(($B$16+$AI$4)*0.9))-EXP(-$B$15*(($B$16+$AI$4)*0.9)))+U348*$B$15/($B$15-$AI$14)*(EXP(-$AI$14*(($B$16+$AI$4)*0.9))-EXP(-$B$15*(($B$16+$AI$4)*0.9)))</f>
        <v/>
      </c>
      <c r="AE348" s="17">
        <f>R348*EXP(-$B$15*(($B$16+$AI$4)*1.0))+S348*$B$15/($B$15-$AI$12)*(EXP(-$AI$12*(($B$16+$AI$4)*1.0))-EXP(-$B$15*(($B$16+$AI$4)*1.0)))+T348*$B$15/($B$15-$AI$13)*(EXP(-$AI$13*(($B$16+$AI$4)*1.0))-EXP(-$B$15*(($B$16+$AI$4)*1.0)))+U348*$B$15/($B$15-$AI$14)*(EXP(-$AI$14*(($B$16+$AI$4)*1.0))-EXP(-$B$15*(($B$16+$AI$4)*1.0)))</f>
        <v/>
      </c>
      <c r="AF348" s="17">
        <f>MIN((G348-V348)/$AI$48,(G348-W348)/$AI$49,(G348-X348)/$AI$50,(G348-Y348)/$AI$51,(G348-Z348)/$AI$52,(G348-AA348)/$AI$53,(G348-AB348)/$AI$54,(G348-AC348)/$AI$55,(G348-AD348)/$AI$56,(G348-AE348)/$AI$57)</f>
        <v/>
      </c>
    </row>
    <row r="349">
      <c r="E349" s="12">
        <f>E348+$B$11</f>
        <v/>
      </c>
      <c r="F349" s="13">
        <f>E349/60</f>
        <v/>
      </c>
      <c r="G349" s="13">
        <f>IF(F349&gt;=$AI$66,$B$26,IF(F349&gt;=$AI$65,$B$25,IF(F349&gt;=$AI$64,$B$24,IF(F349&gt;=$AI$63,$B$23,IF(F349&gt;=$AI$62,$B$22,IF(F349&gt;=$AI$61,$B$21,$B$20))))))</f>
        <v/>
      </c>
      <c r="H349" s="14">
        <f>MAX(0,MIN($AI$59,IF($B$9="Plasma",(G349-(S349*$AI$18+T349*$AI$19+U349*$AI$20))/$AI$46,AF349)))</f>
        <v/>
      </c>
      <c r="I349" s="15">
        <f>H349/10*3600/$B$11</f>
        <v/>
      </c>
      <c r="J349" s="15">
        <f>J348+H349</f>
        <v/>
      </c>
      <c r="K349" s="14">
        <f>$AI$21*K348+$AI$22*L348+$AI$23*M348+$AI$30*H348</f>
        <v/>
      </c>
      <c r="L349" s="14">
        <f>$AI$24*K348+$AI$25*L348+$AI$26*M348+$AI$31*H348</f>
        <v/>
      </c>
      <c r="M349" s="14">
        <f>$AI$27*K348+$AI$28*L348+$AI$29*M348+$AI$32*H348</f>
        <v/>
      </c>
      <c r="N349" s="16">
        <f>R349*$B$48</f>
        <v/>
      </c>
      <c r="O349" s="14">
        <f>K349/$B$37</f>
        <v/>
      </c>
      <c r="P349" s="14">
        <f>L349/$B$38</f>
        <v/>
      </c>
      <c r="Q349" s="14">
        <f>M349/$B$39</f>
        <v/>
      </c>
      <c r="R349" s="14">
        <f>R348*$AI$42+S348*$AI$43+T348*$AI$44+U348*$AI$45+$AI$47*H348</f>
        <v/>
      </c>
      <c r="S349" s="17">
        <f>$AI$33*K349+$AI$34*L349+$AI$35*M349</f>
        <v/>
      </c>
      <c r="T349" s="17">
        <f>$AI$36*K349+$AI$37*L349+$AI$38*M349</f>
        <v/>
      </c>
      <c r="U349" s="17">
        <f>$AI$39*K349+$AI$40*L349+$AI$41*M349</f>
        <v/>
      </c>
      <c r="V349" s="17">
        <f>R349*EXP(-$B$15*(($B$16+$AI$4)*0.1))+S349*$B$15/($B$15-$AI$12)*(EXP(-$AI$12*(($B$16+$AI$4)*0.1))-EXP(-$B$15*(($B$16+$AI$4)*0.1)))+T349*$B$15/($B$15-$AI$13)*(EXP(-$AI$13*(($B$16+$AI$4)*0.1))-EXP(-$B$15*(($B$16+$AI$4)*0.1)))+U349*$B$15/($B$15-$AI$14)*(EXP(-$AI$14*(($B$16+$AI$4)*0.1))-EXP(-$B$15*(($B$16+$AI$4)*0.1)))</f>
        <v/>
      </c>
      <c r="W349" s="17">
        <f>R349*EXP(-$B$15*(($B$16+$AI$4)*0.2))+S349*$B$15/($B$15-$AI$12)*(EXP(-$AI$12*(($B$16+$AI$4)*0.2))-EXP(-$B$15*(($B$16+$AI$4)*0.2)))+T349*$B$15/($B$15-$AI$13)*(EXP(-$AI$13*(($B$16+$AI$4)*0.2))-EXP(-$B$15*(($B$16+$AI$4)*0.2)))+U349*$B$15/($B$15-$AI$14)*(EXP(-$AI$14*(($B$16+$AI$4)*0.2))-EXP(-$B$15*(($B$16+$AI$4)*0.2)))</f>
        <v/>
      </c>
      <c r="X349" s="17">
        <f>R349*EXP(-$B$15*(($B$16+$AI$4)*0.3))+S349*$B$15/($B$15-$AI$12)*(EXP(-$AI$12*(($B$16+$AI$4)*0.3))-EXP(-$B$15*(($B$16+$AI$4)*0.3)))+T349*$B$15/($B$15-$AI$13)*(EXP(-$AI$13*(($B$16+$AI$4)*0.3))-EXP(-$B$15*(($B$16+$AI$4)*0.3)))+U349*$B$15/($B$15-$AI$14)*(EXP(-$AI$14*(($B$16+$AI$4)*0.3))-EXP(-$B$15*(($B$16+$AI$4)*0.3)))</f>
        <v/>
      </c>
      <c r="Y349" s="17">
        <f>R349*EXP(-$B$15*(($B$16+$AI$4)*0.4))+S349*$B$15/($B$15-$AI$12)*(EXP(-$AI$12*(($B$16+$AI$4)*0.4))-EXP(-$B$15*(($B$16+$AI$4)*0.4)))+T349*$B$15/($B$15-$AI$13)*(EXP(-$AI$13*(($B$16+$AI$4)*0.4))-EXP(-$B$15*(($B$16+$AI$4)*0.4)))+U349*$B$15/($B$15-$AI$14)*(EXP(-$AI$14*(($B$16+$AI$4)*0.4))-EXP(-$B$15*(($B$16+$AI$4)*0.4)))</f>
        <v/>
      </c>
      <c r="Z349" s="17">
        <f>R349*EXP(-$B$15*(($B$16+$AI$4)*0.5))+S349*$B$15/($B$15-$AI$12)*(EXP(-$AI$12*(($B$16+$AI$4)*0.5))-EXP(-$B$15*(($B$16+$AI$4)*0.5)))+T349*$B$15/($B$15-$AI$13)*(EXP(-$AI$13*(($B$16+$AI$4)*0.5))-EXP(-$B$15*(($B$16+$AI$4)*0.5)))+U349*$B$15/($B$15-$AI$14)*(EXP(-$AI$14*(($B$16+$AI$4)*0.5))-EXP(-$B$15*(($B$16+$AI$4)*0.5)))</f>
        <v/>
      </c>
      <c r="AA349" s="17">
        <f>R349*EXP(-$B$15*(($B$16+$AI$4)*0.6))+S349*$B$15/($B$15-$AI$12)*(EXP(-$AI$12*(($B$16+$AI$4)*0.6))-EXP(-$B$15*(($B$16+$AI$4)*0.6)))+T349*$B$15/($B$15-$AI$13)*(EXP(-$AI$13*(($B$16+$AI$4)*0.6))-EXP(-$B$15*(($B$16+$AI$4)*0.6)))+U349*$B$15/($B$15-$AI$14)*(EXP(-$AI$14*(($B$16+$AI$4)*0.6))-EXP(-$B$15*(($B$16+$AI$4)*0.6)))</f>
        <v/>
      </c>
      <c r="AB349" s="17">
        <f>R349*EXP(-$B$15*(($B$16+$AI$4)*0.7))+S349*$B$15/($B$15-$AI$12)*(EXP(-$AI$12*(($B$16+$AI$4)*0.7))-EXP(-$B$15*(($B$16+$AI$4)*0.7)))+T349*$B$15/($B$15-$AI$13)*(EXP(-$AI$13*(($B$16+$AI$4)*0.7))-EXP(-$B$15*(($B$16+$AI$4)*0.7)))+U349*$B$15/($B$15-$AI$14)*(EXP(-$AI$14*(($B$16+$AI$4)*0.7))-EXP(-$B$15*(($B$16+$AI$4)*0.7)))</f>
        <v/>
      </c>
      <c r="AC349" s="17">
        <f>R349*EXP(-$B$15*(($B$16+$AI$4)*0.8))+S349*$B$15/($B$15-$AI$12)*(EXP(-$AI$12*(($B$16+$AI$4)*0.8))-EXP(-$B$15*(($B$16+$AI$4)*0.8)))+T349*$B$15/($B$15-$AI$13)*(EXP(-$AI$13*(($B$16+$AI$4)*0.8))-EXP(-$B$15*(($B$16+$AI$4)*0.8)))+U349*$B$15/($B$15-$AI$14)*(EXP(-$AI$14*(($B$16+$AI$4)*0.8))-EXP(-$B$15*(($B$16+$AI$4)*0.8)))</f>
        <v/>
      </c>
      <c r="AD349" s="17">
        <f>R349*EXP(-$B$15*(($B$16+$AI$4)*0.9))+S349*$B$15/($B$15-$AI$12)*(EXP(-$AI$12*(($B$16+$AI$4)*0.9))-EXP(-$B$15*(($B$16+$AI$4)*0.9)))+T349*$B$15/($B$15-$AI$13)*(EXP(-$AI$13*(($B$16+$AI$4)*0.9))-EXP(-$B$15*(($B$16+$AI$4)*0.9)))+U349*$B$15/($B$15-$AI$14)*(EXP(-$AI$14*(($B$16+$AI$4)*0.9))-EXP(-$B$15*(($B$16+$AI$4)*0.9)))</f>
        <v/>
      </c>
      <c r="AE349" s="17">
        <f>R349*EXP(-$B$15*(($B$16+$AI$4)*1.0))+S349*$B$15/($B$15-$AI$12)*(EXP(-$AI$12*(($B$16+$AI$4)*1.0))-EXP(-$B$15*(($B$16+$AI$4)*1.0)))+T349*$B$15/($B$15-$AI$13)*(EXP(-$AI$13*(($B$16+$AI$4)*1.0))-EXP(-$B$15*(($B$16+$AI$4)*1.0)))+U349*$B$15/($B$15-$AI$14)*(EXP(-$AI$14*(($B$16+$AI$4)*1.0))-EXP(-$B$15*(($B$16+$AI$4)*1.0)))</f>
        <v/>
      </c>
      <c r="AF349" s="17">
        <f>MIN((G349-V349)/$AI$48,(G349-W349)/$AI$49,(G349-X349)/$AI$50,(G349-Y349)/$AI$51,(G349-Z349)/$AI$52,(G349-AA349)/$AI$53,(G349-AB349)/$AI$54,(G349-AC349)/$AI$55,(G349-AD349)/$AI$56,(G349-AE349)/$AI$57)</f>
        <v/>
      </c>
    </row>
    <row r="350">
      <c r="E350" s="12">
        <f>E349+$B$11</f>
        <v/>
      </c>
      <c r="F350" s="13">
        <f>E350/60</f>
        <v/>
      </c>
      <c r="G350" s="13">
        <f>IF(F350&gt;=$AI$66,$B$26,IF(F350&gt;=$AI$65,$B$25,IF(F350&gt;=$AI$64,$B$24,IF(F350&gt;=$AI$63,$B$23,IF(F350&gt;=$AI$62,$B$22,IF(F350&gt;=$AI$61,$B$21,$B$20))))))</f>
        <v/>
      </c>
      <c r="H350" s="14">
        <f>MAX(0,MIN($AI$59,IF($B$9="Plasma",(G350-(S350*$AI$18+T350*$AI$19+U350*$AI$20))/$AI$46,AF350)))</f>
        <v/>
      </c>
      <c r="I350" s="15">
        <f>H350/10*3600/$B$11</f>
        <v/>
      </c>
      <c r="J350" s="15">
        <f>J349+H350</f>
        <v/>
      </c>
      <c r="K350" s="14">
        <f>$AI$21*K349+$AI$22*L349+$AI$23*M349+$AI$30*H349</f>
        <v/>
      </c>
      <c r="L350" s="14">
        <f>$AI$24*K349+$AI$25*L349+$AI$26*M349+$AI$31*H349</f>
        <v/>
      </c>
      <c r="M350" s="14">
        <f>$AI$27*K349+$AI$28*L349+$AI$29*M349+$AI$32*H349</f>
        <v/>
      </c>
      <c r="N350" s="16">
        <f>R350*$B$48</f>
        <v/>
      </c>
      <c r="O350" s="14">
        <f>K350/$B$37</f>
        <v/>
      </c>
      <c r="P350" s="14">
        <f>L350/$B$38</f>
        <v/>
      </c>
      <c r="Q350" s="14">
        <f>M350/$B$39</f>
        <v/>
      </c>
      <c r="R350" s="14">
        <f>R349*$AI$42+S349*$AI$43+T349*$AI$44+U349*$AI$45+$AI$47*H349</f>
        <v/>
      </c>
      <c r="S350" s="17">
        <f>$AI$33*K350+$AI$34*L350+$AI$35*M350</f>
        <v/>
      </c>
      <c r="T350" s="17">
        <f>$AI$36*K350+$AI$37*L350+$AI$38*M350</f>
        <v/>
      </c>
      <c r="U350" s="17">
        <f>$AI$39*K350+$AI$40*L350+$AI$41*M350</f>
        <v/>
      </c>
      <c r="V350" s="17">
        <f>R350*EXP(-$B$15*(($B$16+$AI$4)*0.1))+S350*$B$15/($B$15-$AI$12)*(EXP(-$AI$12*(($B$16+$AI$4)*0.1))-EXP(-$B$15*(($B$16+$AI$4)*0.1)))+T350*$B$15/($B$15-$AI$13)*(EXP(-$AI$13*(($B$16+$AI$4)*0.1))-EXP(-$B$15*(($B$16+$AI$4)*0.1)))+U350*$B$15/($B$15-$AI$14)*(EXP(-$AI$14*(($B$16+$AI$4)*0.1))-EXP(-$B$15*(($B$16+$AI$4)*0.1)))</f>
        <v/>
      </c>
      <c r="W350" s="17">
        <f>R350*EXP(-$B$15*(($B$16+$AI$4)*0.2))+S350*$B$15/($B$15-$AI$12)*(EXP(-$AI$12*(($B$16+$AI$4)*0.2))-EXP(-$B$15*(($B$16+$AI$4)*0.2)))+T350*$B$15/($B$15-$AI$13)*(EXP(-$AI$13*(($B$16+$AI$4)*0.2))-EXP(-$B$15*(($B$16+$AI$4)*0.2)))+U350*$B$15/($B$15-$AI$14)*(EXP(-$AI$14*(($B$16+$AI$4)*0.2))-EXP(-$B$15*(($B$16+$AI$4)*0.2)))</f>
        <v/>
      </c>
      <c r="X350" s="17">
        <f>R350*EXP(-$B$15*(($B$16+$AI$4)*0.3))+S350*$B$15/($B$15-$AI$12)*(EXP(-$AI$12*(($B$16+$AI$4)*0.3))-EXP(-$B$15*(($B$16+$AI$4)*0.3)))+T350*$B$15/($B$15-$AI$13)*(EXP(-$AI$13*(($B$16+$AI$4)*0.3))-EXP(-$B$15*(($B$16+$AI$4)*0.3)))+U350*$B$15/($B$15-$AI$14)*(EXP(-$AI$14*(($B$16+$AI$4)*0.3))-EXP(-$B$15*(($B$16+$AI$4)*0.3)))</f>
        <v/>
      </c>
      <c r="Y350" s="17">
        <f>R350*EXP(-$B$15*(($B$16+$AI$4)*0.4))+S350*$B$15/($B$15-$AI$12)*(EXP(-$AI$12*(($B$16+$AI$4)*0.4))-EXP(-$B$15*(($B$16+$AI$4)*0.4)))+T350*$B$15/($B$15-$AI$13)*(EXP(-$AI$13*(($B$16+$AI$4)*0.4))-EXP(-$B$15*(($B$16+$AI$4)*0.4)))+U350*$B$15/($B$15-$AI$14)*(EXP(-$AI$14*(($B$16+$AI$4)*0.4))-EXP(-$B$15*(($B$16+$AI$4)*0.4)))</f>
        <v/>
      </c>
      <c r="Z350" s="17">
        <f>R350*EXP(-$B$15*(($B$16+$AI$4)*0.5))+S350*$B$15/($B$15-$AI$12)*(EXP(-$AI$12*(($B$16+$AI$4)*0.5))-EXP(-$B$15*(($B$16+$AI$4)*0.5)))+T350*$B$15/($B$15-$AI$13)*(EXP(-$AI$13*(($B$16+$AI$4)*0.5))-EXP(-$B$15*(($B$16+$AI$4)*0.5)))+U350*$B$15/($B$15-$AI$14)*(EXP(-$AI$14*(($B$16+$AI$4)*0.5))-EXP(-$B$15*(($B$16+$AI$4)*0.5)))</f>
        <v/>
      </c>
      <c r="AA350" s="17">
        <f>R350*EXP(-$B$15*(($B$16+$AI$4)*0.6))+S350*$B$15/($B$15-$AI$12)*(EXP(-$AI$12*(($B$16+$AI$4)*0.6))-EXP(-$B$15*(($B$16+$AI$4)*0.6)))+T350*$B$15/($B$15-$AI$13)*(EXP(-$AI$13*(($B$16+$AI$4)*0.6))-EXP(-$B$15*(($B$16+$AI$4)*0.6)))+U350*$B$15/($B$15-$AI$14)*(EXP(-$AI$14*(($B$16+$AI$4)*0.6))-EXP(-$B$15*(($B$16+$AI$4)*0.6)))</f>
        <v/>
      </c>
      <c r="AB350" s="17">
        <f>R350*EXP(-$B$15*(($B$16+$AI$4)*0.7))+S350*$B$15/($B$15-$AI$12)*(EXP(-$AI$12*(($B$16+$AI$4)*0.7))-EXP(-$B$15*(($B$16+$AI$4)*0.7)))+T350*$B$15/($B$15-$AI$13)*(EXP(-$AI$13*(($B$16+$AI$4)*0.7))-EXP(-$B$15*(($B$16+$AI$4)*0.7)))+U350*$B$15/($B$15-$AI$14)*(EXP(-$AI$14*(($B$16+$AI$4)*0.7))-EXP(-$B$15*(($B$16+$AI$4)*0.7)))</f>
        <v/>
      </c>
      <c r="AC350" s="17">
        <f>R350*EXP(-$B$15*(($B$16+$AI$4)*0.8))+S350*$B$15/($B$15-$AI$12)*(EXP(-$AI$12*(($B$16+$AI$4)*0.8))-EXP(-$B$15*(($B$16+$AI$4)*0.8)))+T350*$B$15/($B$15-$AI$13)*(EXP(-$AI$13*(($B$16+$AI$4)*0.8))-EXP(-$B$15*(($B$16+$AI$4)*0.8)))+U350*$B$15/($B$15-$AI$14)*(EXP(-$AI$14*(($B$16+$AI$4)*0.8))-EXP(-$B$15*(($B$16+$AI$4)*0.8)))</f>
        <v/>
      </c>
      <c r="AD350" s="17">
        <f>R350*EXP(-$B$15*(($B$16+$AI$4)*0.9))+S350*$B$15/($B$15-$AI$12)*(EXP(-$AI$12*(($B$16+$AI$4)*0.9))-EXP(-$B$15*(($B$16+$AI$4)*0.9)))+T350*$B$15/($B$15-$AI$13)*(EXP(-$AI$13*(($B$16+$AI$4)*0.9))-EXP(-$B$15*(($B$16+$AI$4)*0.9)))+U350*$B$15/($B$15-$AI$14)*(EXP(-$AI$14*(($B$16+$AI$4)*0.9))-EXP(-$B$15*(($B$16+$AI$4)*0.9)))</f>
        <v/>
      </c>
      <c r="AE350" s="17">
        <f>R350*EXP(-$B$15*(($B$16+$AI$4)*1.0))+S350*$B$15/($B$15-$AI$12)*(EXP(-$AI$12*(($B$16+$AI$4)*1.0))-EXP(-$B$15*(($B$16+$AI$4)*1.0)))+T350*$B$15/($B$15-$AI$13)*(EXP(-$AI$13*(($B$16+$AI$4)*1.0))-EXP(-$B$15*(($B$16+$AI$4)*1.0)))+U350*$B$15/($B$15-$AI$14)*(EXP(-$AI$14*(($B$16+$AI$4)*1.0))-EXP(-$B$15*(($B$16+$AI$4)*1.0)))</f>
        <v/>
      </c>
      <c r="AF350" s="17">
        <f>MIN((G350-V350)/$AI$48,(G350-W350)/$AI$49,(G350-X350)/$AI$50,(G350-Y350)/$AI$51,(G350-Z350)/$AI$52,(G350-AA350)/$AI$53,(G350-AB350)/$AI$54,(G350-AC350)/$AI$55,(G350-AD350)/$AI$56,(G350-AE350)/$AI$57)</f>
        <v/>
      </c>
    </row>
    <row r="351">
      <c r="E351" s="12">
        <f>E350+$B$11</f>
        <v/>
      </c>
      <c r="F351" s="13">
        <f>E351/60</f>
        <v/>
      </c>
      <c r="G351" s="13">
        <f>IF(F351&gt;=$AI$66,$B$26,IF(F351&gt;=$AI$65,$B$25,IF(F351&gt;=$AI$64,$B$24,IF(F351&gt;=$AI$63,$B$23,IF(F351&gt;=$AI$62,$B$22,IF(F351&gt;=$AI$61,$B$21,$B$20))))))</f>
        <v/>
      </c>
      <c r="H351" s="14">
        <f>MAX(0,MIN($AI$59,IF($B$9="Plasma",(G351-(S351*$AI$18+T351*$AI$19+U351*$AI$20))/$AI$46,AF351)))</f>
        <v/>
      </c>
      <c r="I351" s="15">
        <f>H351/10*3600/$B$11</f>
        <v/>
      </c>
      <c r="J351" s="15">
        <f>J350+H351</f>
        <v/>
      </c>
      <c r="K351" s="14">
        <f>$AI$21*K350+$AI$22*L350+$AI$23*M350+$AI$30*H350</f>
        <v/>
      </c>
      <c r="L351" s="14">
        <f>$AI$24*K350+$AI$25*L350+$AI$26*M350+$AI$31*H350</f>
        <v/>
      </c>
      <c r="M351" s="14">
        <f>$AI$27*K350+$AI$28*L350+$AI$29*M350+$AI$32*H350</f>
        <v/>
      </c>
      <c r="N351" s="16">
        <f>R351*$B$48</f>
        <v/>
      </c>
      <c r="O351" s="14">
        <f>K351/$B$37</f>
        <v/>
      </c>
      <c r="P351" s="14">
        <f>L351/$B$38</f>
        <v/>
      </c>
      <c r="Q351" s="14">
        <f>M351/$B$39</f>
        <v/>
      </c>
      <c r="R351" s="14">
        <f>R350*$AI$42+S350*$AI$43+T350*$AI$44+U350*$AI$45+$AI$47*H350</f>
        <v/>
      </c>
      <c r="S351" s="17">
        <f>$AI$33*K351+$AI$34*L351+$AI$35*M351</f>
        <v/>
      </c>
      <c r="T351" s="17">
        <f>$AI$36*K351+$AI$37*L351+$AI$38*M351</f>
        <v/>
      </c>
      <c r="U351" s="17">
        <f>$AI$39*K351+$AI$40*L351+$AI$41*M351</f>
        <v/>
      </c>
      <c r="V351" s="17">
        <f>R351*EXP(-$B$15*(($B$16+$AI$4)*0.1))+S351*$B$15/($B$15-$AI$12)*(EXP(-$AI$12*(($B$16+$AI$4)*0.1))-EXP(-$B$15*(($B$16+$AI$4)*0.1)))+T351*$B$15/($B$15-$AI$13)*(EXP(-$AI$13*(($B$16+$AI$4)*0.1))-EXP(-$B$15*(($B$16+$AI$4)*0.1)))+U351*$B$15/($B$15-$AI$14)*(EXP(-$AI$14*(($B$16+$AI$4)*0.1))-EXP(-$B$15*(($B$16+$AI$4)*0.1)))</f>
        <v/>
      </c>
      <c r="W351" s="17">
        <f>R351*EXP(-$B$15*(($B$16+$AI$4)*0.2))+S351*$B$15/($B$15-$AI$12)*(EXP(-$AI$12*(($B$16+$AI$4)*0.2))-EXP(-$B$15*(($B$16+$AI$4)*0.2)))+T351*$B$15/($B$15-$AI$13)*(EXP(-$AI$13*(($B$16+$AI$4)*0.2))-EXP(-$B$15*(($B$16+$AI$4)*0.2)))+U351*$B$15/($B$15-$AI$14)*(EXP(-$AI$14*(($B$16+$AI$4)*0.2))-EXP(-$B$15*(($B$16+$AI$4)*0.2)))</f>
        <v/>
      </c>
      <c r="X351" s="17">
        <f>R351*EXP(-$B$15*(($B$16+$AI$4)*0.3))+S351*$B$15/($B$15-$AI$12)*(EXP(-$AI$12*(($B$16+$AI$4)*0.3))-EXP(-$B$15*(($B$16+$AI$4)*0.3)))+T351*$B$15/($B$15-$AI$13)*(EXP(-$AI$13*(($B$16+$AI$4)*0.3))-EXP(-$B$15*(($B$16+$AI$4)*0.3)))+U351*$B$15/($B$15-$AI$14)*(EXP(-$AI$14*(($B$16+$AI$4)*0.3))-EXP(-$B$15*(($B$16+$AI$4)*0.3)))</f>
        <v/>
      </c>
      <c r="Y351" s="17">
        <f>R351*EXP(-$B$15*(($B$16+$AI$4)*0.4))+S351*$B$15/($B$15-$AI$12)*(EXP(-$AI$12*(($B$16+$AI$4)*0.4))-EXP(-$B$15*(($B$16+$AI$4)*0.4)))+T351*$B$15/($B$15-$AI$13)*(EXP(-$AI$13*(($B$16+$AI$4)*0.4))-EXP(-$B$15*(($B$16+$AI$4)*0.4)))+U351*$B$15/($B$15-$AI$14)*(EXP(-$AI$14*(($B$16+$AI$4)*0.4))-EXP(-$B$15*(($B$16+$AI$4)*0.4)))</f>
        <v/>
      </c>
      <c r="Z351" s="17">
        <f>R351*EXP(-$B$15*(($B$16+$AI$4)*0.5))+S351*$B$15/($B$15-$AI$12)*(EXP(-$AI$12*(($B$16+$AI$4)*0.5))-EXP(-$B$15*(($B$16+$AI$4)*0.5)))+T351*$B$15/($B$15-$AI$13)*(EXP(-$AI$13*(($B$16+$AI$4)*0.5))-EXP(-$B$15*(($B$16+$AI$4)*0.5)))+U351*$B$15/($B$15-$AI$14)*(EXP(-$AI$14*(($B$16+$AI$4)*0.5))-EXP(-$B$15*(($B$16+$AI$4)*0.5)))</f>
        <v/>
      </c>
      <c r="AA351" s="17">
        <f>R351*EXP(-$B$15*(($B$16+$AI$4)*0.6))+S351*$B$15/($B$15-$AI$12)*(EXP(-$AI$12*(($B$16+$AI$4)*0.6))-EXP(-$B$15*(($B$16+$AI$4)*0.6)))+T351*$B$15/($B$15-$AI$13)*(EXP(-$AI$13*(($B$16+$AI$4)*0.6))-EXP(-$B$15*(($B$16+$AI$4)*0.6)))+U351*$B$15/($B$15-$AI$14)*(EXP(-$AI$14*(($B$16+$AI$4)*0.6))-EXP(-$B$15*(($B$16+$AI$4)*0.6)))</f>
        <v/>
      </c>
      <c r="AB351" s="17">
        <f>R351*EXP(-$B$15*(($B$16+$AI$4)*0.7))+S351*$B$15/($B$15-$AI$12)*(EXP(-$AI$12*(($B$16+$AI$4)*0.7))-EXP(-$B$15*(($B$16+$AI$4)*0.7)))+T351*$B$15/($B$15-$AI$13)*(EXP(-$AI$13*(($B$16+$AI$4)*0.7))-EXP(-$B$15*(($B$16+$AI$4)*0.7)))+U351*$B$15/($B$15-$AI$14)*(EXP(-$AI$14*(($B$16+$AI$4)*0.7))-EXP(-$B$15*(($B$16+$AI$4)*0.7)))</f>
        <v/>
      </c>
      <c r="AC351" s="17">
        <f>R351*EXP(-$B$15*(($B$16+$AI$4)*0.8))+S351*$B$15/($B$15-$AI$12)*(EXP(-$AI$12*(($B$16+$AI$4)*0.8))-EXP(-$B$15*(($B$16+$AI$4)*0.8)))+T351*$B$15/($B$15-$AI$13)*(EXP(-$AI$13*(($B$16+$AI$4)*0.8))-EXP(-$B$15*(($B$16+$AI$4)*0.8)))+U351*$B$15/($B$15-$AI$14)*(EXP(-$AI$14*(($B$16+$AI$4)*0.8))-EXP(-$B$15*(($B$16+$AI$4)*0.8)))</f>
        <v/>
      </c>
      <c r="AD351" s="17">
        <f>R351*EXP(-$B$15*(($B$16+$AI$4)*0.9))+S351*$B$15/($B$15-$AI$12)*(EXP(-$AI$12*(($B$16+$AI$4)*0.9))-EXP(-$B$15*(($B$16+$AI$4)*0.9)))+T351*$B$15/($B$15-$AI$13)*(EXP(-$AI$13*(($B$16+$AI$4)*0.9))-EXP(-$B$15*(($B$16+$AI$4)*0.9)))+U351*$B$15/($B$15-$AI$14)*(EXP(-$AI$14*(($B$16+$AI$4)*0.9))-EXP(-$B$15*(($B$16+$AI$4)*0.9)))</f>
        <v/>
      </c>
      <c r="AE351" s="17">
        <f>R351*EXP(-$B$15*(($B$16+$AI$4)*1.0))+S351*$B$15/($B$15-$AI$12)*(EXP(-$AI$12*(($B$16+$AI$4)*1.0))-EXP(-$B$15*(($B$16+$AI$4)*1.0)))+T351*$B$15/($B$15-$AI$13)*(EXP(-$AI$13*(($B$16+$AI$4)*1.0))-EXP(-$B$15*(($B$16+$AI$4)*1.0)))+U351*$B$15/($B$15-$AI$14)*(EXP(-$AI$14*(($B$16+$AI$4)*1.0))-EXP(-$B$15*(($B$16+$AI$4)*1.0)))</f>
        <v/>
      </c>
      <c r="AF351" s="17">
        <f>MIN((G351-V351)/$AI$48,(G351-W351)/$AI$49,(G351-X351)/$AI$50,(G351-Y351)/$AI$51,(G351-Z351)/$AI$52,(G351-AA351)/$AI$53,(G351-AB351)/$AI$54,(G351-AC351)/$AI$55,(G351-AD351)/$AI$56,(G351-AE351)/$AI$57)</f>
        <v/>
      </c>
    </row>
    <row r="352">
      <c r="E352" s="12">
        <f>E351+$B$11</f>
        <v/>
      </c>
      <c r="F352" s="13">
        <f>E352/60</f>
        <v/>
      </c>
      <c r="G352" s="13">
        <f>IF(F352&gt;=$AI$66,$B$26,IF(F352&gt;=$AI$65,$B$25,IF(F352&gt;=$AI$64,$B$24,IF(F352&gt;=$AI$63,$B$23,IF(F352&gt;=$AI$62,$B$22,IF(F352&gt;=$AI$61,$B$21,$B$20))))))</f>
        <v/>
      </c>
      <c r="H352" s="14">
        <f>MAX(0,MIN($AI$59,IF($B$9="Plasma",(G352-(S352*$AI$18+T352*$AI$19+U352*$AI$20))/$AI$46,AF352)))</f>
        <v/>
      </c>
      <c r="I352" s="15">
        <f>H352/10*3600/$B$11</f>
        <v/>
      </c>
      <c r="J352" s="15">
        <f>J351+H352</f>
        <v/>
      </c>
      <c r="K352" s="14">
        <f>$AI$21*K351+$AI$22*L351+$AI$23*M351+$AI$30*H351</f>
        <v/>
      </c>
      <c r="L352" s="14">
        <f>$AI$24*K351+$AI$25*L351+$AI$26*M351+$AI$31*H351</f>
        <v/>
      </c>
      <c r="M352" s="14">
        <f>$AI$27*K351+$AI$28*L351+$AI$29*M351+$AI$32*H351</f>
        <v/>
      </c>
      <c r="N352" s="16">
        <f>R352*$B$48</f>
        <v/>
      </c>
      <c r="O352" s="14">
        <f>K352/$B$37</f>
        <v/>
      </c>
      <c r="P352" s="14">
        <f>L352/$B$38</f>
        <v/>
      </c>
      <c r="Q352" s="14">
        <f>M352/$B$39</f>
        <v/>
      </c>
      <c r="R352" s="14">
        <f>R351*$AI$42+S351*$AI$43+T351*$AI$44+U351*$AI$45+$AI$47*H351</f>
        <v/>
      </c>
      <c r="S352" s="17">
        <f>$AI$33*K352+$AI$34*L352+$AI$35*M352</f>
        <v/>
      </c>
      <c r="T352" s="17">
        <f>$AI$36*K352+$AI$37*L352+$AI$38*M352</f>
        <v/>
      </c>
      <c r="U352" s="17">
        <f>$AI$39*K352+$AI$40*L352+$AI$41*M352</f>
        <v/>
      </c>
      <c r="V352" s="17">
        <f>R352*EXP(-$B$15*(($B$16+$AI$4)*0.1))+S352*$B$15/($B$15-$AI$12)*(EXP(-$AI$12*(($B$16+$AI$4)*0.1))-EXP(-$B$15*(($B$16+$AI$4)*0.1)))+T352*$B$15/($B$15-$AI$13)*(EXP(-$AI$13*(($B$16+$AI$4)*0.1))-EXP(-$B$15*(($B$16+$AI$4)*0.1)))+U352*$B$15/($B$15-$AI$14)*(EXP(-$AI$14*(($B$16+$AI$4)*0.1))-EXP(-$B$15*(($B$16+$AI$4)*0.1)))</f>
        <v/>
      </c>
      <c r="W352" s="17">
        <f>R352*EXP(-$B$15*(($B$16+$AI$4)*0.2))+S352*$B$15/($B$15-$AI$12)*(EXP(-$AI$12*(($B$16+$AI$4)*0.2))-EXP(-$B$15*(($B$16+$AI$4)*0.2)))+T352*$B$15/($B$15-$AI$13)*(EXP(-$AI$13*(($B$16+$AI$4)*0.2))-EXP(-$B$15*(($B$16+$AI$4)*0.2)))+U352*$B$15/($B$15-$AI$14)*(EXP(-$AI$14*(($B$16+$AI$4)*0.2))-EXP(-$B$15*(($B$16+$AI$4)*0.2)))</f>
        <v/>
      </c>
      <c r="X352" s="17">
        <f>R352*EXP(-$B$15*(($B$16+$AI$4)*0.3))+S352*$B$15/($B$15-$AI$12)*(EXP(-$AI$12*(($B$16+$AI$4)*0.3))-EXP(-$B$15*(($B$16+$AI$4)*0.3)))+T352*$B$15/($B$15-$AI$13)*(EXP(-$AI$13*(($B$16+$AI$4)*0.3))-EXP(-$B$15*(($B$16+$AI$4)*0.3)))+U352*$B$15/($B$15-$AI$14)*(EXP(-$AI$14*(($B$16+$AI$4)*0.3))-EXP(-$B$15*(($B$16+$AI$4)*0.3)))</f>
        <v/>
      </c>
      <c r="Y352" s="17">
        <f>R352*EXP(-$B$15*(($B$16+$AI$4)*0.4))+S352*$B$15/($B$15-$AI$12)*(EXP(-$AI$12*(($B$16+$AI$4)*0.4))-EXP(-$B$15*(($B$16+$AI$4)*0.4)))+T352*$B$15/($B$15-$AI$13)*(EXP(-$AI$13*(($B$16+$AI$4)*0.4))-EXP(-$B$15*(($B$16+$AI$4)*0.4)))+U352*$B$15/($B$15-$AI$14)*(EXP(-$AI$14*(($B$16+$AI$4)*0.4))-EXP(-$B$15*(($B$16+$AI$4)*0.4)))</f>
        <v/>
      </c>
      <c r="Z352" s="17">
        <f>R352*EXP(-$B$15*(($B$16+$AI$4)*0.5))+S352*$B$15/($B$15-$AI$12)*(EXP(-$AI$12*(($B$16+$AI$4)*0.5))-EXP(-$B$15*(($B$16+$AI$4)*0.5)))+T352*$B$15/($B$15-$AI$13)*(EXP(-$AI$13*(($B$16+$AI$4)*0.5))-EXP(-$B$15*(($B$16+$AI$4)*0.5)))+U352*$B$15/($B$15-$AI$14)*(EXP(-$AI$14*(($B$16+$AI$4)*0.5))-EXP(-$B$15*(($B$16+$AI$4)*0.5)))</f>
        <v/>
      </c>
      <c r="AA352" s="17">
        <f>R352*EXP(-$B$15*(($B$16+$AI$4)*0.6))+S352*$B$15/($B$15-$AI$12)*(EXP(-$AI$12*(($B$16+$AI$4)*0.6))-EXP(-$B$15*(($B$16+$AI$4)*0.6)))+T352*$B$15/($B$15-$AI$13)*(EXP(-$AI$13*(($B$16+$AI$4)*0.6))-EXP(-$B$15*(($B$16+$AI$4)*0.6)))+U352*$B$15/($B$15-$AI$14)*(EXP(-$AI$14*(($B$16+$AI$4)*0.6))-EXP(-$B$15*(($B$16+$AI$4)*0.6)))</f>
        <v/>
      </c>
      <c r="AB352" s="17">
        <f>R352*EXP(-$B$15*(($B$16+$AI$4)*0.7))+S352*$B$15/($B$15-$AI$12)*(EXP(-$AI$12*(($B$16+$AI$4)*0.7))-EXP(-$B$15*(($B$16+$AI$4)*0.7)))+T352*$B$15/($B$15-$AI$13)*(EXP(-$AI$13*(($B$16+$AI$4)*0.7))-EXP(-$B$15*(($B$16+$AI$4)*0.7)))+U352*$B$15/($B$15-$AI$14)*(EXP(-$AI$14*(($B$16+$AI$4)*0.7))-EXP(-$B$15*(($B$16+$AI$4)*0.7)))</f>
        <v/>
      </c>
      <c r="AC352" s="17">
        <f>R352*EXP(-$B$15*(($B$16+$AI$4)*0.8))+S352*$B$15/($B$15-$AI$12)*(EXP(-$AI$12*(($B$16+$AI$4)*0.8))-EXP(-$B$15*(($B$16+$AI$4)*0.8)))+T352*$B$15/($B$15-$AI$13)*(EXP(-$AI$13*(($B$16+$AI$4)*0.8))-EXP(-$B$15*(($B$16+$AI$4)*0.8)))+U352*$B$15/($B$15-$AI$14)*(EXP(-$AI$14*(($B$16+$AI$4)*0.8))-EXP(-$B$15*(($B$16+$AI$4)*0.8)))</f>
        <v/>
      </c>
      <c r="AD352" s="17">
        <f>R352*EXP(-$B$15*(($B$16+$AI$4)*0.9))+S352*$B$15/($B$15-$AI$12)*(EXP(-$AI$12*(($B$16+$AI$4)*0.9))-EXP(-$B$15*(($B$16+$AI$4)*0.9)))+T352*$B$15/($B$15-$AI$13)*(EXP(-$AI$13*(($B$16+$AI$4)*0.9))-EXP(-$B$15*(($B$16+$AI$4)*0.9)))+U352*$B$15/($B$15-$AI$14)*(EXP(-$AI$14*(($B$16+$AI$4)*0.9))-EXP(-$B$15*(($B$16+$AI$4)*0.9)))</f>
        <v/>
      </c>
      <c r="AE352" s="17">
        <f>R352*EXP(-$B$15*(($B$16+$AI$4)*1.0))+S352*$B$15/($B$15-$AI$12)*(EXP(-$AI$12*(($B$16+$AI$4)*1.0))-EXP(-$B$15*(($B$16+$AI$4)*1.0)))+T352*$B$15/($B$15-$AI$13)*(EXP(-$AI$13*(($B$16+$AI$4)*1.0))-EXP(-$B$15*(($B$16+$AI$4)*1.0)))+U352*$B$15/($B$15-$AI$14)*(EXP(-$AI$14*(($B$16+$AI$4)*1.0))-EXP(-$B$15*(($B$16+$AI$4)*1.0)))</f>
        <v/>
      </c>
      <c r="AF352" s="17">
        <f>MIN((G352-V352)/$AI$48,(G352-W352)/$AI$49,(G352-X352)/$AI$50,(G352-Y352)/$AI$51,(G352-Z352)/$AI$52,(G352-AA352)/$AI$53,(G352-AB352)/$AI$54,(G352-AC352)/$AI$55,(G352-AD352)/$AI$56,(G352-AE352)/$AI$57)</f>
        <v/>
      </c>
    </row>
    <row r="353">
      <c r="E353" s="12">
        <f>E352+$B$11</f>
        <v/>
      </c>
      <c r="F353" s="13">
        <f>E353/60</f>
        <v/>
      </c>
      <c r="G353" s="13">
        <f>IF(F353&gt;=$AI$66,$B$26,IF(F353&gt;=$AI$65,$B$25,IF(F353&gt;=$AI$64,$B$24,IF(F353&gt;=$AI$63,$B$23,IF(F353&gt;=$AI$62,$B$22,IF(F353&gt;=$AI$61,$B$21,$B$20))))))</f>
        <v/>
      </c>
      <c r="H353" s="14">
        <f>MAX(0,MIN($AI$59,IF($B$9="Plasma",(G353-(S353*$AI$18+T353*$AI$19+U353*$AI$20))/$AI$46,AF353)))</f>
        <v/>
      </c>
      <c r="I353" s="15">
        <f>H353/10*3600/$B$11</f>
        <v/>
      </c>
      <c r="J353" s="15">
        <f>J352+H353</f>
        <v/>
      </c>
      <c r="K353" s="14">
        <f>$AI$21*K352+$AI$22*L352+$AI$23*M352+$AI$30*H352</f>
        <v/>
      </c>
      <c r="L353" s="14">
        <f>$AI$24*K352+$AI$25*L352+$AI$26*M352+$AI$31*H352</f>
        <v/>
      </c>
      <c r="M353" s="14">
        <f>$AI$27*K352+$AI$28*L352+$AI$29*M352+$AI$32*H352</f>
        <v/>
      </c>
      <c r="N353" s="16">
        <f>R353*$B$48</f>
        <v/>
      </c>
      <c r="O353" s="14">
        <f>K353/$B$37</f>
        <v/>
      </c>
      <c r="P353" s="14">
        <f>L353/$B$38</f>
        <v/>
      </c>
      <c r="Q353" s="14">
        <f>M353/$B$39</f>
        <v/>
      </c>
      <c r="R353" s="14">
        <f>R352*$AI$42+S352*$AI$43+T352*$AI$44+U352*$AI$45+$AI$47*H352</f>
        <v/>
      </c>
      <c r="S353" s="17">
        <f>$AI$33*K353+$AI$34*L353+$AI$35*M353</f>
        <v/>
      </c>
      <c r="T353" s="17">
        <f>$AI$36*K353+$AI$37*L353+$AI$38*M353</f>
        <v/>
      </c>
      <c r="U353" s="17">
        <f>$AI$39*K353+$AI$40*L353+$AI$41*M353</f>
        <v/>
      </c>
      <c r="V353" s="17">
        <f>R353*EXP(-$B$15*(($B$16+$AI$4)*0.1))+S353*$B$15/($B$15-$AI$12)*(EXP(-$AI$12*(($B$16+$AI$4)*0.1))-EXP(-$B$15*(($B$16+$AI$4)*0.1)))+T353*$B$15/($B$15-$AI$13)*(EXP(-$AI$13*(($B$16+$AI$4)*0.1))-EXP(-$B$15*(($B$16+$AI$4)*0.1)))+U353*$B$15/($B$15-$AI$14)*(EXP(-$AI$14*(($B$16+$AI$4)*0.1))-EXP(-$B$15*(($B$16+$AI$4)*0.1)))</f>
        <v/>
      </c>
      <c r="W353" s="17">
        <f>R353*EXP(-$B$15*(($B$16+$AI$4)*0.2))+S353*$B$15/($B$15-$AI$12)*(EXP(-$AI$12*(($B$16+$AI$4)*0.2))-EXP(-$B$15*(($B$16+$AI$4)*0.2)))+T353*$B$15/($B$15-$AI$13)*(EXP(-$AI$13*(($B$16+$AI$4)*0.2))-EXP(-$B$15*(($B$16+$AI$4)*0.2)))+U353*$B$15/($B$15-$AI$14)*(EXP(-$AI$14*(($B$16+$AI$4)*0.2))-EXP(-$B$15*(($B$16+$AI$4)*0.2)))</f>
        <v/>
      </c>
      <c r="X353" s="17">
        <f>R353*EXP(-$B$15*(($B$16+$AI$4)*0.3))+S353*$B$15/($B$15-$AI$12)*(EXP(-$AI$12*(($B$16+$AI$4)*0.3))-EXP(-$B$15*(($B$16+$AI$4)*0.3)))+T353*$B$15/($B$15-$AI$13)*(EXP(-$AI$13*(($B$16+$AI$4)*0.3))-EXP(-$B$15*(($B$16+$AI$4)*0.3)))+U353*$B$15/($B$15-$AI$14)*(EXP(-$AI$14*(($B$16+$AI$4)*0.3))-EXP(-$B$15*(($B$16+$AI$4)*0.3)))</f>
        <v/>
      </c>
      <c r="Y353" s="17">
        <f>R353*EXP(-$B$15*(($B$16+$AI$4)*0.4))+S353*$B$15/($B$15-$AI$12)*(EXP(-$AI$12*(($B$16+$AI$4)*0.4))-EXP(-$B$15*(($B$16+$AI$4)*0.4)))+T353*$B$15/($B$15-$AI$13)*(EXP(-$AI$13*(($B$16+$AI$4)*0.4))-EXP(-$B$15*(($B$16+$AI$4)*0.4)))+U353*$B$15/($B$15-$AI$14)*(EXP(-$AI$14*(($B$16+$AI$4)*0.4))-EXP(-$B$15*(($B$16+$AI$4)*0.4)))</f>
        <v/>
      </c>
      <c r="Z353" s="17">
        <f>R353*EXP(-$B$15*(($B$16+$AI$4)*0.5))+S353*$B$15/($B$15-$AI$12)*(EXP(-$AI$12*(($B$16+$AI$4)*0.5))-EXP(-$B$15*(($B$16+$AI$4)*0.5)))+T353*$B$15/($B$15-$AI$13)*(EXP(-$AI$13*(($B$16+$AI$4)*0.5))-EXP(-$B$15*(($B$16+$AI$4)*0.5)))+U353*$B$15/($B$15-$AI$14)*(EXP(-$AI$14*(($B$16+$AI$4)*0.5))-EXP(-$B$15*(($B$16+$AI$4)*0.5)))</f>
        <v/>
      </c>
      <c r="AA353" s="17">
        <f>R353*EXP(-$B$15*(($B$16+$AI$4)*0.6))+S353*$B$15/($B$15-$AI$12)*(EXP(-$AI$12*(($B$16+$AI$4)*0.6))-EXP(-$B$15*(($B$16+$AI$4)*0.6)))+T353*$B$15/($B$15-$AI$13)*(EXP(-$AI$13*(($B$16+$AI$4)*0.6))-EXP(-$B$15*(($B$16+$AI$4)*0.6)))+U353*$B$15/($B$15-$AI$14)*(EXP(-$AI$14*(($B$16+$AI$4)*0.6))-EXP(-$B$15*(($B$16+$AI$4)*0.6)))</f>
        <v/>
      </c>
      <c r="AB353" s="17">
        <f>R353*EXP(-$B$15*(($B$16+$AI$4)*0.7))+S353*$B$15/($B$15-$AI$12)*(EXP(-$AI$12*(($B$16+$AI$4)*0.7))-EXP(-$B$15*(($B$16+$AI$4)*0.7)))+T353*$B$15/($B$15-$AI$13)*(EXP(-$AI$13*(($B$16+$AI$4)*0.7))-EXP(-$B$15*(($B$16+$AI$4)*0.7)))+U353*$B$15/($B$15-$AI$14)*(EXP(-$AI$14*(($B$16+$AI$4)*0.7))-EXP(-$B$15*(($B$16+$AI$4)*0.7)))</f>
        <v/>
      </c>
      <c r="AC353" s="17">
        <f>R353*EXP(-$B$15*(($B$16+$AI$4)*0.8))+S353*$B$15/($B$15-$AI$12)*(EXP(-$AI$12*(($B$16+$AI$4)*0.8))-EXP(-$B$15*(($B$16+$AI$4)*0.8)))+T353*$B$15/($B$15-$AI$13)*(EXP(-$AI$13*(($B$16+$AI$4)*0.8))-EXP(-$B$15*(($B$16+$AI$4)*0.8)))+U353*$B$15/($B$15-$AI$14)*(EXP(-$AI$14*(($B$16+$AI$4)*0.8))-EXP(-$B$15*(($B$16+$AI$4)*0.8)))</f>
        <v/>
      </c>
      <c r="AD353" s="17">
        <f>R353*EXP(-$B$15*(($B$16+$AI$4)*0.9))+S353*$B$15/($B$15-$AI$12)*(EXP(-$AI$12*(($B$16+$AI$4)*0.9))-EXP(-$B$15*(($B$16+$AI$4)*0.9)))+T353*$B$15/($B$15-$AI$13)*(EXP(-$AI$13*(($B$16+$AI$4)*0.9))-EXP(-$B$15*(($B$16+$AI$4)*0.9)))+U353*$B$15/($B$15-$AI$14)*(EXP(-$AI$14*(($B$16+$AI$4)*0.9))-EXP(-$B$15*(($B$16+$AI$4)*0.9)))</f>
        <v/>
      </c>
      <c r="AE353" s="17">
        <f>R353*EXP(-$B$15*(($B$16+$AI$4)*1.0))+S353*$B$15/($B$15-$AI$12)*(EXP(-$AI$12*(($B$16+$AI$4)*1.0))-EXP(-$B$15*(($B$16+$AI$4)*1.0)))+T353*$B$15/($B$15-$AI$13)*(EXP(-$AI$13*(($B$16+$AI$4)*1.0))-EXP(-$B$15*(($B$16+$AI$4)*1.0)))+U353*$B$15/($B$15-$AI$14)*(EXP(-$AI$14*(($B$16+$AI$4)*1.0))-EXP(-$B$15*(($B$16+$AI$4)*1.0)))</f>
        <v/>
      </c>
      <c r="AF353" s="17">
        <f>MIN((G353-V353)/$AI$48,(G353-W353)/$AI$49,(G353-X353)/$AI$50,(G353-Y353)/$AI$51,(G353-Z353)/$AI$52,(G353-AA353)/$AI$53,(G353-AB353)/$AI$54,(G353-AC353)/$AI$55,(G353-AD353)/$AI$56,(G353-AE353)/$AI$57)</f>
        <v/>
      </c>
    </row>
    <row r="354">
      <c r="E354" s="12">
        <f>E353+$B$11</f>
        <v/>
      </c>
      <c r="F354" s="13">
        <f>E354/60</f>
        <v/>
      </c>
      <c r="G354" s="13">
        <f>IF(F354&gt;=$AI$66,$B$26,IF(F354&gt;=$AI$65,$B$25,IF(F354&gt;=$AI$64,$B$24,IF(F354&gt;=$AI$63,$B$23,IF(F354&gt;=$AI$62,$B$22,IF(F354&gt;=$AI$61,$B$21,$B$20))))))</f>
        <v/>
      </c>
      <c r="H354" s="14">
        <f>MAX(0,MIN($AI$59,IF($B$9="Plasma",(G354-(S354*$AI$18+T354*$AI$19+U354*$AI$20))/$AI$46,AF354)))</f>
        <v/>
      </c>
      <c r="I354" s="15">
        <f>H354/10*3600/$B$11</f>
        <v/>
      </c>
      <c r="J354" s="15">
        <f>J353+H354</f>
        <v/>
      </c>
      <c r="K354" s="14">
        <f>$AI$21*K353+$AI$22*L353+$AI$23*M353+$AI$30*H353</f>
        <v/>
      </c>
      <c r="L354" s="14">
        <f>$AI$24*K353+$AI$25*L353+$AI$26*M353+$AI$31*H353</f>
        <v/>
      </c>
      <c r="M354" s="14">
        <f>$AI$27*K353+$AI$28*L353+$AI$29*M353+$AI$32*H353</f>
        <v/>
      </c>
      <c r="N354" s="16">
        <f>R354*$B$48</f>
        <v/>
      </c>
      <c r="O354" s="14">
        <f>K354/$B$37</f>
        <v/>
      </c>
      <c r="P354" s="14">
        <f>L354/$B$38</f>
        <v/>
      </c>
      <c r="Q354" s="14">
        <f>M354/$B$39</f>
        <v/>
      </c>
      <c r="R354" s="14">
        <f>R353*$AI$42+S353*$AI$43+T353*$AI$44+U353*$AI$45+$AI$47*H353</f>
        <v/>
      </c>
      <c r="S354" s="17">
        <f>$AI$33*K354+$AI$34*L354+$AI$35*M354</f>
        <v/>
      </c>
      <c r="T354" s="17">
        <f>$AI$36*K354+$AI$37*L354+$AI$38*M354</f>
        <v/>
      </c>
      <c r="U354" s="17">
        <f>$AI$39*K354+$AI$40*L354+$AI$41*M354</f>
        <v/>
      </c>
      <c r="V354" s="17">
        <f>R354*EXP(-$B$15*(($B$16+$AI$4)*0.1))+S354*$B$15/($B$15-$AI$12)*(EXP(-$AI$12*(($B$16+$AI$4)*0.1))-EXP(-$B$15*(($B$16+$AI$4)*0.1)))+T354*$B$15/($B$15-$AI$13)*(EXP(-$AI$13*(($B$16+$AI$4)*0.1))-EXP(-$B$15*(($B$16+$AI$4)*0.1)))+U354*$B$15/($B$15-$AI$14)*(EXP(-$AI$14*(($B$16+$AI$4)*0.1))-EXP(-$B$15*(($B$16+$AI$4)*0.1)))</f>
        <v/>
      </c>
      <c r="W354" s="17">
        <f>R354*EXP(-$B$15*(($B$16+$AI$4)*0.2))+S354*$B$15/($B$15-$AI$12)*(EXP(-$AI$12*(($B$16+$AI$4)*0.2))-EXP(-$B$15*(($B$16+$AI$4)*0.2)))+T354*$B$15/($B$15-$AI$13)*(EXP(-$AI$13*(($B$16+$AI$4)*0.2))-EXP(-$B$15*(($B$16+$AI$4)*0.2)))+U354*$B$15/($B$15-$AI$14)*(EXP(-$AI$14*(($B$16+$AI$4)*0.2))-EXP(-$B$15*(($B$16+$AI$4)*0.2)))</f>
        <v/>
      </c>
      <c r="X354" s="17">
        <f>R354*EXP(-$B$15*(($B$16+$AI$4)*0.3))+S354*$B$15/($B$15-$AI$12)*(EXP(-$AI$12*(($B$16+$AI$4)*0.3))-EXP(-$B$15*(($B$16+$AI$4)*0.3)))+T354*$B$15/($B$15-$AI$13)*(EXP(-$AI$13*(($B$16+$AI$4)*0.3))-EXP(-$B$15*(($B$16+$AI$4)*0.3)))+U354*$B$15/($B$15-$AI$14)*(EXP(-$AI$14*(($B$16+$AI$4)*0.3))-EXP(-$B$15*(($B$16+$AI$4)*0.3)))</f>
        <v/>
      </c>
      <c r="Y354" s="17">
        <f>R354*EXP(-$B$15*(($B$16+$AI$4)*0.4))+S354*$B$15/($B$15-$AI$12)*(EXP(-$AI$12*(($B$16+$AI$4)*0.4))-EXP(-$B$15*(($B$16+$AI$4)*0.4)))+T354*$B$15/($B$15-$AI$13)*(EXP(-$AI$13*(($B$16+$AI$4)*0.4))-EXP(-$B$15*(($B$16+$AI$4)*0.4)))+U354*$B$15/($B$15-$AI$14)*(EXP(-$AI$14*(($B$16+$AI$4)*0.4))-EXP(-$B$15*(($B$16+$AI$4)*0.4)))</f>
        <v/>
      </c>
      <c r="Z354" s="17">
        <f>R354*EXP(-$B$15*(($B$16+$AI$4)*0.5))+S354*$B$15/($B$15-$AI$12)*(EXP(-$AI$12*(($B$16+$AI$4)*0.5))-EXP(-$B$15*(($B$16+$AI$4)*0.5)))+T354*$B$15/($B$15-$AI$13)*(EXP(-$AI$13*(($B$16+$AI$4)*0.5))-EXP(-$B$15*(($B$16+$AI$4)*0.5)))+U354*$B$15/($B$15-$AI$14)*(EXP(-$AI$14*(($B$16+$AI$4)*0.5))-EXP(-$B$15*(($B$16+$AI$4)*0.5)))</f>
        <v/>
      </c>
      <c r="AA354" s="17">
        <f>R354*EXP(-$B$15*(($B$16+$AI$4)*0.6))+S354*$B$15/($B$15-$AI$12)*(EXP(-$AI$12*(($B$16+$AI$4)*0.6))-EXP(-$B$15*(($B$16+$AI$4)*0.6)))+T354*$B$15/($B$15-$AI$13)*(EXP(-$AI$13*(($B$16+$AI$4)*0.6))-EXP(-$B$15*(($B$16+$AI$4)*0.6)))+U354*$B$15/($B$15-$AI$14)*(EXP(-$AI$14*(($B$16+$AI$4)*0.6))-EXP(-$B$15*(($B$16+$AI$4)*0.6)))</f>
        <v/>
      </c>
      <c r="AB354" s="17">
        <f>R354*EXP(-$B$15*(($B$16+$AI$4)*0.7))+S354*$B$15/($B$15-$AI$12)*(EXP(-$AI$12*(($B$16+$AI$4)*0.7))-EXP(-$B$15*(($B$16+$AI$4)*0.7)))+T354*$B$15/($B$15-$AI$13)*(EXP(-$AI$13*(($B$16+$AI$4)*0.7))-EXP(-$B$15*(($B$16+$AI$4)*0.7)))+U354*$B$15/($B$15-$AI$14)*(EXP(-$AI$14*(($B$16+$AI$4)*0.7))-EXP(-$B$15*(($B$16+$AI$4)*0.7)))</f>
        <v/>
      </c>
      <c r="AC354" s="17">
        <f>R354*EXP(-$B$15*(($B$16+$AI$4)*0.8))+S354*$B$15/($B$15-$AI$12)*(EXP(-$AI$12*(($B$16+$AI$4)*0.8))-EXP(-$B$15*(($B$16+$AI$4)*0.8)))+T354*$B$15/($B$15-$AI$13)*(EXP(-$AI$13*(($B$16+$AI$4)*0.8))-EXP(-$B$15*(($B$16+$AI$4)*0.8)))+U354*$B$15/($B$15-$AI$14)*(EXP(-$AI$14*(($B$16+$AI$4)*0.8))-EXP(-$B$15*(($B$16+$AI$4)*0.8)))</f>
        <v/>
      </c>
      <c r="AD354" s="17">
        <f>R354*EXP(-$B$15*(($B$16+$AI$4)*0.9))+S354*$B$15/($B$15-$AI$12)*(EXP(-$AI$12*(($B$16+$AI$4)*0.9))-EXP(-$B$15*(($B$16+$AI$4)*0.9)))+T354*$B$15/($B$15-$AI$13)*(EXP(-$AI$13*(($B$16+$AI$4)*0.9))-EXP(-$B$15*(($B$16+$AI$4)*0.9)))+U354*$B$15/($B$15-$AI$14)*(EXP(-$AI$14*(($B$16+$AI$4)*0.9))-EXP(-$B$15*(($B$16+$AI$4)*0.9)))</f>
        <v/>
      </c>
      <c r="AE354" s="17">
        <f>R354*EXP(-$B$15*(($B$16+$AI$4)*1.0))+S354*$B$15/($B$15-$AI$12)*(EXP(-$AI$12*(($B$16+$AI$4)*1.0))-EXP(-$B$15*(($B$16+$AI$4)*1.0)))+T354*$B$15/($B$15-$AI$13)*(EXP(-$AI$13*(($B$16+$AI$4)*1.0))-EXP(-$B$15*(($B$16+$AI$4)*1.0)))+U354*$B$15/($B$15-$AI$14)*(EXP(-$AI$14*(($B$16+$AI$4)*1.0))-EXP(-$B$15*(($B$16+$AI$4)*1.0)))</f>
        <v/>
      </c>
      <c r="AF354" s="17">
        <f>MIN((G354-V354)/$AI$48,(G354-W354)/$AI$49,(G354-X354)/$AI$50,(G354-Y354)/$AI$51,(G354-Z354)/$AI$52,(G354-AA354)/$AI$53,(G354-AB354)/$AI$54,(G354-AC354)/$AI$55,(G354-AD354)/$AI$56,(G354-AE354)/$AI$57)</f>
        <v/>
      </c>
    </row>
    <row r="355">
      <c r="E355" s="12">
        <f>E354+$B$11</f>
        <v/>
      </c>
      <c r="F355" s="13">
        <f>E355/60</f>
        <v/>
      </c>
      <c r="G355" s="13">
        <f>IF(F355&gt;=$AI$66,$B$26,IF(F355&gt;=$AI$65,$B$25,IF(F355&gt;=$AI$64,$B$24,IF(F355&gt;=$AI$63,$B$23,IF(F355&gt;=$AI$62,$B$22,IF(F355&gt;=$AI$61,$B$21,$B$20))))))</f>
        <v/>
      </c>
      <c r="H355" s="14">
        <f>MAX(0,MIN($AI$59,IF($B$9="Plasma",(G355-(S355*$AI$18+T355*$AI$19+U355*$AI$20))/$AI$46,AF355)))</f>
        <v/>
      </c>
      <c r="I355" s="15">
        <f>H355/10*3600/$B$11</f>
        <v/>
      </c>
      <c r="J355" s="15">
        <f>J354+H355</f>
        <v/>
      </c>
      <c r="K355" s="14">
        <f>$AI$21*K354+$AI$22*L354+$AI$23*M354+$AI$30*H354</f>
        <v/>
      </c>
      <c r="L355" s="14">
        <f>$AI$24*K354+$AI$25*L354+$AI$26*M354+$AI$31*H354</f>
        <v/>
      </c>
      <c r="M355" s="14">
        <f>$AI$27*K354+$AI$28*L354+$AI$29*M354+$AI$32*H354</f>
        <v/>
      </c>
      <c r="N355" s="16">
        <f>R355*$B$48</f>
        <v/>
      </c>
      <c r="O355" s="14">
        <f>K355/$B$37</f>
        <v/>
      </c>
      <c r="P355" s="14">
        <f>L355/$B$38</f>
        <v/>
      </c>
      <c r="Q355" s="14">
        <f>M355/$B$39</f>
        <v/>
      </c>
      <c r="R355" s="14">
        <f>R354*$AI$42+S354*$AI$43+T354*$AI$44+U354*$AI$45+$AI$47*H354</f>
        <v/>
      </c>
      <c r="S355" s="17">
        <f>$AI$33*K355+$AI$34*L355+$AI$35*M355</f>
        <v/>
      </c>
      <c r="T355" s="17">
        <f>$AI$36*K355+$AI$37*L355+$AI$38*M355</f>
        <v/>
      </c>
      <c r="U355" s="17">
        <f>$AI$39*K355+$AI$40*L355+$AI$41*M355</f>
        <v/>
      </c>
      <c r="V355" s="17">
        <f>R355*EXP(-$B$15*(($B$16+$AI$4)*0.1))+S355*$B$15/($B$15-$AI$12)*(EXP(-$AI$12*(($B$16+$AI$4)*0.1))-EXP(-$B$15*(($B$16+$AI$4)*0.1)))+T355*$B$15/($B$15-$AI$13)*(EXP(-$AI$13*(($B$16+$AI$4)*0.1))-EXP(-$B$15*(($B$16+$AI$4)*0.1)))+U355*$B$15/($B$15-$AI$14)*(EXP(-$AI$14*(($B$16+$AI$4)*0.1))-EXP(-$B$15*(($B$16+$AI$4)*0.1)))</f>
        <v/>
      </c>
      <c r="W355" s="17">
        <f>R355*EXP(-$B$15*(($B$16+$AI$4)*0.2))+S355*$B$15/($B$15-$AI$12)*(EXP(-$AI$12*(($B$16+$AI$4)*0.2))-EXP(-$B$15*(($B$16+$AI$4)*0.2)))+T355*$B$15/($B$15-$AI$13)*(EXP(-$AI$13*(($B$16+$AI$4)*0.2))-EXP(-$B$15*(($B$16+$AI$4)*0.2)))+U355*$B$15/($B$15-$AI$14)*(EXP(-$AI$14*(($B$16+$AI$4)*0.2))-EXP(-$B$15*(($B$16+$AI$4)*0.2)))</f>
        <v/>
      </c>
      <c r="X355" s="17">
        <f>R355*EXP(-$B$15*(($B$16+$AI$4)*0.3))+S355*$B$15/($B$15-$AI$12)*(EXP(-$AI$12*(($B$16+$AI$4)*0.3))-EXP(-$B$15*(($B$16+$AI$4)*0.3)))+T355*$B$15/($B$15-$AI$13)*(EXP(-$AI$13*(($B$16+$AI$4)*0.3))-EXP(-$B$15*(($B$16+$AI$4)*0.3)))+U355*$B$15/($B$15-$AI$14)*(EXP(-$AI$14*(($B$16+$AI$4)*0.3))-EXP(-$B$15*(($B$16+$AI$4)*0.3)))</f>
        <v/>
      </c>
      <c r="Y355" s="17">
        <f>R355*EXP(-$B$15*(($B$16+$AI$4)*0.4))+S355*$B$15/($B$15-$AI$12)*(EXP(-$AI$12*(($B$16+$AI$4)*0.4))-EXP(-$B$15*(($B$16+$AI$4)*0.4)))+T355*$B$15/($B$15-$AI$13)*(EXP(-$AI$13*(($B$16+$AI$4)*0.4))-EXP(-$B$15*(($B$16+$AI$4)*0.4)))+U355*$B$15/($B$15-$AI$14)*(EXP(-$AI$14*(($B$16+$AI$4)*0.4))-EXP(-$B$15*(($B$16+$AI$4)*0.4)))</f>
        <v/>
      </c>
      <c r="Z355" s="17">
        <f>R355*EXP(-$B$15*(($B$16+$AI$4)*0.5))+S355*$B$15/($B$15-$AI$12)*(EXP(-$AI$12*(($B$16+$AI$4)*0.5))-EXP(-$B$15*(($B$16+$AI$4)*0.5)))+T355*$B$15/($B$15-$AI$13)*(EXP(-$AI$13*(($B$16+$AI$4)*0.5))-EXP(-$B$15*(($B$16+$AI$4)*0.5)))+U355*$B$15/($B$15-$AI$14)*(EXP(-$AI$14*(($B$16+$AI$4)*0.5))-EXP(-$B$15*(($B$16+$AI$4)*0.5)))</f>
        <v/>
      </c>
      <c r="AA355" s="17">
        <f>R355*EXP(-$B$15*(($B$16+$AI$4)*0.6))+S355*$B$15/($B$15-$AI$12)*(EXP(-$AI$12*(($B$16+$AI$4)*0.6))-EXP(-$B$15*(($B$16+$AI$4)*0.6)))+T355*$B$15/($B$15-$AI$13)*(EXP(-$AI$13*(($B$16+$AI$4)*0.6))-EXP(-$B$15*(($B$16+$AI$4)*0.6)))+U355*$B$15/($B$15-$AI$14)*(EXP(-$AI$14*(($B$16+$AI$4)*0.6))-EXP(-$B$15*(($B$16+$AI$4)*0.6)))</f>
        <v/>
      </c>
      <c r="AB355" s="17">
        <f>R355*EXP(-$B$15*(($B$16+$AI$4)*0.7))+S355*$B$15/($B$15-$AI$12)*(EXP(-$AI$12*(($B$16+$AI$4)*0.7))-EXP(-$B$15*(($B$16+$AI$4)*0.7)))+T355*$B$15/($B$15-$AI$13)*(EXP(-$AI$13*(($B$16+$AI$4)*0.7))-EXP(-$B$15*(($B$16+$AI$4)*0.7)))+U355*$B$15/($B$15-$AI$14)*(EXP(-$AI$14*(($B$16+$AI$4)*0.7))-EXP(-$B$15*(($B$16+$AI$4)*0.7)))</f>
        <v/>
      </c>
      <c r="AC355" s="17">
        <f>R355*EXP(-$B$15*(($B$16+$AI$4)*0.8))+S355*$B$15/($B$15-$AI$12)*(EXP(-$AI$12*(($B$16+$AI$4)*0.8))-EXP(-$B$15*(($B$16+$AI$4)*0.8)))+T355*$B$15/($B$15-$AI$13)*(EXP(-$AI$13*(($B$16+$AI$4)*0.8))-EXP(-$B$15*(($B$16+$AI$4)*0.8)))+U355*$B$15/($B$15-$AI$14)*(EXP(-$AI$14*(($B$16+$AI$4)*0.8))-EXP(-$B$15*(($B$16+$AI$4)*0.8)))</f>
        <v/>
      </c>
      <c r="AD355" s="17">
        <f>R355*EXP(-$B$15*(($B$16+$AI$4)*0.9))+S355*$B$15/($B$15-$AI$12)*(EXP(-$AI$12*(($B$16+$AI$4)*0.9))-EXP(-$B$15*(($B$16+$AI$4)*0.9)))+T355*$B$15/($B$15-$AI$13)*(EXP(-$AI$13*(($B$16+$AI$4)*0.9))-EXP(-$B$15*(($B$16+$AI$4)*0.9)))+U355*$B$15/($B$15-$AI$14)*(EXP(-$AI$14*(($B$16+$AI$4)*0.9))-EXP(-$B$15*(($B$16+$AI$4)*0.9)))</f>
        <v/>
      </c>
      <c r="AE355" s="17">
        <f>R355*EXP(-$B$15*(($B$16+$AI$4)*1.0))+S355*$B$15/($B$15-$AI$12)*(EXP(-$AI$12*(($B$16+$AI$4)*1.0))-EXP(-$B$15*(($B$16+$AI$4)*1.0)))+T355*$B$15/($B$15-$AI$13)*(EXP(-$AI$13*(($B$16+$AI$4)*1.0))-EXP(-$B$15*(($B$16+$AI$4)*1.0)))+U355*$B$15/($B$15-$AI$14)*(EXP(-$AI$14*(($B$16+$AI$4)*1.0))-EXP(-$B$15*(($B$16+$AI$4)*1.0)))</f>
        <v/>
      </c>
      <c r="AF355" s="17">
        <f>MIN((G355-V355)/$AI$48,(G355-W355)/$AI$49,(G355-X355)/$AI$50,(G355-Y355)/$AI$51,(G355-Z355)/$AI$52,(G355-AA355)/$AI$53,(G355-AB355)/$AI$54,(G355-AC355)/$AI$55,(G355-AD355)/$AI$56,(G355-AE355)/$AI$57)</f>
        <v/>
      </c>
    </row>
    <row r="356">
      <c r="E356" s="12">
        <f>E355+$B$11</f>
        <v/>
      </c>
      <c r="F356" s="13">
        <f>E356/60</f>
        <v/>
      </c>
      <c r="G356" s="13">
        <f>IF(F356&gt;=$AI$66,$B$26,IF(F356&gt;=$AI$65,$B$25,IF(F356&gt;=$AI$64,$B$24,IF(F356&gt;=$AI$63,$B$23,IF(F356&gt;=$AI$62,$B$22,IF(F356&gt;=$AI$61,$B$21,$B$20))))))</f>
        <v/>
      </c>
      <c r="H356" s="14">
        <f>MAX(0,MIN($AI$59,IF($B$9="Plasma",(G356-(S356*$AI$18+T356*$AI$19+U356*$AI$20))/$AI$46,AF356)))</f>
        <v/>
      </c>
      <c r="I356" s="15">
        <f>H356/10*3600/$B$11</f>
        <v/>
      </c>
      <c r="J356" s="15">
        <f>J355+H356</f>
        <v/>
      </c>
      <c r="K356" s="14">
        <f>$AI$21*K355+$AI$22*L355+$AI$23*M355+$AI$30*H355</f>
        <v/>
      </c>
      <c r="L356" s="14">
        <f>$AI$24*K355+$AI$25*L355+$AI$26*M355+$AI$31*H355</f>
        <v/>
      </c>
      <c r="M356" s="14">
        <f>$AI$27*K355+$AI$28*L355+$AI$29*M355+$AI$32*H355</f>
        <v/>
      </c>
      <c r="N356" s="16">
        <f>R356*$B$48</f>
        <v/>
      </c>
      <c r="O356" s="14">
        <f>K356/$B$37</f>
        <v/>
      </c>
      <c r="P356" s="14">
        <f>L356/$B$38</f>
        <v/>
      </c>
      <c r="Q356" s="14">
        <f>M356/$B$39</f>
        <v/>
      </c>
      <c r="R356" s="14">
        <f>R355*$AI$42+S355*$AI$43+T355*$AI$44+U355*$AI$45+$AI$47*H355</f>
        <v/>
      </c>
      <c r="S356" s="17">
        <f>$AI$33*K356+$AI$34*L356+$AI$35*M356</f>
        <v/>
      </c>
      <c r="T356" s="17">
        <f>$AI$36*K356+$AI$37*L356+$AI$38*M356</f>
        <v/>
      </c>
      <c r="U356" s="17">
        <f>$AI$39*K356+$AI$40*L356+$AI$41*M356</f>
        <v/>
      </c>
      <c r="V356" s="17">
        <f>R356*EXP(-$B$15*(($B$16+$AI$4)*0.1))+S356*$B$15/($B$15-$AI$12)*(EXP(-$AI$12*(($B$16+$AI$4)*0.1))-EXP(-$B$15*(($B$16+$AI$4)*0.1)))+T356*$B$15/($B$15-$AI$13)*(EXP(-$AI$13*(($B$16+$AI$4)*0.1))-EXP(-$B$15*(($B$16+$AI$4)*0.1)))+U356*$B$15/($B$15-$AI$14)*(EXP(-$AI$14*(($B$16+$AI$4)*0.1))-EXP(-$B$15*(($B$16+$AI$4)*0.1)))</f>
        <v/>
      </c>
      <c r="W356" s="17">
        <f>R356*EXP(-$B$15*(($B$16+$AI$4)*0.2))+S356*$B$15/($B$15-$AI$12)*(EXP(-$AI$12*(($B$16+$AI$4)*0.2))-EXP(-$B$15*(($B$16+$AI$4)*0.2)))+T356*$B$15/($B$15-$AI$13)*(EXP(-$AI$13*(($B$16+$AI$4)*0.2))-EXP(-$B$15*(($B$16+$AI$4)*0.2)))+U356*$B$15/($B$15-$AI$14)*(EXP(-$AI$14*(($B$16+$AI$4)*0.2))-EXP(-$B$15*(($B$16+$AI$4)*0.2)))</f>
        <v/>
      </c>
      <c r="X356" s="17">
        <f>R356*EXP(-$B$15*(($B$16+$AI$4)*0.3))+S356*$B$15/($B$15-$AI$12)*(EXP(-$AI$12*(($B$16+$AI$4)*0.3))-EXP(-$B$15*(($B$16+$AI$4)*0.3)))+T356*$B$15/($B$15-$AI$13)*(EXP(-$AI$13*(($B$16+$AI$4)*0.3))-EXP(-$B$15*(($B$16+$AI$4)*0.3)))+U356*$B$15/($B$15-$AI$14)*(EXP(-$AI$14*(($B$16+$AI$4)*0.3))-EXP(-$B$15*(($B$16+$AI$4)*0.3)))</f>
        <v/>
      </c>
      <c r="Y356" s="17">
        <f>R356*EXP(-$B$15*(($B$16+$AI$4)*0.4))+S356*$B$15/($B$15-$AI$12)*(EXP(-$AI$12*(($B$16+$AI$4)*0.4))-EXP(-$B$15*(($B$16+$AI$4)*0.4)))+T356*$B$15/($B$15-$AI$13)*(EXP(-$AI$13*(($B$16+$AI$4)*0.4))-EXP(-$B$15*(($B$16+$AI$4)*0.4)))+U356*$B$15/($B$15-$AI$14)*(EXP(-$AI$14*(($B$16+$AI$4)*0.4))-EXP(-$B$15*(($B$16+$AI$4)*0.4)))</f>
        <v/>
      </c>
      <c r="Z356" s="17">
        <f>R356*EXP(-$B$15*(($B$16+$AI$4)*0.5))+S356*$B$15/($B$15-$AI$12)*(EXP(-$AI$12*(($B$16+$AI$4)*0.5))-EXP(-$B$15*(($B$16+$AI$4)*0.5)))+T356*$B$15/($B$15-$AI$13)*(EXP(-$AI$13*(($B$16+$AI$4)*0.5))-EXP(-$B$15*(($B$16+$AI$4)*0.5)))+U356*$B$15/($B$15-$AI$14)*(EXP(-$AI$14*(($B$16+$AI$4)*0.5))-EXP(-$B$15*(($B$16+$AI$4)*0.5)))</f>
        <v/>
      </c>
      <c r="AA356" s="17">
        <f>R356*EXP(-$B$15*(($B$16+$AI$4)*0.6))+S356*$B$15/($B$15-$AI$12)*(EXP(-$AI$12*(($B$16+$AI$4)*0.6))-EXP(-$B$15*(($B$16+$AI$4)*0.6)))+T356*$B$15/($B$15-$AI$13)*(EXP(-$AI$13*(($B$16+$AI$4)*0.6))-EXP(-$B$15*(($B$16+$AI$4)*0.6)))+U356*$B$15/($B$15-$AI$14)*(EXP(-$AI$14*(($B$16+$AI$4)*0.6))-EXP(-$B$15*(($B$16+$AI$4)*0.6)))</f>
        <v/>
      </c>
      <c r="AB356" s="17">
        <f>R356*EXP(-$B$15*(($B$16+$AI$4)*0.7))+S356*$B$15/($B$15-$AI$12)*(EXP(-$AI$12*(($B$16+$AI$4)*0.7))-EXP(-$B$15*(($B$16+$AI$4)*0.7)))+T356*$B$15/($B$15-$AI$13)*(EXP(-$AI$13*(($B$16+$AI$4)*0.7))-EXP(-$B$15*(($B$16+$AI$4)*0.7)))+U356*$B$15/($B$15-$AI$14)*(EXP(-$AI$14*(($B$16+$AI$4)*0.7))-EXP(-$B$15*(($B$16+$AI$4)*0.7)))</f>
        <v/>
      </c>
      <c r="AC356" s="17">
        <f>R356*EXP(-$B$15*(($B$16+$AI$4)*0.8))+S356*$B$15/($B$15-$AI$12)*(EXP(-$AI$12*(($B$16+$AI$4)*0.8))-EXP(-$B$15*(($B$16+$AI$4)*0.8)))+T356*$B$15/($B$15-$AI$13)*(EXP(-$AI$13*(($B$16+$AI$4)*0.8))-EXP(-$B$15*(($B$16+$AI$4)*0.8)))+U356*$B$15/($B$15-$AI$14)*(EXP(-$AI$14*(($B$16+$AI$4)*0.8))-EXP(-$B$15*(($B$16+$AI$4)*0.8)))</f>
        <v/>
      </c>
      <c r="AD356" s="17">
        <f>R356*EXP(-$B$15*(($B$16+$AI$4)*0.9))+S356*$B$15/($B$15-$AI$12)*(EXP(-$AI$12*(($B$16+$AI$4)*0.9))-EXP(-$B$15*(($B$16+$AI$4)*0.9)))+T356*$B$15/($B$15-$AI$13)*(EXP(-$AI$13*(($B$16+$AI$4)*0.9))-EXP(-$B$15*(($B$16+$AI$4)*0.9)))+U356*$B$15/($B$15-$AI$14)*(EXP(-$AI$14*(($B$16+$AI$4)*0.9))-EXP(-$B$15*(($B$16+$AI$4)*0.9)))</f>
        <v/>
      </c>
      <c r="AE356" s="17">
        <f>R356*EXP(-$B$15*(($B$16+$AI$4)*1.0))+S356*$B$15/($B$15-$AI$12)*(EXP(-$AI$12*(($B$16+$AI$4)*1.0))-EXP(-$B$15*(($B$16+$AI$4)*1.0)))+T356*$B$15/($B$15-$AI$13)*(EXP(-$AI$13*(($B$16+$AI$4)*1.0))-EXP(-$B$15*(($B$16+$AI$4)*1.0)))+U356*$B$15/($B$15-$AI$14)*(EXP(-$AI$14*(($B$16+$AI$4)*1.0))-EXP(-$B$15*(($B$16+$AI$4)*1.0)))</f>
        <v/>
      </c>
      <c r="AF356" s="17">
        <f>MIN((G356-V356)/$AI$48,(G356-W356)/$AI$49,(G356-X356)/$AI$50,(G356-Y356)/$AI$51,(G356-Z356)/$AI$52,(G356-AA356)/$AI$53,(G356-AB356)/$AI$54,(G356-AC356)/$AI$55,(G356-AD356)/$AI$56,(G356-AE356)/$AI$57)</f>
        <v/>
      </c>
    </row>
    <row r="357">
      <c r="E357" s="12">
        <f>E356+$B$11</f>
        <v/>
      </c>
      <c r="F357" s="13">
        <f>E357/60</f>
        <v/>
      </c>
      <c r="G357" s="13">
        <f>IF(F357&gt;=$AI$66,$B$26,IF(F357&gt;=$AI$65,$B$25,IF(F357&gt;=$AI$64,$B$24,IF(F357&gt;=$AI$63,$B$23,IF(F357&gt;=$AI$62,$B$22,IF(F357&gt;=$AI$61,$B$21,$B$20))))))</f>
        <v/>
      </c>
      <c r="H357" s="14">
        <f>MAX(0,MIN($AI$59,IF($B$9="Plasma",(G357-(S357*$AI$18+T357*$AI$19+U357*$AI$20))/$AI$46,AF357)))</f>
        <v/>
      </c>
      <c r="I357" s="15">
        <f>H357/10*3600/$B$11</f>
        <v/>
      </c>
      <c r="J357" s="15">
        <f>J356+H357</f>
        <v/>
      </c>
      <c r="K357" s="14">
        <f>$AI$21*K356+$AI$22*L356+$AI$23*M356+$AI$30*H356</f>
        <v/>
      </c>
      <c r="L357" s="14">
        <f>$AI$24*K356+$AI$25*L356+$AI$26*M356+$AI$31*H356</f>
        <v/>
      </c>
      <c r="M357" s="14">
        <f>$AI$27*K356+$AI$28*L356+$AI$29*M356+$AI$32*H356</f>
        <v/>
      </c>
      <c r="N357" s="16">
        <f>R357*$B$48</f>
        <v/>
      </c>
      <c r="O357" s="14">
        <f>K357/$B$37</f>
        <v/>
      </c>
      <c r="P357" s="14">
        <f>L357/$B$38</f>
        <v/>
      </c>
      <c r="Q357" s="14">
        <f>M357/$B$39</f>
        <v/>
      </c>
      <c r="R357" s="14">
        <f>R356*$AI$42+S356*$AI$43+T356*$AI$44+U356*$AI$45+$AI$47*H356</f>
        <v/>
      </c>
      <c r="S357" s="17">
        <f>$AI$33*K357+$AI$34*L357+$AI$35*M357</f>
        <v/>
      </c>
      <c r="T357" s="17">
        <f>$AI$36*K357+$AI$37*L357+$AI$38*M357</f>
        <v/>
      </c>
      <c r="U357" s="17">
        <f>$AI$39*K357+$AI$40*L357+$AI$41*M357</f>
        <v/>
      </c>
      <c r="V357" s="17">
        <f>R357*EXP(-$B$15*(($B$16+$AI$4)*0.1))+S357*$B$15/($B$15-$AI$12)*(EXP(-$AI$12*(($B$16+$AI$4)*0.1))-EXP(-$B$15*(($B$16+$AI$4)*0.1)))+T357*$B$15/($B$15-$AI$13)*(EXP(-$AI$13*(($B$16+$AI$4)*0.1))-EXP(-$B$15*(($B$16+$AI$4)*0.1)))+U357*$B$15/($B$15-$AI$14)*(EXP(-$AI$14*(($B$16+$AI$4)*0.1))-EXP(-$B$15*(($B$16+$AI$4)*0.1)))</f>
        <v/>
      </c>
      <c r="W357" s="17">
        <f>R357*EXP(-$B$15*(($B$16+$AI$4)*0.2))+S357*$B$15/($B$15-$AI$12)*(EXP(-$AI$12*(($B$16+$AI$4)*0.2))-EXP(-$B$15*(($B$16+$AI$4)*0.2)))+T357*$B$15/($B$15-$AI$13)*(EXP(-$AI$13*(($B$16+$AI$4)*0.2))-EXP(-$B$15*(($B$16+$AI$4)*0.2)))+U357*$B$15/($B$15-$AI$14)*(EXP(-$AI$14*(($B$16+$AI$4)*0.2))-EXP(-$B$15*(($B$16+$AI$4)*0.2)))</f>
        <v/>
      </c>
      <c r="X357" s="17">
        <f>R357*EXP(-$B$15*(($B$16+$AI$4)*0.3))+S357*$B$15/($B$15-$AI$12)*(EXP(-$AI$12*(($B$16+$AI$4)*0.3))-EXP(-$B$15*(($B$16+$AI$4)*0.3)))+T357*$B$15/($B$15-$AI$13)*(EXP(-$AI$13*(($B$16+$AI$4)*0.3))-EXP(-$B$15*(($B$16+$AI$4)*0.3)))+U357*$B$15/($B$15-$AI$14)*(EXP(-$AI$14*(($B$16+$AI$4)*0.3))-EXP(-$B$15*(($B$16+$AI$4)*0.3)))</f>
        <v/>
      </c>
      <c r="Y357" s="17">
        <f>R357*EXP(-$B$15*(($B$16+$AI$4)*0.4))+S357*$B$15/($B$15-$AI$12)*(EXP(-$AI$12*(($B$16+$AI$4)*0.4))-EXP(-$B$15*(($B$16+$AI$4)*0.4)))+T357*$B$15/($B$15-$AI$13)*(EXP(-$AI$13*(($B$16+$AI$4)*0.4))-EXP(-$B$15*(($B$16+$AI$4)*0.4)))+U357*$B$15/($B$15-$AI$14)*(EXP(-$AI$14*(($B$16+$AI$4)*0.4))-EXP(-$B$15*(($B$16+$AI$4)*0.4)))</f>
        <v/>
      </c>
      <c r="Z357" s="17">
        <f>R357*EXP(-$B$15*(($B$16+$AI$4)*0.5))+S357*$B$15/($B$15-$AI$12)*(EXP(-$AI$12*(($B$16+$AI$4)*0.5))-EXP(-$B$15*(($B$16+$AI$4)*0.5)))+T357*$B$15/($B$15-$AI$13)*(EXP(-$AI$13*(($B$16+$AI$4)*0.5))-EXP(-$B$15*(($B$16+$AI$4)*0.5)))+U357*$B$15/($B$15-$AI$14)*(EXP(-$AI$14*(($B$16+$AI$4)*0.5))-EXP(-$B$15*(($B$16+$AI$4)*0.5)))</f>
        <v/>
      </c>
      <c r="AA357" s="17">
        <f>R357*EXP(-$B$15*(($B$16+$AI$4)*0.6))+S357*$B$15/($B$15-$AI$12)*(EXP(-$AI$12*(($B$16+$AI$4)*0.6))-EXP(-$B$15*(($B$16+$AI$4)*0.6)))+T357*$B$15/($B$15-$AI$13)*(EXP(-$AI$13*(($B$16+$AI$4)*0.6))-EXP(-$B$15*(($B$16+$AI$4)*0.6)))+U357*$B$15/($B$15-$AI$14)*(EXP(-$AI$14*(($B$16+$AI$4)*0.6))-EXP(-$B$15*(($B$16+$AI$4)*0.6)))</f>
        <v/>
      </c>
      <c r="AB357" s="17">
        <f>R357*EXP(-$B$15*(($B$16+$AI$4)*0.7))+S357*$B$15/($B$15-$AI$12)*(EXP(-$AI$12*(($B$16+$AI$4)*0.7))-EXP(-$B$15*(($B$16+$AI$4)*0.7)))+T357*$B$15/($B$15-$AI$13)*(EXP(-$AI$13*(($B$16+$AI$4)*0.7))-EXP(-$B$15*(($B$16+$AI$4)*0.7)))+U357*$B$15/($B$15-$AI$14)*(EXP(-$AI$14*(($B$16+$AI$4)*0.7))-EXP(-$B$15*(($B$16+$AI$4)*0.7)))</f>
        <v/>
      </c>
      <c r="AC357" s="17">
        <f>R357*EXP(-$B$15*(($B$16+$AI$4)*0.8))+S357*$B$15/($B$15-$AI$12)*(EXP(-$AI$12*(($B$16+$AI$4)*0.8))-EXP(-$B$15*(($B$16+$AI$4)*0.8)))+T357*$B$15/($B$15-$AI$13)*(EXP(-$AI$13*(($B$16+$AI$4)*0.8))-EXP(-$B$15*(($B$16+$AI$4)*0.8)))+U357*$B$15/($B$15-$AI$14)*(EXP(-$AI$14*(($B$16+$AI$4)*0.8))-EXP(-$B$15*(($B$16+$AI$4)*0.8)))</f>
        <v/>
      </c>
      <c r="AD357" s="17">
        <f>R357*EXP(-$B$15*(($B$16+$AI$4)*0.9))+S357*$B$15/($B$15-$AI$12)*(EXP(-$AI$12*(($B$16+$AI$4)*0.9))-EXP(-$B$15*(($B$16+$AI$4)*0.9)))+T357*$B$15/($B$15-$AI$13)*(EXP(-$AI$13*(($B$16+$AI$4)*0.9))-EXP(-$B$15*(($B$16+$AI$4)*0.9)))+U357*$B$15/($B$15-$AI$14)*(EXP(-$AI$14*(($B$16+$AI$4)*0.9))-EXP(-$B$15*(($B$16+$AI$4)*0.9)))</f>
        <v/>
      </c>
      <c r="AE357" s="17">
        <f>R357*EXP(-$B$15*(($B$16+$AI$4)*1.0))+S357*$B$15/($B$15-$AI$12)*(EXP(-$AI$12*(($B$16+$AI$4)*1.0))-EXP(-$B$15*(($B$16+$AI$4)*1.0)))+T357*$B$15/($B$15-$AI$13)*(EXP(-$AI$13*(($B$16+$AI$4)*1.0))-EXP(-$B$15*(($B$16+$AI$4)*1.0)))+U357*$B$15/($B$15-$AI$14)*(EXP(-$AI$14*(($B$16+$AI$4)*1.0))-EXP(-$B$15*(($B$16+$AI$4)*1.0)))</f>
        <v/>
      </c>
      <c r="AF357" s="17">
        <f>MIN((G357-V357)/$AI$48,(G357-W357)/$AI$49,(G357-X357)/$AI$50,(G357-Y357)/$AI$51,(G357-Z357)/$AI$52,(G357-AA357)/$AI$53,(G357-AB357)/$AI$54,(G357-AC357)/$AI$55,(G357-AD357)/$AI$56,(G357-AE357)/$AI$57)</f>
        <v/>
      </c>
    </row>
    <row r="358">
      <c r="E358" s="12">
        <f>E357+$B$11</f>
        <v/>
      </c>
      <c r="F358" s="13">
        <f>E358/60</f>
        <v/>
      </c>
      <c r="G358" s="13">
        <f>IF(F358&gt;=$AI$66,$B$26,IF(F358&gt;=$AI$65,$B$25,IF(F358&gt;=$AI$64,$B$24,IF(F358&gt;=$AI$63,$B$23,IF(F358&gt;=$AI$62,$B$22,IF(F358&gt;=$AI$61,$B$21,$B$20))))))</f>
        <v/>
      </c>
      <c r="H358" s="14">
        <f>MAX(0,MIN($AI$59,IF($B$9="Plasma",(G358-(S358*$AI$18+T358*$AI$19+U358*$AI$20))/$AI$46,AF358)))</f>
        <v/>
      </c>
      <c r="I358" s="15">
        <f>H358/10*3600/$B$11</f>
        <v/>
      </c>
      <c r="J358" s="15">
        <f>J357+H358</f>
        <v/>
      </c>
      <c r="K358" s="14">
        <f>$AI$21*K357+$AI$22*L357+$AI$23*M357+$AI$30*H357</f>
        <v/>
      </c>
      <c r="L358" s="14">
        <f>$AI$24*K357+$AI$25*L357+$AI$26*M357+$AI$31*H357</f>
        <v/>
      </c>
      <c r="M358" s="14">
        <f>$AI$27*K357+$AI$28*L357+$AI$29*M357+$AI$32*H357</f>
        <v/>
      </c>
      <c r="N358" s="16">
        <f>R358*$B$48</f>
        <v/>
      </c>
      <c r="O358" s="14">
        <f>K358/$B$37</f>
        <v/>
      </c>
      <c r="P358" s="14">
        <f>L358/$B$38</f>
        <v/>
      </c>
      <c r="Q358" s="14">
        <f>M358/$B$39</f>
        <v/>
      </c>
      <c r="R358" s="14">
        <f>R357*$AI$42+S357*$AI$43+T357*$AI$44+U357*$AI$45+$AI$47*H357</f>
        <v/>
      </c>
      <c r="S358" s="17">
        <f>$AI$33*K358+$AI$34*L358+$AI$35*M358</f>
        <v/>
      </c>
      <c r="T358" s="17">
        <f>$AI$36*K358+$AI$37*L358+$AI$38*M358</f>
        <v/>
      </c>
      <c r="U358" s="17">
        <f>$AI$39*K358+$AI$40*L358+$AI$41*M358</f>
        <v/>
      </c>
      <c r="V358" s="17">
        <f>R358*EXP(-$B$15*(($B$16+$AI$4)*0.1))+S358*$B$15/($B$15-$AI$12)*(EXP(-$AI$12*(($B$16+$AI$4)*0.1))-EXP(-$B$15*(($B$16+$AI$4)*0.1)))+T358*$B$15/($B$15-$AI$13)*(EXP(-$AI$13*(($B$16+$AI$4)*0.1))-EXP(-$B$15*(($B$16+$AI$4)*0.1)))+U358*$B$15/($B$15-$AI$14)*(EXP(-$AI$14*(($B$16+$AI$4)*0.1))-EXP(-$B$15*(($B$16+$AI$4)*0.1)))</f>
        <v/>
      </c>
      <c r="W358" s="17">
        <f>R358*EXP(-$B$15*(($B$16+$AI$4)*0.2))+S358*$B$15/($B$15-$AI$12)*(EXP(-$AI$12*(($B$16+$AI$4)*0.2))-EXP(-$B$15*(($B$16+$AI$4)*0.2)))+T358*$B$15/($B$15-$AI$13)*(EXP(-$AI$13*(($B$16+$AI$4)*0.2))-EXP(-$B$15*(($B$16+$AI$4)*0.2)))+U358*$B$15/($B$15-$AI$14)*(EXP(-$AI$14*(($B$16+$AI$4)*0.2))-EXP(-$B$15*(($B$16+$AI$4)*0.2)))</f>
        <v/>
      </c>
      <c r="X358" s="17">
        <f>R358*EXP(-$B$15*(($B$16+$AI$4)*0.3))+S358*$B$15/($B$15-$AI$12)*(EXP(-$AI$12*(($B$16+$AI$4)*0.3))-EXP(-$B$15*(($B$16+$AI$4)*0.3)))+T358*$B$15/($B$15-$AI$13)*(EXP(-$AI$13*(($B$16+$AI$4)*0.3))-EXP(-$B$15*(($B$16+$AI$4)*0.3)))+U358*$B$15/($B$15-$AI$14)*(EXP(-$AI$14*(($B$16+$AI$4)*0.3))-EXP(-$B$15*(($B$16+$AI$4)*0.3)))</f>
        <v/>
      </c>
      <c r="Y358" s="17">
        <f>R358*EXP(-$B$15*(($B$16+$AI$4)*0.4))+S358*$B$15/($B$15-$AI$12)*(EXP(-$AI$12*(($B$16+$AI$4)*0.4))-EXP(-$B$15*(($B$16+$AI$4)*0.4)))+T358*$B$15/($B$15-$AI$13)*(EXP(-$AI$13*(($B$16+$AI$4)*0.4))-EXP(-$B$15*(($B$16+$AI$4)*0.4)))+U358*$B$15/($B$15-$AI$14)*(EXP(-$AI$14*(($B$16+$AI$4)*0.4))-EXP(-$B$15*(($B$16+$AI$4)*0.4)))</f>
        <v/>
      </c>
      <c r="Z358" s="17">
        <f>R358*EXP(-$B$15*(($B$16+$AI$4)*0.5))+S358*$B$15/($B$15-$AI$12)*(EXP(-$AI$12*(($B$16+$AI$4)*0.5))-EXP(-$B$15*(($B$16+$AI$4)*0.5)))+T358*$B$15/($B$15-$AI$13)*(EXP(-$AI$13*(($B$16+$AI$4)*0.5))-EXP(-$B$15*(($B$16+$AI$4)*0.5)))+U358*$B$15/($B$15-$AI$14)*(EXP(-$AI$14*(($B$16+$AI$4)*0.5))-EXP(-$B$15*(($B$16+$AI$4)*0.5)))</f>
        <v/>
      </c>
      <c r="AA358" s="17">
        <f>R358*EXP(-$B$15*(($B$16+$AI$4)*0.6))+S358*$B$15/($B$15-$AI$12)*(EXP(-$AI$12*(($B$16+$AI$4)*0.6))-EXP(-$B$15*(($B$16+$AI$4)*0.6)))+T358*$B$15/($B$15-$AI$13)*(EXP(-$AI$13*(($B$16+$AI$4)*0.6))-EXP(-$B$15*(($B$16+$AI$4)*0.6)))+U358*$B$15/($B$15-$AI$14)*(EXP(-$AI$14*(($B$16+$AI$4)*0.6))-EXP(-$B$15*(($B$16+$AI$4)*0.6)))</f>
        <v/>
      </c>
      <c r="AB358" s="17">
        <f>R358*EXP(-$B$15*(($B$16+$AI$4)*0.7))+S358*$B$15/($B$15-$AI$12)*(EXP(-$AI$12*(($B$16+$AI$4)*0.7))-EXP(-$B$15*(($B$16+$AI$4)*0.7)))+T358*$B$15/($B$15-$AI$13)*(EXP(-$AI$13*(($B$16+$AI$4)*0.7))-EXP(-$B$15*(($B$16+$AI$4)*0.7)))+U358*$B$15/($B$15-$AI$14)*(EXP(-$AI$14*(($B$16+$AI$4)*0.7))-EXP(-$B$15*(($B$16+$AI$4)*0.7)))</f>
        <v/>
      </c>
      <c r="AC358" s="17">
        <f>R358*EXP(-$B$15*(($B$16+$AI$4)*0.8))+S358*$B$15/($B$15-$AI$12)*(EXP(-$AI$12*(($B$16+$AI$4)*0.8))-EXP(-$B$15*(($B$16+$AI$4)*0.8)))+T358*$B$15/($B$15-$AI$13)*(EXP(-$AI$13*(($B$16+$AI$4)*0.8))-EXP(-$B$15*(($B$16+$AI$4)*0.8)))+U358*$B$15/($B$15-$AI$14)*(EXP(-$AI$14*(($B$16+$AI$4)*0.8))-EXP(-$B$15*(($B$16+$AI$4)*0.8)))</f>
        <v/>
      </c>
      <c r="AD358" s="17">
        <f>R358*EXP(-$B$15*(($B$16+$AI$4)*0.9))+S358*$B$15/($B$15-$AI$12)*(EXP(-$AI$12*(($B$16+$AI$4)*0.9))-EXP(-$B$15*(($B$16+$AI$4)*0.9)))+T358*$B$15/($B$15-$AI$13)*(EXP(-$AI$13*(($B$16+$AI$4)*0.9))-EXP(-$B$15*(($B$16+$AI$4)*0.9)))+U358*$B$15/($B$15-$AI$14)*(EXP(-$AI$14*(($B$16+$AI$4)*0.9))-EXP(-$B$15*(($B$16+$AI$4)*0.9)))</f>
        <v/>
      </c>
      <c r="AE358" s="17">
        <f>R358*EXP(-$B$15*(($B$16+$AI$4)*1.0))+S358*$B$15/($B$15-$AI$12)*(EXP(-$AI$12*(($B$16+$AI$4)*1.0))-EXP(-$B$15*(($B$16+$AI$4)*1.0)))+T358*$B$15/($B$15-$AI$13)*(EXP(-$AI$13*(($B$16+$AI$4)*1.0))-EXP(-$B$15*(($B$16+$AI$4)*1.0)))+U358*$B$15/($B$15-$AI$14)*(EXP(-$AI$14*(($B$16+$AI$4)*1.0))-EXP(-$B$15*(($B$16+$AI$4)*1.0)))</f>
        <v/>
      </c>
      <c r="AF358" s="17">
        <f>MIN((G358-V358)/$AI$48,(G358-W358)/$AI$49,(G358-X358)/$AI$50,(G358-Y358)/$AI$51,(G358-Z358)/$AI$52,(G358-AA358)/$AI$53,(G358-AB358)/$AI$54,(G358-AC358)/$AI$55,(G358-AD358)/$AI$56,(G358-AE358)/$AI$57)</f>
        <v/>
      </c>
    </row>
    <row r="359">
      <c r="E359" s="12">
        <f>E358+$B$11</f>
        <v/>
      </c>
      <c r="F359" s="13">
        <f>E359/60</f>
        <v/>
      </c>
      <c r="G359" s="13">
        <f>IF(F359&gt;=$AI$66,$B$26,IF(F359&gt;=$AI$65,$B$25,IF(F359&gt;=$AI$64,$B$24,IF(F359&gt;=$AI$63,$B$23,IF(F359&gt;=$AI$62,$B$22,IF(F359&gt;=$AI$61,$B$21,$B$20))))))</f>
        <v/>
      </c>
      <c r="H359" s="14">
        <f>MAX(0,MIN($AI$59,IF($B$9="Plasma",(G359-(S359*$AI$18+T359*$AI$19+U359*$AI$20))/$AI$46,AF359)))</f>
        <v/>
      </c>
      <c r="I359" s="15">
        <f>H359/10*3600/$B$11</f>
        <v/>
      </c>
      <c r="J359" s="15">
        <f>J358+H359</f>
        <v/>
      </c>
      <c r="K359" s="14">
        <f>$AI$21*K358+$AI$22*L358+$AI$23*M358+$AI$30*H358</f>
        <v/>
      </c>
      <c r="L359" s="14">
        <f>$AI$24*K358+$AI$25*L358+$AI$26*M358+$AI$31*H358</f>
        <v/>
      </c>
      <c r="M359" s="14">
        <f>$AI$27*K358+$AI$28*L358+$AI$29*M358+$AI$32*H358</f>
        <v/>
      </c>
      <c r="N359" s="16">
        <f>R359*$B$48</f>
        <v/>
      </c>
      <c r="O359" s="14">
        <f>K359/$B$37</f>
        <v/>
      </c>
      <c r="P359" s="14">
        <f>L359/$B$38</f>
        <v/>
      </c>
      <c r="Q359" s="14">
        <f>M359/$B$39</f>
        <v/>
      </c>
      <c r="R359" s="14">
        <f>R358*$AI$42+S358*$AI$43+T358*$AI$44+U358*$AI$45+$AI$47*H358</f>
        <v/>
      </c>
      <c r="S359" s="17">
        <f>$AI$33*K359+$AI$34*L359+$AI$35*M359</f>
        <v/>
      </c>
      <c r="T359" s="17">
        <f>$AI$36*K359+$AI$37*L359+$AI$38*M359</f>
        <v/>
      </c>
      <c r="U359" s="17">
        <f>$AI$39*K359+$AI$40*L359+$AI$41*M359</f>
        <v/>
      </c>
      <c r="V359" s="17">
        <f>R359*EXP(-$B$15*(($B$16+$AI$4)*0.1))+S359*$B$15/($B$15-$AI$12)*(EXP(-$AI$12*(($B$16+$AI$4)*0.1))-EXP(-$B$15*(($B$16+$AI$4)*0.1)))+T359*$B$15/($B$15-$AI$13)*(EXP(-$AI$13*(($B$16+$AI$4)*0.1))-EXP(-$B$15*(($B$16+$AI$4)*0.1)))+U359*$B$15/($B$15-$AI$14)*(EXP(-$AI$14*(($B$16+$AI$4)*0.1))-EXP(-$B$15*(($B$16+$AI$4)*0.1)))</f>
        <v/>
      </c>
      <c r="W359" s="17">
        <f>R359*EXP(-$B$15*(($B$16+$AI$4)*0.2))+S359*$B$15/($B$15-$AI$12)*(EXP(-$AI$12*(($B$16+$AI$4)*0.2))-EXP(-$B$15*(($B$16+$AI$4)*0.2)))+T359*$B$15/($B$15-$AI$13)*(EXP(-$AI$13*(($B$16+$AI$4)*0.2))-EXP(-$B$15*(($B$16+$AI$4)*0.2)))+U359*$B$15/($B$15-$AI$14)*(EXP(-$AI$14*(($B$16+$AI$4)*0.2))-EXP(-$B$15*(($B$16+$AI$4)*0.2)))</f>
        <v/>
      </c>
      <c r="X359" s="17">
        <f>R359*EXP(-$B$15*(($B$16+$AI$4)*0.3))+S359*$B$15/($B$15-$AI$12)*(EXP(-$AI$12*(($B$16+$AI$4)*0.3))-EXP(-$B$15*(($B$16+$AI$4)*0.3)))+T359*$B$15/($B$15-$AI$13)*(EXP(-$AI$13*(($B$16+$AI$4)*0.3))-EXP(-$B$15*(($B$16+$AI$4)*0.3)))+U359*$B$15/($B$15-$AI$14)*(EXP(-$AI$14*(($B$16+$AI$4)*0.3))-EXP(-$B$15*(($B$16+$AI$4)*0.3)))</f>
        <v/>
      </c>
      <c r="Y359" s="17">
        <f>R359*EXP(-$B$15*(($B$16+$AI$4)*0.4))+S359*$B$15/($B$15-$AI$12)*(EXP(-$AI$12*(($B$16+$AI$4)*0.4))-EXP(-$B$15*(($B$16+$AI$4)*0.4)))+T359*$B$15/($B$15-$AI$13)*(EXP(-$AI$13*(($B$16+$AI$4)*0.4))-EXP(-$B$15*(($B$16+$AI$4)*0.4)))+U359*$B$15/($B$15-$AI$14)*(EXP(-$AI$14*(($B$16+$AI$4)*0.4))-EXP(-$B$15*(($B$16+$AI$4)*0.4)))</f>
        <v/>
      </c>
      <c r="Z359" s="17">
        <f>R359*EXP(-$B$15*(($B$16+$AI$4)*0.5))+S359*$B$15/($B$15-$AI$12)*(EXP(-$AI$12*(($B$16+$AI$4)*0.5))-EXP(-$B$15*(($B$16+$AI$4)*0.5)))+T359*$B$15/($B$15-$AI$13)*(EXP(-$AI$13*(($B$16+$AI$4)*0.5))-EXP(-$B$15*(($B$16+$AI$4)*0.5)))+U359*$B$15/($B$15-$AI$14)*(EXP(-$AI$14*(($B$16+$AI$4)*0.5))-EXP(-$B$15*(($B$16+$AI$4)*0.5)))</f>
        <v/>
      </c>
      <c r="AA359" s="17">
        <f>R359*EXP(-$B$15*(($B$16+$AI$4)*0.6))+S359*$B$15/($B$15-$AI$12)*(EXP(-$AI$12*(($B$16+$AI$4)*0.6))-EXP(-$B$15*(($B$16+$AI$4)*0.6)))+T359*$B$15/($B$15-$AI$13)*(EXP(-$AI$13*(($B$16+$AI$4)*0.6))-EXP(-$B$15*(($B$16+$AI$4)*0.6)))+U359*$B$15/($B$15-$AI$14)*(EXP(-$AI$14*(($B$16+$AI$4)*0.6))-EXP(-$B$15*(($B$16+$AI$4)*0.6)))</f>
        <v/>
      </c>
      <c r="AB359" s="17">
        <f>R359*EXP(-$B$15*(($B$16+$AI$4)*0.7))+S359*$B$15/($B$15-$AI$12)*(EXP(-$AI$12*(($B$16+$AI$4)*0.7))-EXP(-$B$15*(($B$16+$AI$4)*0.7)))+T359*$B$15/($B$15-$AI$13)*(EXP(-$AI$13*(($B$16+$AI$4)*0.7))-EXP(-$B$15*(($B$16+$AI$4)*0.7)))+U359*$B$15/($B$15-$AI$14)*(EXP(-$AI$14*(($B$16+$AI$4)*0.7))-EXP(-$B$15*(($B$16+$AI$4)*0.7)))</f>
        <v/>
      </c>
      <c r="AC359" s="17">
        <f>R359*EXP(-$B$15*(($B$16+$AI$4)*0.8))+S359*$B$15/($B$15-$AI$12)*(EXP(-$AI$12*(($B$16+$AI$4)*0.8))-EXP(-$B$15*(($B$16+$AI$4)*0.8)))+T359*$B$15/($B$15-$AI$13)*(EXP(-$AI$13*(($B$16+$AI$4)*0.8))-EXP(-$B$15*(($B$16+$AI$4)*0.8)))+U359*$B$15/($B$15-$AI$14)*(EXP(-$AI$14*(($B$16+$AI$4)*0.8))-EXP(-$B$15*(($B$16+$AI$4)*0.8)))</f>
        <v/>
      </c>
      <c r="AD359" s="17">
        <f>R359*EXP(-$B$15*(($B$16+$AI$4)*0.9))+S359*$B$15/($B$15-$AI$12)*(EXP(-$AI$12*(($B$16+$AI$4)*0.9))-EXP(-$B$15*(($B$16+$AI$4)*0.9)))+T359*$B$15/($B$15-$AI$13)*(EXP(-$AI$13*(($B$16+$AI$4)*0.9))-EXP(-$B$15*(($B$16+$AI$4)*0.9)))+U359*$B$15/($B$15-$AI$14)*(EXP(-$AI$14*(($B$16+$AI$4)*0.9))-EXP(-$B$15*(($B$16+$AI$4)*0.9)))</f>
        <v/>
      </c>
      <c r="AE359" s="17">
        <f>R359*EXP(-$B$15*(($B$16+$AI$4)*1.0))+S359*$B$15/($B$15-$AI$12)*(EXP(-$AI$12*(($B$16+$AI$4)*1.0))-EXP(-$B$15*(($B$16+$AI$4)*1.0)))+T359*$B$15/($B$15-$AI$13)*(EXP(-$AI$13*(($B$16+$AI$4)*1.0))-EXP(-$B$15*(($B$16+$AI$4)*1.0)))+U359*$B$15/($B$15-$AI$14)*(EXP(-$AI$14*(($B$16+$AI$4)*1.0))-EXP(-$B$15*(($B$16+$AI$4)*1.0)))</f>
        <v/>
      </c>
      <c r="AF359" s="17">
        <f>MIN((G359-V359)/$AI$48,(G359-W359)/$AI$49,(G359-X359)/$AI$50,(G359-Y359)/$AI$51,(G359-Z359)/$AI$52,(G359-AA359)/$AI$53,(G359-AB359)/$AI$54,(G359-AC359)/$AI$55,(G359-AD359)/$AI$56,(G359-AE359)/$AI$57)</f>
        <v/>
      </c>
    </row>
    <row r="360">
      <c r="E360" s="12">
        <f>E359+$B$11</f>
        <v/>
      </c>
      <c r="F360" s="13">
        <f>E360/60</f>
        <v/>
      </c>
      <c r="G360" s="13">
        <f>IF(F360&gt;=$AI$66,$B$26,IF(F360&gt;=$AI$65,$B$25,IF(F360&gt;=$AI$64,$B$24,IF(F360&gt;=$AI$63,$B$23,IF(F360&gt;=$AI$62,$B$22,IF(F360&gt;=$AI$61,$B$21,$B$20))))))</f>
        <v/>
      </c>
      <c r="H360" s="14">
        <f>MAX(0,MIN($AI$59,IF($B$9="Plasma",(G360-(S360*$AI$18+T360*$AI$19+U360*$AI$20))/$AI$46,AF360)))</f>
        <v/>
      </c>
      <c r="I360" s="15">
        <f>H360/10*3600/$B$11</f>
        <v/>
      </c>
      <c r="J360" s="15">
        <f>J359+H360</f>
        <v/>
      </c>
      <c r="K360" s="14">
        <f>$AI$21*K359+$AI$22*L359+$AI$23*M359+$AI$30*H359</f>
        <v/>
      </c>
      <c r="L360" s="14">
        <f>$AI$24*K359+$AI$25*L359+$AI$26*M359+$AI$31*H359</f>
        <v/>
      </c>
      <c r="M360" s="14">
        <f>$AI$27*K359+$AI$28*L359+$AI$29*M359+$AI$32*H359</f>
        <v/>
      </c>
      <c r="N360" s="16">
        <f>R360*$B$48</f>
        <v/>
      </c>
      <c r="O360" s="14">
        <f>K360/$B$37</f>
        <v/>
      </c>
      <c r="P360" s="14">
        <f>L360/$B$38</f>
        <v/>
      </c>
      <c r="Q360" s="14">
        <f>M360/$B$39</f>
        <v/>
      </c>
      <c r="R360" s="14">
        <f>R359*$AI$42+S359*$AI$43+T359*$AI$44+U359*$AI$45+$AI$47*H359</f>
        <v/>
      </c>
      <c r="S360" s="17">
        <f>$AI$33*K360+$AI$34*L360+$AI$35*M360</f>
        <v/>
      </c>
      <c r="T360" s="17">
        <f>$AI$36*K360+$AI$37*L360+$AI$38*M360</f>
        <v/>
      </c>
      <c r="U360" s="17">
        <f>$AI$39*K360+$AI$40*L360+$AI$41*M360</f>
        <v/>
      </c>
      <c r="V360" s="17">
        <f>R360*EXP(-$B$15*(($B$16+$AI$4)*0.1))+S360*$B$15/($B$15-$AI$12)*(EXP(-$AI$12*(($B$16+$AI$4)*0.1))-EXP(-$B$15*(($B$16+$AI$4)*0.1)))+T360*$B$15/($B$15-$AI$13)*(EXP(-$AI$13*(($B$16+$AI$4)*0.1))-EXP(-$B$15*(($B$16+$AI$4)*0.1)))+U360*$B$15/($B$15-$AI$14)*(EXP(-$AI$14*(($B$16+$AI$4)*0.1))-EXP(-$B$15*(($B$16+$AI$4)*0.1)))</f>
        <v/>
      </c>
      <c r="W360" s="17">
        <f>R360*EXP(-$B$15*(($B$16+$AI$4)*0.2))+S360*$B$15/($B$15-$AI$12)*(EXP(-$AI$12*(($B$16+$AI$4)*0.2))-EXP(-$B$15*(($B$16+$AI$4)*0.2)))+T360*$B$15/($B$15-$AI$13)*(EXP(-$AI$13*(($B$16+$AI$4)*0.2))-EXP(-$B$15*(($B$16+$AI$4)*0.2)))+U360*$B$15/($B$15-$AI$14)*(EXP(-$AI$14*(($B$16+$AI$4)*0.2))-EXP(-$B$15*(($B$16+$AI$4)*0.2)))</f>
        <v/>
      </c>
      <c r="X360" s="17">
        <f>R360*EXP(-$B$15*(($B$16+$AI$4)*0.3))+S360*$B$15/($B$15-$AI$12)*(EXP(-$AI$12*(($B$16+$AI$4)*0.3))-EXP(-$B$15*(($B$16+$AI$4)*0.3)))+T360*$B$15/($B$15-$AI$13)*(EXP(-$AI$13*(($B$16+$AI$4)*0.3))-EXP(-$B$15*(($B$16+$AI$4)*0.3)))+U360*$B$15/($B$15-$AI$14)*(EXP(-$AI$14*(($B$16+$AI$4)*0.3))-EXP(-$B$15*(($B$16+$AI$4)*0.3)))</f>
        <v/>
      </c>
      <c r="Y360" s="17">
        <f>R360*EXP(-$B$15*(($B$16+$AI$4)*0.4))+S360*$B$15/($B$15-$AI$12)*(EXP(-$AI$12*(($B$16+$AI$4)*0.4))-EXP(-$B$15*(($B$16+$AI$4)*0.4)))+T360*$B$15/($B$15-$AI$13)*(EXP(-$AI$13*(($B$16+$AI$4)*0.4))-EXP(-$B$15*(($B$16+$AI$4)*0.4)))+U360*$B$15/($B$15-$AI$14)*(EXP(-$AI$14*(($B$16+$AI$4)*0.4))-EXP(-$B$15*(($B$16+$AI$4)*0.4)))</f>
        <v/>
      </c>
      <c r="Z360" s="17">
        <f>R360*EXP(-$B$15*(($B$16+$AI$4)*0.5))+S360*$B$15/($B$15-$AI$12)*(EXP(-$AI$12*(($B$16+$AI$4)*0.5))-EXP(-$B$15*(($B$16+$AI$4)*0.5)))+T360*$B$15/($B$15-$AI$13)*(EXP(-$AI$13*(($B$16+$AI$4)*0.5))-EXP(-$B$15*(($B$16+$AI$4)*0.5)))+U360*$B$15/($B$15-$AI$14)*(EXP(-$AI$14*(($B$16+$AI$4)*0.5))-EXP(-$B$15*(($B$16+$AI$4)*0.5)))</f>
        <v/>
      </c>
      <c r="AA360" s="17">
        <f>R360*EXP(-$B$15*(($B$16+$AI$4)*0.6))+S360*$B$15/($B$15-$AI$12)*(EXP(-$AI$12*(($B$16+$AI$4)*0.6))-EXP(-$B$15*(($B$16+$AI$4)*0.6)))+T360*$B$15/($B$15-$AI$13)*(EXP(-$AI$13*(($B$16+$AI$4)*0.6))-EXP(-$B$15*(($B$16+$AI$4)*0.6)))+U360*$B$15/($B$15-$AI$14)*(EXP(-$AI$14*(($B$16+$AI$4)*0.6))-EXP(-$B$15*(($B$16+$AI$4)*0.6)))</f>
        <v/>
      </c>
      <c r="AB360" s="17">
        <f>R360*EXP(-$B$15*(($B$16+$AI$4)*0.7))+S360*$B$15/($B$15-$AI$12)*(EXP(-$AI$12*(($B$16+$AI$4)*0.7))-EXP(-$B$15*(($B$16+$AI$4)*0.7)))+T360*$B$15/($B$15-$AI$13)*(EXP(-$AI$13*(($B$16+$AI$4)*0.7))-EXP(-$B$15*(($B$16+$AI$4)*0.7)))+U360*$B$15/($B$15-$AI$14)*(EXP(-$AI$14*(($B$16+$AI$4)*0.7))-EXP(-$B$15*(($B$16+$AI$4)*0.7)))</f>
        <v/>
      </c>
      <c r="AC360" s="17">
        <f>R360*EXP(-$B$15*(($B$16+$AI$4)*0.8))+S360*$B$15/($B$15-$AI$12)*(EXP(-$AI$12*(($B$16+$AI$4)*0.8))-EXP(-$B$15*(($B$16+$AI$4)*0.8)))+T360*$B$15/($B$15-$AI$13)*(EXP(-$AI$13*(($B$16+$AI$4)*0.8))-EXP(-$B$15*(($B$16+$AI$4)*0.8)))+U360*$B$15/($B$15-$AI$14)*(EXP(-$AI$14*(($B$16+$AI$4)*0.8))-EXP(-$B$15*(($B$16+$AI$4)*0.8)))</f>
        <v/>
      </c>
      <c r="AD360" s="17">
        <f>R360*EXP(-$B$15*(($B$16+$AI$4)*0.9))+S360*$B$15/($B$15-$AI$12)*(EXP(-$AI$12*(($B$16+$AI$4)*0.9))-EXP(-$B$15*(($B$16+$AI$4)*0.9)))+T360*$B$15/($B$15-$AI$13)*(EXP(-$AI$13*(($B$16+$AI$4)*0.9))-EXP(-$B$15*(($B$16+$AI$4)*0.9)))+U360*$B$15/($B$15-$AI$14)*(EXP(-$AI$14*(($B$16+$AI$4)*0.9))-EXP(-$B$15*(($B$16+$AI$4)*0.9)))</f>
        <v/>
      </c>
      <c r="AE360" s="17">
        <f>R360*EXP(-$B$15*(($B$16+$AI$4)*1.0))+S360*$B$15/($B$15-$AI$12)*(EXP(-$AI$12*(($B$16+$AI$4)*1.0))-EXP(-$B$15*(($B$16+$AI$4)*1.0)))+T360*$B$15/($B$15-$AI$13)*(EXP(-$AI$13*(($B$16+$AI$4)*1.0))-EXP(-$B$15*(($B$16+$AI$4)*1.0)))+U360*$B$15/($B$15-$AI$14)*(EXP(-$AI$14*(($B$16+$AI$4)*1.0))-EXP(-$B$15*(($B$16+$AI$4)*1.0)))</f>
        <v/>
      </c>
      <c r="AF360" s="17">
        <f>MIN((G360-V360)/$AI$48,(G360-W360)/$AI$49,(G360-X360)/$AI$50,(G360-Y360)/$AI$51,(G360-Z360)/$AI$52,(G360-AA360)/$AI$53,(G360-AB360)/$AI$54,(G360-AC360)/$AI$55,(G360-AD360)/$AI$56,(G360-AE360)/$AI$57)</f>
        <v/>
      </c>
    </row>
    <row r="361">
      <c r="E361" s="12">
        <f>E360+$B$11</f>
        <v/>
      </c>
      <c r="F361" s="13">
        <f>E361/60</f>
        <v/>
      </c>
      <c r="G361" s="13">
        <f>IF(F361&gt;=$AI$66,$B$26,IF(F361&gt;=$AI$65,$B$25,IF(F361&gt;=$AI$64,$B$24,IF(F361&gt;=$AI$63,$B$23,IF(F361&gt;=$AI$62,$B$22,IF(F361&gt;=$AI$61,$B$21,$B$20))))))</f>
        <v/>
      </c>
      <c r="H361" s="14">
        <f>MAX(0,MIN($AI$59,IF($B$9="Plasma",(G361-(S361*$AI$18+T361*$AI$19+U361*$AI$20))/$AI$46,AF361)))</f>
        <v/>
      </c>
      <c r="I361" s="15">
        <f>H361/10*3600/$B$11</f>
        <v/>
      </c>
      <c r="J361" s="15">
        <f>J360+H361</f>
        <v/>
      </c>
      <c r="K361" s="14">
        <f>$AI$21*K360+$AI$22*L360+$AI$23*M360+$AI$30*H360</f>
        <v/>
      </c>
      <c r="L361" s="14">
        <f>$AI$24*K360+$AI$25*L360+$AI$26*M360+$AI$31*H360</f>
        <v/>
      </c>
      <c r="M361" s="14">
        <f>$AI$27*K360+$AI$28*L360+$AI$29*M360+$AI$32*H360</f>
        <v/>
      </c>
      <c r="N361" s="16">
        <f>R361*$B$48</f>
        <v/>
      </c>
      <c r="O361" s="14">
        <f>K361/$B$37</f>
        <v/>
      </c>
      <c r="P361" s="14">
        <f>L361/$B$38</f>
        <v/>
      </c>
      <c r="Q361" s="14">
        <f>M361/$B$39</f>
        <v/>
      </c>
      <c r="R361" s="14">
        <f>R360*$AI$42+S360*$AI$43+T360*$AI$44+U360*$AI$45+$AI$47*H360</f>
        <v/>
      </c>
      <c r="S361" s="17">
        <f>$AI$33*K361+$AI$34*L361+$AI$35*M361</f>
        <v/>
      </c>
      <c r="T361" s="17">
        <f>$AI$36*K361+$AI$37*L361+$AI$38*M361</f>
        <v/>
      </c>
      <c r="U361" s="17">
        <f>$AI$39*K361+$AI$40*L361+$AI$41*M361</f>
        <v/>
      </c>
      <c r="V361" s="17">
        <f>R361*EXP(-$B$15*(($B$16+$AI$4)*0.1))+S361*$B$15/($B$15-$AI$12)*(EXP(-$AI$12*(($B$16+$AI$4)*0.1))-EXP(-$B$15*(($B$16+$AI$4)*0.1)))+T361*$B$15/($B$15-$AI$13)*(EXP(-$AI$13*(($B$16+$AI$4)*0.1))-EXP(-$B$15*(($B$16+$AI$4)*0.1)))+U361*$B$15/($B$15-$AI$14)*(EXP(-$AI$14*(($B$16+$AI$4)*0.1))-EXP(-$B$15*(($B$16+$AI$4)*0.1)))</f>
        <v/>
      </c>
      <c r="W361" s="17">
        <f>R361*EXP(-$B$15*(($B$16+$AI$4)*0.2))+S361*$B$15/($B$15-$AI$12)*(EXP(-$AI$12*(($B$16+$AI$4)*0.2))-EXP(-$B$15*(($B$16+$AI$4)*0.2)))+T361*$B$15/($B$15-$AI$13)*(EXP(-$AI$13*(($B$16+$AI$4)*0.2))-EXP(-$B$15*(($B$16+$AI$4)*0.2)))+U361*$B$15/($B$15-$AI$14)*(EXP(-$AI$14*(($B$16+$AI$4)*0.2))-EXP(-$B$15*(($B$16+$AI$4)*0.2)))</f>
        <v/>
      </c>
      <c r="X361" s="17">
        <f>R361*EXP(-$B$15*(($B$16+$AI$4)*0.3))+S361*$B$15/($B$15-$AI$12)*(EXP(-$AI$12*(($B$16+$AI$4)*0.3))-EXP(-$B$15*(($B$16+$AI$4)*0.3)))+T361*$B$15/($B$15-$AI$13)*(EXP(-$AI$13*(($B$16+$AI$4)*0.3))-EXP(-$B$15*(($B$16+$AI$4)*0.3)))+U361*$B$15/($B$15-$AI$14)*(EXP(-$AI$14*(($B$16+$AI$4)*0.3))-EXP(-$B$15*(($B$16+$AI$4)*0.3)))</f>
        <v/>
      </c>
      <c r="Y361" s="17">
        <f>R361*EXP(-$B$15*(($B$16+$AI$4)*0.4))+S361*$B$15/($B$15-$AI$12)*(EXP(-$AI$12*(($B$16+$AI$4)*0.4))-EXP(-$B$15*(($B$16+$AI$4)*0.4)))+T361*$B$15/($B$15-$AI$13)*(EXP(-$AI$13*(($B$16+$AI$4)*0.4))-EXP(-$B$15*(($B$16+$AI$4)*0.4)))+U361*$B$15/($B$15-$AI$14)*(EXP(-$AI$14*(($B$16+$AI$4)*0.4))-EXP(-$B$15*(($B$16+$AI$4)*0.4)))</f>
        <v/>
      </c>
      <c r="Z361" s="17">
        <f>R361*EXP(-$B$15*(($B$16+$AI$4)*0.5))+S361*$B$15/($B$15-$AI$12)*(EXP(-$AI$12*(($B$16+$AI$4)*0.5))-EXP(-$B$15*(($B$16+$AI$4)*0.5)))+T361*$B$15/($B$15-$AI$13)*(EXP(-$AI$13*(($B$16+$AI$4)*0.5))-EXP(-$B$15*(($B$16+$AI$4)*0.5)))+U361*$B$15/($B$15-$AI$14)*(EXP(-$AI$14*(($B$16+$AI$4)*0.5))-EXP(-$B$15*(($B$16+$AI$4)*0.5)))</f>
        <v/>
      </c>
      <c r="AA361" s="17">
        <f>R361*EXP(-$B$15*(($B$16+$AI$4)*0.6))+S361*$B$15/($B$15-$AI$12)*(EXP(-$AI$12*(($B$16+$AI$4)*0.6))-EXP(-$B$15*(($B$16+$AI$4)*0.6)))+T361*$B$15/($B$15-$AI$13)*(EXP(-$AI$13*(($B$16+$AI$4)*0.6))-EXP(-$B$15*(($B$16+$AI$4)*0.6)))+U361*$B$15/($B$15-$AI$14)*(EXP(-$AI$14*(($B$16+$AI$4)*0.6))-EXP(-$B$15*(($B$16+$AI$4)*0.6)))</f>
        <v/>
      </c>
      <c r="AB361" s="17">
        <f>R361*EXP(-$B$15*(($B$16+$AI$4)*0.7))+S361*$B$15/($B$15-$AI$12)*(EXP(-$AI$12*(($B$16+$AI$4)*0.7))-EXP(-$B$15*(($B$16+$AI$4)*0.7)))+T361*$B$15/($B$15-$AI$13)*(EXP(-$AI$13*(($B$16+$AI$4)*0.7))-EXP(-$B$15*(($B$16+$AI$4)*0.7)))+U361*$B$15/($B$15-$AI$14)*(EXP(-$AI$14*(($B$16+$AI$4)*0.7))-EXP(-$B$15*(($B$16+$AI$4)*0.7)))</f>
        <v/>
      </c>
      <c r="AC361" s="17">
        <f>R361*EXP(-$B$15*(($B$16+$AI$4)*0.8))+S361*$B$15/($B$15-$AI$12)*(EXP(-$AI$12*(($B$16+$AI$4)*0.8))-EXP(-$B$15*(($B$16+$AI$4)*0.8)))+T361*$B$15/($B$15-$AI$13)*(EXP(-$AI$13*(($B$16+$AI$4)*0.8))-EXP(-$B$15*(($B$16+$AI$4)*0.8)))+U361*$B$15/($B$15-$AI$14)*(EXP(-$AI$14*(($B$16+$AI$4)*0.8))-EXP(-$B$15*(($B$16+$AI$4)*0.8)))</f>
        <v/>
      </c>
      <c r="AD361" s="17">
        <f>R361*EXP(-$B$15*(($B$16+$AI$4)*0.9))+S361*$B$15/($B$15-$AI$12)*(EXP(-$AI$12*(($B$16+$AI$4)*0.9))-EXP(-$B$15*(($B$16+$AI$4)*0.9)))+T361*$B$15/($B$15-$AI$13)*(EXP(-$AI$13*(($B$16+$AI$4)*0.9))-EXP(-$B$15*(($B$16+$AI$4)*0.9)))+U361*$B$15/($B$15-$AI$14)*(EXP(-$AI$14*(($B$16+$AI$4)*0.9))-EXP(-$B$15*(($B$16+$AI$4)*0.9)))</f>
        <v/>
      </c>
      <c r="AE361" s="17">
        <f>R361*EXP(-$B$15*(($B$16+$AI$4)*1.0))+S361*$B$15/($B$15-$AI$12)*(EXP(-$AI$12*(($B$16+$AI$4)*1.0))-EXP(-$B$15*(($B$16+$AI$4)*1.0)))+T361*$B$15/($B$15-$AI$13)*(EXP(-$AI$13*(($B$16+$AI$4)*1.0))-EXP(-$B$15*(($B$16+$AI$4)*1.0)))+U361*$B$15/($B$15-$AI$14)*(EXP(-$AI$14*(($B$16+$AI$4)*1.0))-EXP(-$B$15*(($B$16+$AI$4)*1.0)))</f>
        <v/>
      </c>
      <c r="AF361" s="17">
        <f>MIN((G361-V361)/$AI$48,(G361-W361)/$AI$49,(G361-X361)/$AI$50,(G361-Y361)/$AI$51,(G361-Z361)/$AI$52,(G361-AA361)/$AI$53,(G361-AB361)/$AI$54,(G361-AC361)/$AI$55,(G361-AD361)/$AI$56,(G361-AE361)/$AI$57)</f>
        <v/>
      </c>
    </row>
    <row r="362">
      <c r="E362" s="12">
        <f>E361+$B$11</f>
        <v/>
      </c>
      <c r="F362" s="13">
        <f>E362/60</f>
        <v/>
      </c>
      <c r="G362" s="13">
        <f>IF(F362&gt;=$AI$66,$B$26,IF(F362&gt;=$AI$65,$B$25,IF(F362&gt;=$AI$64,$B$24,IF(F362&gt;=$AI$63,$B$23,IF(F362&gt;=$AI$62,$B$22,IF(F362&gt;=$AI$61,$B$21,$B$20))))))</f>
        <v/>
      </c>
      <c r="H362" s="14">
        <f>MAX(0,MIN($AI$59,IF($B$9="Plasma",(G362-(S362*$AI$18+T362*$AI$19+U362*$AI$20))/$AI$46,AF362)))</f>
        <v/>
      </c>
      <c r="I362" s="15">
        <f>H362/10*3600/$B$11</f>
        <v/>
      </c>
      <c r="J362" s="15">
        <f>J361+H362</f>
        <v/>
      </c>
      <c r="K362" s="14">
        <f>$AI$21*K361+$AI$22*L361+$AI$23*M361+$AI$30*H361</f>
        <v/>
      </c>
      <c r="L362" s="14">
        <f>$AI$24*K361+$AI$25*L361+$AI$26*M361+$AI$31*H361</f>
        <v/>
      </c>
      <c r="M362" s="14">
        <f>$AI$27*K361+$AI$28*L361+$AI$29*M361+$AI$32*H361</f>
        <v/>
      </c>
      <c r="N362" s="16">
        <f>R362*$B$48</f>
        <v/>
      </c>
      <c r="O362" s="14">
        <f>K362/$B$37</f>
        <v/>
      </c>
      <c r="P362" s="14">
        <f>L362/$B$38</f>
        <v/>
      </c>
      <c r="Q362" s="14">
        <f>M362/$B$39</f>
        <v/>
      </c>
      <c r="R362" s="14">
        <f>R361*$AI$42+S361*$AI$43+T361*$AI$44+U361*$AI$45+$AI$47*H361</f>
        <v/>
      </c>
      <c r="S362" s="17">
        <f>$AI$33*K362+$AI$34*L362+$AI$35*M362</f>
        <v/>
      </c>
      <c r="T362" s="17">
        <f>$AI$36*K362+$AI$37*L362+$AI$38*M362</f>
        <v/>
      </c>
      <c r="U362" s="17">
        <f>$AI$39*K362+$AI$40*L362+$AI$41*M362</f>
        <v/>
      </c>
      <c r="V362" s="17">
        <f>R362*EXP(-$B$15*(($B$16+$AI$4)*0.1))+S362*$B$15/($B$15-$AI$12)*(EXP(-$AI$12*(($B$16+$AI$4)*0.1))-EXP(-$B$15*(($B$16+$AI$4)*0.1)))+T362*$B$15/($B$15-$AI$13)*(EXP(-$AI$13*(($B$16+$AI$4)*0.1))-EXP(-$B$15*(($B$16+$AI$4)*0.1)))+U362*$B$15/($B$15-$AI$14)*(EXP(-$AI$14*(($B$16+$AI$4)*0.1))-EXP(-$B$15*(($B$16+$AI$4)*0.1)))</f>
        <v/>
      </c>
      <c r="W362" s="17">
        <f>R362*EXP(-$B$15*(($B$16+$AI$4)*0.2))+S362*$B$15/($B$15-$AI$12)*(EXP(-$AI$12*(($B$16+$AI$4)*0.2))-EXP(-$B$15*(($B$16+$AI$4)*0.2)))+T362*$B$15/($B$15-$AI$13)*(EXP(-$AI$13*(($B$16+$AI$4)*0.2))-EXP(-$B$15*(($B$16+$AI$4)*0.2)))+U362*$B$15/($B$15-$AI$14)*(EXP(-$AI$14*(($B$16+$AI$4)*0.2))-EXP(-$B$15*(($B$16+$AI$4)*0.2)))</f>
        <v/>
      </c>
      <c r="X362" s="17">
        <f>R362*EXP(-$B$15*(($B$16+$AI$4)*0.3))+S362*$B$15/($B$15-$AI$12)*(EXP(-$AI$12*(($B$16+$AI$4)*0.3))-EXP(-$B$15*(($B$16+$AI$4)*0.3)))+T362*$B$15/($B$15-$AI$13)*(EXP(-$AI$13*(($B$16+$AI$4)*0.3))-EXP(-$B$15*(($B$16+$AI$4)*0.3)))+U362*$B$15/($B$15-$AI$14)*(EXP(-$AI$14*(($B$16+$AI$4)*0.3))-EXP(-$B$15*(($B$16+$AI$4)*0.3)))</f>
        <v/>
      </c>
      <c r="Y362" s="17">
        <f>R362*EXP(-$B$15*(($B$16+$AI$4)*0.4))+S362*$B$15/($B$15-$AI$12)*(EXP(-$AI$12*(($B$16+$AI$4)*0.4))-EXP(-$B$15*(($B$16+$AI$4)*0.4)))+T362*$B$15/($B$15-$AI$13)*(EXP(-$AI$13*(($B$16+$AI$4)*0.4))-EXP(-$B$15*(($B$16+$AI$4)*0.4)))+U362*$B$15/($B$15-$AI$14)*(EXP(-$AI$14*(($B$16+$AI$4)*0.4))-EXP(-$B$15*(($B$16+$AI$4)*0.4)))</f>
        <v/>
      </c>
      <c r="Z362" s="17">
        <f>R362*EXP(-$B$15*(($B$16+$AI$4)*0.5))+S362*$B$15/($B$15-$AI$12)*(EXP(-$AI$12*(($B$16+$AI$4)*0.5))-EXP(-$B$15*(($B$16+$AI$4)*0.5)))+T362*$B$15/($B$15-$AI$13)*(EXP(-$AI$13*(($B$16+$AI$4)*0.5))-EXP(-$B$15*(($B$16+$AI$4)*0.5)))+U362*$B$15/($B$15-$AI$14)*(EXP(-$AI$14*(($B$16+$AI$4)*0.5))-EXP(-$B$15*(($B$16+$AI$4)*0.5)))</f>
        <v/>
      </c>
      <c r="AA362" s="17">
        <f>R362*EXP(-$B$15*(($B$16+$AI$4)*0.6))+S362*$B$15/($B$15-$AI$12)*(EXP(-$AI$12*(($B$16+$AI$4)*0.6))-EXP(-$B$15*(($B$16+$AI$4)*0.6)))+T362*$B$15/($B$15-$AI$13)*(EXP(-$AI$13*(($B$16+$AI$4)*0.6))-EXP(-$B$15*(($B$16+$AI$4)*0.6)))+U362*$B$15/($B$15-$AI$14)*(EXP(-$AI$14*(($B$16+$AI$4)*0.6))-EXP(-$B$15*(($B$16+$AI$4)*0.6)))</f>
        <v/>
      </c>
      <c r="AB362" s="17">
        <f>R362*EXP(-$B$15*(($B$16+$AI$4)*0.7))+S362*$B$15/($B$15-$AI$12)*(EXP(-$AI$12*(($B$16+$AI$4)*0.7))-EXP(-$B$15*(($B$16+$AI$4)*0.7)))+T362*$B$15/($B$15-$AI$13)*(EXP(-$AI$13*(($B$16+$AI$4)*0.7))-EXP(-$B$15*(($B$16+$AI$4)*0.7)))+U362*$B$15/($B$15-$AI$14)*(EXP(-$AI$14*(($B$16+$AI$4)*0.7))-EXP(-$B$15*(($B$16+$AI$4)*0.7)))</f>
        <v/>
      </c>
      <c r="AC362" s="17">
        <f>R362*EXP(-$B$15*(($B$16+$AI$4)*0.8))+S362*$B$15/($B$15-$AI$12)*(EXP(-$AI$12*(($B$16+$AI$4)*0.8))-EXP(-$B$15*(($B$16+$AI$4)*0.8)))+T362*$B$15/($B$15-$AI$13)*(EXP(-$AI$13*(($B$16+$AI$4)*0.8))-EXP(-$B$15*(($B$16+$AI$4)*0.8)))+U362*$B$15/($B$15-$AI$14)*(EXP(-$AI$14*(($B$16+$AI$4)*0.8))-EXP(-$B$15*(($B$16+$AI$4)*0.8)))</f>
        <v/>
      </c>
      <c r="AD362" s="17">
        <f>R362*EXP(-$B$15*(($B$16+$AI$4)*0.9))+S362*$B$15/($B$15-$AI$12)*(EXP(-$AI$12*(($B$16+$AI$4)*0.9))-EXP(-$B$15*(($B$16+$AI$4)*0.9)))+T362*$B$15/($B$15-$AI$13)*(EXP(-$AI$13*(($B$16+$AI$4)*0.9))-EXP(-$B$15*(($B$16+$AI$4)*0.9)))+U362*$B$15/($B$15-$AI$14)*(EXP(-$AI$14*(($B$16+$AI$4)*0.9))-EXP(-$B$15*(($B$16+$AI$4)*0.9)))</f>
        <v/>
      </c>
      <c r="AE362" s="17">
        <f>R362*EXP(-$B$15*(($B$16+$AI$4)*1.0))+S362*$B$15/($B$15-$AI$12)*(EXP(-$AI$12*(($B$16+$AI$4)*1.0))-EXP(-$B$15*(($B$16+$AI$4)*1.0)))+T362*$B$15/($B$15-$AI$13)*(EXP(-$AI$13*(($B$16+$AI$4)*1.0))-EXP(-$B$15*(($B$16+$AI$4)*1.0)))+U362*$B$15/($B$15-$AI$14)*(EXP(-$AI$14*(($B$16+$AI$4)*1.0))-EXP(-$B$15*(($B$16+$AI$4)*1.0)))</f>
        <v/>
      </c>
      <c r="AF362" s="17">
        <f>MIN((G362-V362)/$AI$48,(G362-W362)/$AI$49,(G362-X362)/$AI$50,(G362-Y362)/$AI$51,(G362-Z362)/$AI$52,(G362-AA362)/$AI$53,(G362-AB362)/$AI$54,(G362-AC362)/$AI$55,(G362-AD362)/$AI$56,(G362-AE362)/$AI$57)</f>
        <v/>
      </c>
    </row>
    <row r="363">
      <c r="E363" s="12">
        <f>E362+$B$11</f>
        <v/>
      </c>
      <c r="F363" s="13">
        <f>E363/60</f>
        <v/>
      </c>
      <c r="G363" s="13">
        <f>IF(F363&gt;=$AI$66,$B$26,IF(F363&gt;=$AI$65,$B$25,IF(F363&gt;=$AI$64,$B$24,IF(F363&gt;=$AI$63,$B$23,IF(F363&gt;=$AI$62,$B$22,IF(F363&gt;=$AI$61,$B$21,$B$20))))))</f>
        <v/>
      </c>
      <c r="H363" s="14">
        <f>MAX(0,MIN($AI$59,IF($B$9="Plasma",(G363-(S363*$AI$18+T363*$AI$19+U363*$AI$20))/$AI$46,AF363)))</f>
        <v/>
      </c>
      <c r="I363" s="15">
        <f>H363/10*3600/$B$11</f>
        <v/>
      </c>
      <c r="J363" s="15">
        <f>J362+H363</f>
        <v/>
      </c>
      <c r="K363" s="14">
        <f>$AI$21*K362+$AI$22*L362+$AI$23*M362+$AI$30*H362</f>
        <v/>
      </c>
      <c r="L363" s="14">
        <f>$AI$24*K362+$AI$25*L362+$AI$26*M362+$AI$31*H362</f>
        <v/>
      </c>
      <c r="M363" s="14">
        <f>$AI$27*K362+$AI$28*L362+$AI$29*M362+$AI$32*H362</f>
        <v/>
      </c>
      <c r="N363" s="16">
        <f>R363*$B$48</f>
        <v/>
      </c>
      <c r="O363" s="14">
        <f>K363/$B$37</f>
        <v/>
      </c>
      <c r="P363" s="14">
        <f>L363/$B$38</f>
        <v/>
      </c>
      <c r="Q363" s="14">
        <f>M363/$B$39</f>
        <v/>
      </c>
      <c r="R363" s="14">
        <f>R362*$AI$42+S362*$AI$43+T362*$AI$44+U362*$AI$45+$AI$47*H362</f>
        <v/>
      </c>
      <c r="S363" s="17">
        <f>$AI$33*K363+$AI$34*L363+$AI$35*M363</f>
        <v/>
      </c>
      <c r="T363" s="17">
        <f>$AI$36*K363+$AI$37*L363+$AI$38*M363</f>
        <v/>
      </c>
      <c r="U363" s="17">
        <f>$AI$39*K363+$AI$40*L363+$AI$41*M363</f>
        <v/>
      </c>
      <c r="V363" s="17">
        <f>R363*EXP(-$B$15*(($B$16+$AI$4)*0.1))+S363*$B$15/($B$15-$AI$12)*(EXP(-$AI$12*(($B$16+$AI$4)*0.1))-EXP(-$B$15*(($B$16+$AI$4)*0.1)))+T363*$B$15/($B$15-$AI$13)*(EXP(-$AI$13*(($B$16+$AI$4)*0.1))-EXP(-$B$15*(($B$16+$AI$4)*0.1)))+U363*$B$15/($B$15-$AI$14)*(EXP(-$AI$14*(($B$16+$AI$4)*0.1))-EXP(-$B$15*(($B$16+$AI$4)*0.1)))</f>
        <v/>
      </c>
      <c r="W363" s="17">
        <f>R363*EXP(-$B$15*(($B$16+$AI$4)*0.2))+S363*$B$15/($B$15-$AI$12)*(EXP(-$AI$12*(($B$16+$AI$4)*0.2))-EXP(-$B$15*(($B$16+$AI$4)*0.2)))+T363*$B$15/($B$15-$AI$13)*(EXP(-$AI$13*(($B$16+$AI$4)*0.2))-EXP(-$B$15*(($B$16+$AI$4)*0.2)))+U363*$B$15/($B$15-$AI$14)*(EXP(-$AI$14*(($B$16+$AI$4)*0.2))-EXP(-$B$15*(($B$16+$AI$4)*0.2)))</f>
        <v/>
      </c>
      <c r="X363" s="17">
        <f>R363*EXP(-$B$15*(($B$16+$AI$4)*0.3))+S363*$B$15/($B$15-$AI$12)*(EXP(-$AI$12*(($B$16+$AI$4)*0.3))-EXP(-$B$15*(($B$16+$AI$4)*0.3)))+T363*$B$15/($B$15-$AI$13)*(EXP(-$AI$13*(($B$16+$AI$4)*0.3))-EXP(-$B$15*(($B$16+$AI$4)*0.3)))+U363*$B$15/($B$15-$AI$14)*(EXP(-$AI$14*(($B$16+$AI$4)*0.3))-EXP(-$B$15*(($B$16+$AI$4)*0.3)))</f>
        <v/>
      </c>
      <c r="Y363" s="17">
        <f>R363*EXP(-$B$15*(($B$16+$AI$4)*0.4))+S363*$B$15/($B$15-$AI$12)*(EXP(-$AI$12*(($B$16+$AI$4)*0.4))-EXP(-$B$15*(($B$16+$AI$4)*0.4)))+T363*$B$15/($B$15-$AI$13)*(EXP(-$AI$13*(($B$16+$AI$4)*0.4))-EXP(-$B$15*(($B$16+$AI$4)*0.4)))+U363*$B$15/($B$15-$AI$14)*(EXP(-$AI$14*(($B$16+$AI$4)*0.4))-EXP(-$B$15*(($B$16+$AI$4)*0.4)))</f>
        <v/>
      </c>
      <c r="Z363" s="17">
        <f>R363*EXP(-$B$15*(($B$16+$AI$4)*0.5))+S363*$B$15/($B$15-$AI$12)*(EXP(-$AI$12*(($B$16+$AI$4)*0.5))-EXP(-$B$15*(($B$16+$AI$4)*0.5)))+T363*$B$15/($B$15-$AI$13)*(EXP(-$AI$13*(($B$16+$AI$4)*0.5))-EXP(-$B$15*(($B$16+$AI$4)*0.5)))+U363*$B$15/($B$15-$AI$14)*(EXP(-$AI$14*(($B$16+$AI$4)*0.5))-EXP(-$B$15*(($B$16+$AI$4)*0.5)))</f>
        <v/>
      </c>
      <c r="AA363" s="17">
        <f>R363*EXP(-$B$15*(($B$16+$AI$4)*0.6))+S363*$B$15/($B$15-$AI$12)*(EXP(-$AI$12*(($B$16+$AI$4)*0.6))-EXP(-$B$15*(($B$16+$AI$4)*0.6)))+T363*$B$15/($B$15-$AI$13)*(EXP(-$AI$13*(($B$16+$AI$4)*0.6))-EXP(-$B$15*(($B$16+$AI$4)*0.6)))+U363*$B$15/($B$15-$AI$14)*(EXP(-$AI$14*(($B$16+$AI$4)*0.6))-EXP(-$B$15*(($B$16+$AI$4)*0.6)))</f>
        <v/>
      </c>
      <c r="AB363" s="17">
        <f>R363*EXP(-$B$15*(($B$16+$AI$4)*0.7))+S363*$B$15/($B$15-$AI$12)*(EXP(-$AI$12*(($B$16+$AI$4)*0.7))-EXP(-$B$15*(($B$16+$AI$4)*0.7)))+T363*$B$15/($B$15-$AI$13)*(EXP(-$AI$13*(($B$16+$AI$4)*0.7))-EXP(-$B$15*(($B$16+$AI$4)*0.7)))+U363*$B$15/($B$15-$AI$14)*(EXP(-$AI$14*(($B$16+$AI$4)*0.7))-EXP(-$B$15*(($B$16+$AI$4)*0.7)))</f>
        <v/>
      </c>
      <c r="AC363" s="17">
        <f>R363*EXP(-$B$15*(($B$16+$AI$4)*0.8))+S363*$B$15/($B$15-$AI$12)*(EXP(-$AI$12*(($B$16+$AI$4)*0.8))-EXP(-$B$15*(($B$16+$AI$4)*0.8)))+T363*$B$15/($B$15-$AI$13)*(EXP(-$AI$13*(($B$16+$AI$4)*0.8))-EXP(-$B$15*(($B$16+$AI$4)*0.8)))+U363*$B$15/($B$15-$AI$14)*(EXP(-$AI$14*(($B$16+$AI$4)*0.8))-EXP(-$B$15*(($B$16+$AI$4)*0.8)))</f>
        <v/>
      </c>
      <c r="AD363" s="17">
        <f>R363*EXP(-$B$15*(($B$16+$AI$4)*0.9))+S363*$B$15/($B$15-$AI$12)*(EXP(-$AI$12*(($B$16+$AI$4)*0.9))-EXP(-$B$15*(($B$16+$AI$4)*0.9)))+T363*$B$15/($B$15-$AI$13)*(EXP(-$AI$13*(($B$16+$AI$4)*0.9))-EXP(-$B$15*(($B$16+$AI$4)*0.9)))+U363*$B$15/($B$15-$AI$14)*(EXP(-$AI$14*(($B$16+$AI$4)*0.9))-EXP(-$B$15*(($B$16+$AI$4)*0.9)))</f>
        <v/>
      </c>
      <c r="AE363" s="17">
        <f>R363*EXP(-$B$15*(($B$16+$AI$4)*1.0))+S363*$B$15/($B$15-$AI$12)*(EXP(-$AI$12*(($B$16+$AI$4)*1.0))-EXP(-$B$15*(($B$16+$AI$4)*1.0)))+T363*$B$15/($B$15-$AI$13)*(EXP(-$AI$13*(($B$16+$AI$4)*1.0))-EXP(-$B$15*(($B$16+$AI$4)*1.0)))+U363*$B$15/($B$15-$AI$14)*(EXP(-$AI$14*(($B$16+$AI$4)*1.0))-EXP(-$B$15*(($B$16+$AI$4)*1.0)))</f>
        <v/>
      </c>
      <c r="AF363" s="17">
        <f>MIN((G363-V363)/$AI$48,(G363-W363)/$AI$49,(G363-X363)/$AI$50,(G363-Y363)/$AI$51,(G363-Z363)/$AI$52,(G363-AA363)/$AI$53,(G363-AB363)/$AI$54,(G363-AC363)/$AI$55,(G363-AD363)/$AI$56,(G363-AE363)/$AI$57)</f>
        <v/>
      </c>
    </row>
    <row r="364">
      <c r="E364" s="12">
        <f>E363+$B$11</f>
        <v/>
      </c>
      <c r="F364" s="13">
        <f>E364/60</f>
        <v/>
      </c>
      <c r="G364" s="13">
        <f>IF(F364&gt;=$AI$66,$B$26,IF(F364&gt;=$AI$65,$B$25,IF(F364&gt;=$AI$64,$B$24,IF(F364&gt;=$AI$63,$B$23,IF(F364&gt;=$AI$62,$B$22,IF(F364&gt;=$AI$61,$B$21,$B$20))))))</f>
        <v/>
      </c>
      <c r="H364" s="14">
        <f>MAX(0,MIN($AI$59,IF($B$9="Plasma",(G364-(S364*$AI$18+T364*$AI$19+U364*$AI$20))/$AI$46,AF364)))</f>
        <v/>
      </c>
      <c r="I364" s="15">
        <f>H364/10*3600/$B$11</f>
        <v/>
      </c>
      <c r="J364" s="15">
        <f>J363+H364</f>
        <v/>
      </c>
      <c r="K364" s="14">
        <f>$AI$21*K363+$AI$22*L363+$AI$23*M363+$AI$30*H363</f>
        <v/>
      </c>
      <c r="L364" s="14">
        <f>$AI$24*K363+$AI$25*L363+$AI$26*M363+$AI$31*H363</f>
        <v/>
      </c>
      <c r="M364" s="14">
        <f>$AI$27*K363+$AI$28*L363+$AI$29*M363+$AI$32*H363</f>
        <v/>
      </c>
      <c r="N364" s="16">
        <f>R364*$B$48</f>
        <v/>
      </c>
      <c r="O364" s="14">
        <f>K364/$B$37</f>
        <v/>
      </c>
      <c r="P364" s="14">
        <f>L364/$B$38</f>
        <v/>
      </c>
      <c r="Q364" s="14">
        <f>M364/$B$39</f>
        <v/>
      </c>
      <c r="R364" s="14">
        <f>R363*$AI$42+S363*$AI$43+T363*$AI$44+U363*$AI$45+$AI$47*H363</f>
        <v/>
      </c>
      <c r="S364" s="17">
        <f>$AI$33*K364+$AI$34*L364+$AI$35*M364</f>
        <v/>
      </c>
      <c r="T364" s="17">
        <f>$AI$36*K364+$AI$37*L364+$AI$38*M364</f>
        <v/>
      </c>
      <c r="U364" s="17">
        <f>$AI$39*K364+$AI$40*L364+$AI$41*M364</f>
        <v/>
      </c>
      <c r="V364" s="17">
        <f>R364*EXP(-$B$15*(($B$16+$AI$4)*0.1))+S364*$B$15/($B$15-$AI$12)*(EXP(-$AI$12*(($B$16+$AI$4)*0.1))-EXP(-$B$15*(($B$16+$AI$4)*0.1)))+T364*$B$15/($B$15-$AI$13)*(EXP(-$AI$13*(($B$16+$AI$4)*0.1))-EXP(-$B$15*(($B$16+$AI$4)*0.1)))+U364*$B$15/($B$15-$AI$14)*(EXP(-$AI$14*(($B$16+$AI$4)*0.1))-EXP(-$B$15*(($B$16+$AI$4)*0.1)))</f>
        <v/>
      </c>
      <c r="W364" s="17">
        <f>R364*EXP(-$B$15*(($B$16+$AI$4)*0.2))+S364*$B$15/($B$15-$AI$12)*(EXP(-$AI$12*(($B$16+$AI$4)*0.2))-EXP(-$B$15*(($B$16+$AI$4)*0.2)))+T364*$B$15/($B$15-$AI$13)*(EXP(-$AI$13*(($B$16+$AI$4)*0.2))-EXP(-$B$15*(($B$16+$AI$4)*0.2)))+U364*$B$15/($B$15-$AI$14)*(EXP(-$AI$14*(($B$16+$AI$4)*0.2))-EXP(-$B$15*(($B$16+$AI$4)*0.2)))</f>
        <v/>
      </c>
      <c r="X364" s="17">
        <f>R364*EXP(-$B$15*(($B$16+$AI$4)*0.3))+S364*$B$15/($B$15-$AI$12)*(EXP(-$AI$12*(($B$16+$AI$4)*0.3))-EXP(-$B$15*(($B$16+$AI$4)*0.3)))+T364*$B$15/($B$15-$AI$13)*(EXP(-$AI$13*(($B$16+$AI$4)*0.3))-EXP(-$B$15*(($B$16+$AI$4)*0.3)))+U364*$B$15/($B$15-$AI$14)*(EXP(-$AI$14*(($B$16+$AI$4)*0.3))-EXP(-$B$15*(($B$16+$AI$4)*0.3)))</f>
        <v/>
      </c>
      <c r="Y364" s="17">
        <f>R364*EXP(-$B$15*(($B$16+$AI$4)*0.4))+S364*$B$15/($B$15-$AI$12)*(EXP(-$AI$12*(($B$16+$AI$4)*0.4))-EXP(-$B$15*(($B$16+$AI$4)*0.4)))+T364*$B$15/($B$15-$AI$13)*(EXP(-$AI$13*(($B$16+$AI$4)*0.4))-EXP(-$B$15*(($B$16+$AI$4)*0.4)))+U364*$B$15/($B$15-$AI$14)*(EXP(-$AI$14*(($B$16+$AI$4)*0.4))-EXP(-$B$15*(($B$16+$AI$4)*0.4)))</f>
        <v/>
      </c>
      <c r="Z364" s="17">
        <f>R364*EXP(-$B$15*(($B$16+$AI$4)*0.5))+S364*$B$15/($B$15-$AI$12)*(EXP(-$AI$12*(($B$16+$AI$4)*0.5))-EXP(-$B$15*(($B$16+$AI$4)*0.5)))+T364*$B$15/($B$15-$AI$13)*(EXP(-$AI$13*(($B$16+$AI$4)*0.5))-EXP(-$B$15*(($B$16+$AI$4)*0.5)))+U364*$B$15/($B$15-$AI$14)*(EXP(-$AI$14*(($B$16+$AI$4)*0.5))-EXP(-$B$15*(($B$16+$AI$4)*0.5)))</f>
        <v/>
      </c>
      <c r="AA364" s="17">
        <f>R364*EXP(-$B$15*(($B$16+$AI$4)*0.6))+S364*$B$15/($B$15-$AI$12)*(EXP(-$AI$12*(($B$16+$AI$4)*0.6))-EXP(-$B$15*(($B$16+$AI$4)*0.6)))+T364*$B$15/($B$15-$AI$13)*(EXP(-$AI$13*(($B$16+$AI$4)*0.6))-EXP(-$B$15*(($B$16+$AI$4)*0.6)))+U364*$B$15/($B$15-$AI$14)*(EXP(-$AI$14*(($B$16+$AI$4)*0.6))-EXP(-$B$15*(($B$16+$AI$4)*0.6)))</f>
        <v/>
      </c>
      <c r="AB364" s="17">
        <f>R364*EXP(-$B$15*(($B$16+$AI$4)*0.7))+S364*$B$15/($B$15-$AI$12)*(EXP(-$AI$12*(($B$16+$AI$4)*0.7))-EXP(-$B$15*(($B$16+$AI$4)*0.7)))+T364*$B$15/($B$15-$AI$13)*(EXP(-$AI$13*(($B$16+$AI$4)*0.7))-EXP(-$B$15*(($B$16+$AI$4)*0.7)))+U364*$B$15/($B$15-$AI$14)*(EXP(-$AI$14*(($B$16+$AI$4)*0.7))-EXP(-$B$15*(($B$16+$AI$4)*0.7)))</f>
        <v/>
      </c>
      <c r="AC364" s="17">
        <f>R364*EXP(-$B$15*(($B$16+$AI$4)*0.8))+S364*$B$15/($B$15-$AI$12)*(EXP(-$AI$12*(($B$16+$AI$4)*0.8))-EXP(-$B$15*(($B$16+$AI$4)*0.8)))+T364*$B$15/($B$15-$AI$13)*(EXP(-$AI$13*(($B$16+$AI$4)*0.8))-EXP(-$B$15*(($B$16+$AI$4)*0.8)))+U364*$B$15/($B$15-$AI$14)*(EXP(-$AI$14*(($B$16+$AI$4)*0.8))-EXP(-$B$15*(($B$16+$AI$4)*0.8)))</f>
        <v/>
      </c>
      <c r="AD364" s="17">
        <f>R364*EXP(-$B$15*(($B$16+$AI$4)*0.9))+S364*$B$15/($B$15-$AI$12)*(EXP(-$AI$12*(($B$16+$AI$4)*0.9))-EXP(-$B$15*(($B$16+$AI$4)*0.9)))+T364*$B$15/($B$15-$AI$13)*(EXP(-$AI$13*(($B$16+$AI$4)*0.9))-EXP(-$B$15*(($B$16+$AI$4)*0.9)))+U364*$B$15/($B$15-$AI$14)*(EXP(-$AI$14*(($B$16+$AI$4)*0.9))-EXP(-$B$15*(($B$16+$AI$4)*0.9)))</f>
        <v/>
      </c>
      <c r="AE364" s="17">
        <f>R364*EXP(-$B$15*(($B$16+$AI$4)*1.0))+S364*$B$15/($B$15-$AI$12)*(EXP(-$AI$12*(($B$16+$AI$4)*1.0))-EXP(-$B$15*(($B$16+$AI$4)*1.0)))+T364*$B$15/($B$15-$AI$13)*(EXP(-$AI$13*(($B$16+$AI$4)*1.0))-EXP(-$B$15*(($B$16+$AI$4)*1.0)))+U364*$B$15/($B$15-$AI$14)*(EXP(-$AI$14*(($B$16+$AI$4)*1.0))-EXP(-$B$15*(($B$16+$AI$4)*1.0)))</f>
        <v/>
      </c>
      <c r="AF364" s="17">
        <f>MIN((G364-V364)/$AI$48,(G364-W364)/$AI$49,(G364-X364)/$AI$50,(G364-Y364)/$AI$51,(G364-Z364)/$AI$52,(G364-AA364)/$AI$53,(G364-AB364)/$AI$54,(G364-AC364)/$AI$55,(G364-AD364)/$AI$56,(G364-AE364)/$AI$57)</f>
        <v/>
      </c>
    </row>
    <row r="365">
      <c r="E365" s="12">
        <f>E364+$B$11</f>
        <v/>
      </c>
      <c r="F365" s="13">
        <f>E365/60</f>
        <v/>
      </c>
      <c r="G365" s="13">
        <f>IF(F365&gt;=$AI$66,$B$26,IF(F365&gt;=$AI$65,$B$25,IF(F365&gt;=$AI$64,$B$24,IF(F365&gt;=$AI$63,$B$23,IF(F365&gt;=$AI$62,$B$22,IF(F365&gt;=$AI$61,$B$21,$B$20))))))</f>
        <v/>
      </c>
      <c r="H365" s="14">
        <f>MAX(0,MIN($AI$59,IF($B$9="Plasma",(G365-(S365*$AI$18+T365*$AI$19+U365*$AI$20))/$AI$46,AF365)))</f>
        <v/>
      </c>
      <c r="I365" s="15">
        <f>H365/10*3600/$B$11</f>
        <v/>
      </c>
      <c r="J365" s="15">
        <f>J364+H365</f>
        <v/>
      </c>
      <c r="K365" s="14">
        <f>$AI$21*K364+$AI$22*L364+$AI$23*M364+$AI$30*H364</f>
        <v/>
      </c>
      <c r="L365" s="14">
        <f>$AI$24*K364+$AI$25*L364+$AI$26*M364+$AI$31*H364</f>
        <v/>
      </c>
      <c r="M365" s="14">
        <f>$AI$27*K364+$AI$28*L364+$AI$29*M364+$AI$32*H364</f>
        <v/>
      </c>
      <c r="N365" s="16">
        <f>R365*$B$48</f>
        <v/>
      </c>
      <c r="O365" s="14">
        <f>K365/$B$37</f>
        <v/>
      </c>
      <c r="P365" s="14">
        <f>L365/$B$38</f>
        <v/>
      </c>
      <c r="Q365" s="14">
        <f>M365/$B$39</f>
        <v/>
      </c>
      <c r="R365" s="14">
        <f>R364*$AI$42+S364*$AI$43+T364*$AI$44+U364*$AI$45+$AI$47*H364</f>
        <v/>
      </c>
      <c r="S365" s="17">
        <f>$AI$33*K365+$AI$34*L365+$AI$35*M365</f>
        <v/>
      </c>
      <c r="T365" s="17">
        <f>$AI$36*K365+$AI$37*L365+$AI$38*M365</f>
        <v/>
      </c>
      <c r="U365" s="17">
        <f>$AI$39*K365+$AI$40*L365+$AI$41*M365</f>
        <v/>
      </c>
      <c r="V365" s="17">
        <f>R365*EXP(-$B$15*(($B$16+$AI$4)*0.1))+S365*$B$15/($B$15-$AI$12)*(EXP(-$AI$12*(($B$16+$AI$4)*0.1))-EXP(-$B$15*(($B$16+$AI$4)*0.1)))+T365*$B$15/($B$15-$AI$13)*(EXP(-$AI$13*(($B$16+$AI$4)*0.1))-EXP(-$B$15*(($B$16+$AI$4)*0.1)))+U365*$B$15/($B$15-$AI$14)*(EXP(-$AI$14*(($B$16+$AI$4)*0.1))-EXP(-$B$15*(($B$16+$AI$4)*0.1)))</f>
        <v/>
      </c>
      <c r="W365" s="17">
        <f>R365*EXP(-$B$15*(($B$16+$AI$4)*0.2))+S365*$B$15/($B$15-$AI$12)*(EXP(-$AI$12*(($B$16+$AI$4)*0.2))-EXP(-$B$15*(($B$16+$AI$4)*0.2)))+T365*$B$15/($B$15-$AI$13)*(EXP(-$AI$13*(($B$16+$AI$4)*0.2))-EXP(-$B$15*(($B$16+$AI$4)*0.2)))+U365*$B$15/($B$15-$AI$14)*(EXP(-$AI$14*(($B$16+$AI$4)*0.2))-EXP(-$B$15*(($B$16+$AI$4)*0.2)))</f>
        <v/>
      </c>
      <c r="X365" s="17">
        <f>R365*EXP(-$B$15*(($B$16+$AI$4)*0.3))+S365*$B$15/($B$15-$AI$12)*(EXP(-$AI$12*(($B$16+$AI$4)*0.3))-EXP(-$B$15*(($B$16+$AI$4)*0.3)))+T365*$B$15/($B$15-$AI$13)*(EXP(-$AI$13*(($B$16+$AI$4)*0.3))-EXP(-$B$15*(($B$16+$AI$4)*0.3)))+U365*$B$15/($B$15-$AI$14)*(EXP(-$AI$14*(($B$16+$AI$4)*0.3))-EXP(-$B$15*(($B$16+$AI$4)*0.3)))</f>
        <v/>
      </c>
      <c r="Y365" s="17">
        <f>R365*EXP(-$B$15*(($B$16+$AI$4)*0.4))+S365*$B$15/($B$15-$AI$12)*(EXP(-$AI$12*(($B$16+$AI$4)*0.4))-EXP(-$B$15*(($B$16+$AI$4)*0.4)))+T365*$B$15/($B$15-$AI$13)*(EXP(-$AI$13*(($B$16+$AI$4)*0.4))-EXP(-$B$15*(($B$16+$AI$4)*0.4)))+U365*$B$15/($B$15-$AI$14)*(EXP(-$AI$14*(($B$16+$AI$4)*0.4))-EXP(-$B$15*(($B$16+$AI$4)*0.4)))</f>
        <v/>
      </c>
      <c r="Z365" s="17">
        <f>R365*EXP(-$B$15*(($B$16+$AI$4)*0.5))+S365*$B$15/($B$15-$AI$12)*(EXP(-$AI$12*(($B$16+$AI$4)*0.5))-EXP(-$B$15*(($B$16+$AI$4)*0.5)))+T365*$B$15/($B$15-$AI$13)*(EXP(-$AI$13*(($B$16+$AI$4)*0.5))-EXP(-$B$15*(($B$16+$AI$4)*0.5)))+U365*$B$15/($B$15-$AI$14)*(EXP(-$AI$14*(($B$16+$AI$4)*0.5))-EXP(-$B$15*(($B$16+$AI$4)*0.5)))</f>
        <v/>
      </c>
      <c r="AA365" s="17">
        <f>R365*EXP(-$B$15*(($B$16+$AI$4)*0.6))+S365*$B$15/($B$15-$AI$12)*(EXP(-$AI$12*(($B$16+$AI$4)*0.6))-EXP(-$B$15*(($B$16+$AI$4)*0.6)))+T365*$B$15/($B$15-$AI$13)*(EXP(-$AI$13*(($B$16+$AI$4)*0.6))-EXP(-$B$15*(($B$16+$AI$4)*0.6)))+U365*$B$15/($B$15-$AI$14)*(EXP(-$AI$14*(($B$16+$AI$4)*0.6))-EXP(-$B$15*(($B$16+$AI$4)*0.6)))</f>
        <v/>
      </c>
      <c r="AB365" s="17">
        <f>R365*EXP(-$B$15*(($B$16+$AI$4)*0.7))+S365*$B$15/($B$15-$AI$12)*(EXP(-$AI$12*(($B$16+$AI$4)*0.7))-EXP(-$B$15*(($B$16+$AI$4)*0.7)))+T365*$B$15/($B$15-$AI$13)*(EXP(-$AI$13*(($B$16+$AI$4)*0.7))-EXP(-$B$15*(($B$16+$AI$4)*0.7)))+U365*$B$15/($B$15-$AI$14)*(EXP(-$AI$14*(($B$16+$AI$4)*0.7))-EXP(-$B$15*(($B$16+$AI$4)*0.7)))</f>
        <v/>
      </c>
      <c r="AC365" s="17">
        <f>R365*EXP(-$B$15*(($B$16+$AI$4)*0.8))+S365*$B$15/($B$15-$AI$12)*(EXP(-$AI$12*(($B$16+$AI$4)*0.8))-EXP(-$B$15*(($B$16+$AI$4)*0.8)))+T365*$B$15/($B$15-$AI$13)*(EXP(-$AI$13*(($B$16+$AI$4)*0.8))-EXP(-$B$15*(($B$16+$AI$4)*0.8)))+U365*$B$15/($B$15-$AI$14)*(EXP(-$AI$14*(($B$16+$AI$4)*0.8))-EXP(-$B$15*(($B$16+$AI$4)*0.8)))</f>
        <v/>
      </c>
      <c r="AD365" s="17">
        <f>R365*EXP(-$B$15*(($B$16+$AI$4)*0.9))+S365*$B$15/($B$15-$AI$12)*(EXP(-$AI$12*(($B$16+$AI$4)*0.9))-EXP(-$B$15*(($B$16+$AI$4)*0.9)))+T365*$B$15/($B$15-$AI$13)*(EXP(-$AI$13*(($B$16+$AI$4)*0.9))-EXP(-$B$15*(($B$16+$AI$4)*0.9)))+U365*$B$15/($B$15-$AI$14)*(EXP(-$AI$14*(($B$16+$AI$4)*0.9))-EXP(-$B$15*(($B$16+$AI$4)*0.9)))</f>
        <v/>
      </c>
      <c r="AE365" s="17">
        <f>R365*EXP(-$B$15*(($B$16+$AI$4)*1.0))+S365*$B$15/($B$15-$AI$12)*(EXP(-$AI$12*(($B$16+$AI$4)*1.0))-EXP(-$B$15*(($B$16+$AI$4)*1.0)))+T365*$B$15/($B$15-$AI$13)*(EXP(-$AI$13*(($B$16+$AI$4)*1.0))-EXP(-$B$15*(($B$16+$AI$4)*1.0)))+U365*$B$15/($B$15-$AI$14)*(EXP(-$AI$14*(($B$16+$AI$4)*1.0))-EXP(-$B$15*(($B$16+$AI$4)*1.0)))</f>
        <v/>
      </c>
      <c r="AF365" s="17">
        <f>MIN((G365-V365)/$AI$48,(G365-W365)/$AI$49,(G365-X365)/$AI$50,(G365-Y365)/$AI$51,(G365-Z365)/$AI$52,(G365-AA365)/$AI$53,(G365-AB365)/$AI$54,(G365-AC365)/$AI$55,(G365-AD365)/$AI$56,(G365-AE365)/$AI$57)</f>
        <v/>
      </c>
    </row>
  </sheetData>
  <mergeCells count="1">
    <mergeCell ref="A57:C60"/>
  </mergeCells>
  <dataValidations count="4">
    <dataValidation sqref="B8" showDropDown="0" showInputMessage="0" showErrorMessage="0" allowBlank="0" type="list">
      <formula1>"Male,Female"</formula1>
    </dataValidation>
    <dataValidation sqref="B9" showDropDown="0" showInputMessage="0" showErrorMessage="0" allowBlank="0" type="list">
      <formula1>"Effect site,Plasma"</formula1>
    </dataValidation>
    <dataValidation sqref="C14" showDropDown="0" showInputMessage="0" showErrorMessage="0" allowBlank="0" type="list">
      <formula1>"ke0,TTPE"</formula1>
    </dataValidation>
    <dataValidation sqref="A21:A26" showDropDown="0" showInputMessage="0" showErrorMessage="1" allowBlank="1" errorTitle="Too early" error="Target changes must be at or after the TTPE." type="decimal" operator="greaterThanOrEqual">
      <formula1>$B$16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Propofol TCI models - notes</t>
        </is>
      </c>
    </row>
    <row r="2">
      <c r="A2" s="9" t="inlineStr"/>
    </row>
    <row r="3">
      <c r="A3" s="4" t="inlineStr">
        <is>
          <t>How to use</t>
        </is>
      </c>
    </row>
    <row r="4">
      <c r="A4" s="9" t="inlineStr">
        <is>
          <t>1. Pick a model sheet. Enter age, weight, height and sex in the yellow cells.</t>
        </is>
      </c>
    </row>
    <row r="5">
      <c r="A5" s="9" t="inlineStr">
        <is>
          <t>2. Choose effect-site or plasma targeting.</t>
        </is>
      </c>
    </row>
    <row r="6">
      <c r="A6" s="9" t="inlineStr">
        <is>
          <t>3. ke0 and TTPE are linked: type one number in Enter and pick ke0 or TTPE beside it. The other is solved.</t>
        </is>
      </c>
    </row>
    <row r="7">
      <c r="A7" s="9" t="inlineStr">
        <is>
          <t>4. Enter the initial target, then up to 6 target changes (time in minutes, new target). Changes must be at or</t>
        </is>
      </c>
    </row>
    <row r="8">
      <c r="A8" s="9" t="inlineStr">
        <is>
          <t xml:space="preserve">   after TTPE and in increasing time order; a change before TTPE is marked 'ignored' and has no effect.</t>
        </is>
      </c>
    </row>
    <row r="9">
      <c r="A9" s="9" t="inlineStr">
        <is>
          <t>5. The table gives, every 10 s for 60 min: dose, pump rate (mL/h of 1% propofol), cumulative dose, amounts and</t>
        </is>
      </c>
    </row>
    <row r="10">
      <c r="A10" s="9" t="inlineStr">
        <is>
          <t xml:space="preserve">   concentrations in the central (plasma), fast and slow peripheral compartments, and the effect site.</t>
        </is>
      </c>
    </row>
    <row r="11">
      <c r="A11" s="9" t="inlineStr"/>
    </row>
    <row r="12">
      <c r="A12" s="4" t="inlineStr">
        <is>
          <t>Method</t>
        </is>
      </c>
    </row>
    <row r="13">
      <c r="A13" s="9" t="inlineStr">
        <is>
          <t>Each step's dose is infused at a constant rate over that 10 s step, as in STANPUMP.</t>
        </is>
      </c>
    </row>
    <row r="14">
      <c r="A14" s="9" t="inlineStr">
        <is>
          <t>Effect-site targeting: each step, predict Ce at 10 points over the next TTPE (+ one step) if no more drug were given,</t>
        </is>
      </c>
    </row>
    <row r="15">
      <c r="A15" s="9" t="inlineStr">
        <is>
          <t>and give the largest dose that keeps predicted Ce at or below target at every point (so the peak lands on target).</t>
        </is>
      </c>
    </row>
    <row r="16">
      <c r="A16" s="9" t="inlineStr">
        <is>
          <t>On induction this is target / (peak Ce per mg infused over one step), as STANPUMP's desired / e_udf[peak_time].</t>
        </is>
      </c>
    </row>
    <row r="17">
      <c r="A17" s="9" t="inlineStr">
        <is>
          <t>Plasma targeting gives the dose that brings Cp to target at the end of each step, as STANPUMP's</t>
        </is>
      </c>
    </row>
    <row r="18">
      <c r="A18" s="9" t="inlineStr">
        <is>
          <t>(desired - predicted Cp) / p_udf[10].</t>
        </is>
      </c>
    </row>
    <row r="19">
      <c r="A19" s="9" t="inlineStr">
        <is>
          <t>Every dose is capped by the max pump rate and never negative.</t>
        </is>
      </c>
    </row>
    <row r="20">
      <c r="A20" s="9" t="inlineStr">
        <is>
          <t>Compartments advance with the exact solution of the 3-compartment model (eigenvalues from the cubic),</t>
        </is>
      </c>
    </row>
    <row r="21">
      <c r="A21" s="9" t="inlineStr">
        <is>
          <t>so results do not depend on step size. TTPE is the time of peak Ce after a bolus; ke0 from TTPE is found by bisection.</t>
        </is>
      </c>
    </row>
    <row r="22">
      <c r="A22" s="9" t="inlineStr">
        <is>
          <t>The helper columns, constants and solvers are grouped and hidden to the right of the table; click + to show them.</t>
        </is>
      </c>
    </row>
    <row r="23">
      <c r="A23" s="9" t="inlineStr">
        <is>
          <t>Units: amounts mg, volumes L, so concentrations are mg/L = µg/mL. Rate constants are per minute.</t>
        </is>
      </c>
    </row>
    <row r="24">
      <c r="A24" s="9" t="inlineStr"/>
    </row>
    <row r="25">
      <c r="A25" s="4" t="inlineStr">
        <is>
          <t>Model equations</t>
        </is>
      </c>
    </row>
    <row r="26">
      <c r="A26" s="9" t="inlineStr">
        <is>
          <t>From puggle.net (Websites/Pharmacokinetics-New/DrugModel.js): Marsh-Modified, Schnider, and 'Eleveld-No Opiate TBW'.</t>
        </is>
      </c>
    </row>
    <row r="27">
      <c r="A27" s="9" t="inlineStr"/>
    </row>
    <row r="28">
      <c r="A28" s="3" t="inlineStr">
        <is>
          <t>For teaching use - not a substitute for a validated TCI pump.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2026-10-03T21:46:22Z</dcterms:created>
  <dcterms:modified xsi:type="dcterms:W3CDTF">2026-10-03T21:46:22Z</dcterms:modified>
</cp:coreProperties>
</file>